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/>
  </bookViews>
  <sheets>
    <sheet name="V ZFNP  " sheetId="10" r:id="rId1"/>
    <sheet name="V ZFÚP " sheetId="8" r:id="rId2"/>
    <sheet name="V ZFGP " sheetId="7" r:id="rId3"/>
    <sheet name="V ZFPvN " sheetId="9" r:id="rId4"/>
    <sheet name="SF 600" sheetId="11" r:id="rId5"/>
    <sheet name="SF jednotlivé pobočky" sheetId="12" r:id="rId6"/>
    <sheet name="Hárok1" sheetId="5" r:id="rId7"/>
    <sheet name="Hárok2" sheetId="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2">#REF!</definedName>
    <definedName name="_col1" localSheetId="3">#REF!</definedName>
    <definedName name="_col1" localSheetId="1">#REF!</definedName>
    <definedName name="_col1">#REF!</definedName>
    <definedName name="_col2" localSheetId="2">#REF!</definedName>
    <definedName name="_col2" localSheetId="3">#REF!</definedName>
    <definedName name="_col2" localSheetId="1">#REF!</definedName>
    <definedName name="_col2">#REF!</definedName>
    <definedName name="_col3" localSheetId="2">#REF!</definedName>
    <definedName name="_col3" localSheetId="3">#REF!</definedName>
    <definedName name="_col3" localSheetId="1">#REF!</definedName>
    <definedName name="_col3">#REF!</definedName>
    <definedName name="_col4" localSheetId="2">#REF!</definedName>
    <definedName name="_col4" localSheetId="3">#REF!</definedName>
    <definedName name="_col4" localSheetId="1">#REF!</definedName>
    <definedName name="_col4">#REF!</definedName>
    <definedName name="_col5" localSheetId="2">#REF!</definedName>
    <definedName name="_col5" localSheetId="3">#REF!</definedName>
    <definedName name="_col5" localSheetId="1">#REF!</definedName>
    <definedName name="_col5">#REF!</definedName>
    <definedName name="_col6" localSheetId="2">#REF!</definedName>
    <definedName name="_col6" localSheetId="3">#REF!</definedName>
    <definedName name="_col6" localSheetId="1">#REF!</definedName>
    <definedName name="_col6">#REF!</definedName>
    <definedName name="_col7" localSheetId="2">#REF!</definedName>
    <definedName name="_col7" localSheetId="3">#REF!</definedName>
    <definedName name="_col7" localSheetId="1">#REF!</definedName>
    <definedName name="_col7">#REF!</definedName>
    <definedName name="_col8" localSheetId="2">#REF!</definedName>
    <definedName name="_col8" localSheetId="3">#REF!</definedName>
    <definedName name="_col8" localSheetId="1">#REF!</definedName>
    <definedName name="_col8">#REF!</definedName>
    <definedName name="_xlnm._FilterDatabase" localSheetId="0" hidden="1">'V ZFNP  '!$A$8:$F$48</definedName>
    <definedName name="_xlnm._FilterDatabase" localSheetId="3" hidden="1">'V ZFPvN '!$A$8:$F$48</definedName>
    <definedName name="a" localSheetId="4">#REF!</definedName>
    <definedName name="a" localSheetId="5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 localSheetId="5">'[1]Budoucí hodnota - zadání'!#REF!</definedName>
    <definedName name="ä">'[1]Budoucí hodnota - zadání'!#REF!</definedName>
    <definedName name="bbbb" localSheetId="4">'[2]Budoucí hodnota - zadání'!#REF!</definedName>
    <definedName name="bbbb" localSheetId="5">'[2]Budoucí hodnota - zadání'!#REF!</definedName>
    <definedName name="bbbb">'[2]Budoucí hodnota - zadání'!#REF!</definedName>
    <definedName name="BudgetTab" localSheetId="4">#REF!</definedName>
    <definedName name="BudgetTab" localSheetId="5">#REF!</definedName>
    <definedName name="BudgetTab" localSheetId="2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5">#REF!</definedName>
    <definedName name="CelkZisk" localSheetId="2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umK" localSheetId="2">#REF!</definedName>
    <definedName name="datumK" localSheetId="3">#REF!</definedName>
    <definedName name="datumK" localSheetId="1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 localSheetId="5">#REF!</definedName>
    <definedName name="ddddddddd">#REF!</definedName>
    <definedName name="e" localSheetId="4">'[2]Budoucí hodnota - zadání'!#REF!</definedName>
    <definedName name="e" localSheetId="5">'[2]Budoucí hodnota - zadání'!#REF!</definedName>
    <definedName name="e">'[2]Budoucí hodnota - zadání'!#REF!</definedName>
    <definedName name="eeee" localSheetId="4">#REF!</definedName>
    <definedName name="eeee" localSheetId="5">#REF!</definedName>
    <definedName name="eeee">#REF!</definedName>
    <definedName name="eeeeeeeeee" localSheetId="4">#REF!</definedName>
    <definedName name="eeeeeeeeee" localSheetId="5">#REF!</definedName>
    <definedName name="eeeeeeeeee">#REF!</definedName>
    <definedName name="eeeeeeeeeeeeeeee" localSheetId="4">#REF!</definedName>
    <definedName name="eeeeeeeeeeeeeeee" localSheetId="5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 localSheetId="5">#REF!</definedName>
    <definedName name="fghfgjjgf">#REF!</definedName>
    <definedName name="Format" localSheetId="4">#REF!</definedName>
    <definedName name="Format" localSheetId="2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 localSheetId="5">#REF!</definedName>
    <definedName name="ggggggggg">#REF!</definedName>
    <definedName name="gggggggggggg" localSheetId="4">'[1]Budoucí hodnota - zadání'!#REF!</definedName>
    <definedName name="gggggggggggg" localSheetId="5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 localSheetId="5">#REF!</definedName>
    <definedName name="h">#REF!</definedName>
    <definedName name="hggfghdgjdgmdghncg" localSheetId="4">'[2]Budoucí hodnota - zadání'!#REF!</definedName>
    <definedName name="hggfghdgjdgmdghncg" localSheetId="5">'[2]Budoucí hodnota - zadání'!#REF!</definedName>
    <definedName name="hggfghdgjdgmdghncg">'[2]Budoucí hodnota - zadání'!#REF!</definedName>
    <definedName name="hhhh" localSheetId="4">#REF!</definedName>
    <definedName name="hhhh" localSheetId="5">#REF!</definedName>
    <definedName name="hhhh">#REF!</definedName>
    <definedName name="hhhhhhhhhhhhhhhhhh" localSheetId="4">#REF!</definedName>
    <definedName name="hhhhhhhhhhhhhhhhhh" localSheetId="5">#REF!</definedName>
    <definedName name="hhhhhhhhhhhhhhhhhh">#REF!</definedName>
    <definedName name="hhhhhhhhhhhhhhhhhhhhhhhhhhh" localSheetId="4">'[2]Budoucí hodnota - zadání'!#REF!</definedName>
    <definedName name="hhhhhhhhhhhhhhhhhhhhhhhhhhh" localSheetId="5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5">#REF!</definedName>
    <definedName name="HrubyZisk" localSheetId="2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2">'[2]Budoucí hodnota - zadání'!#REF!</definedName>
    <definedName name="jún" localSheetId="0">'[2]Budoucí hodnota - zadání'!#REF!</definedName>
    <definedName name="jún" localSheetId="3">'[2]Budoucí hodnota - zadání'!#REF!</definedName>
    <definedName name="jún" localSheetId="1">'[2]Budoucí hodnota - zadání'!#REF!</definedName>
    <definedName name="jún">'[2]Budoucí hodnota - zadání'!#REF!</definedName>
    <definedName name="kdsjkfhakj" localSheetId="4">#REF!</definedName>
    <definedName name="kdsjkfhakj" localSheetId="5">#REF!</definedName>
    <definedName name="kdsjkfhakj">#REF!</definedName>
    <definedName name="kjhjkcyxhjodj" localSheetId="4">'[1]Budoucí hodnota - zadání'!#REF!</definedName>
    <definedName name="kjhjkcyxhjodj" localSheetId="5">'[1]Budoucí hodnota - zadání'!#REF!</definedName>
    <definedName name="kjhjkcyxhjodj">'[1]Budoucí hodnota - zadání'!#REF!</definedName>
    <definedName name="kkkk" localSheetId="4">#REF!</definedName>
    <definedName name="kkkk" localSheetId="5">#REF!</definedName>
    <definedName name="kkkk">#REF!</definedName>
    <definedName name="kkkkkkkk" localSheetId="4">#REF!</definedName>
    <definedName name="kkkkkkkk" localSheetId="5">#REF!</definedName>
    <definedName name="kkkkkkkk">#REF!</definedName>
    <definedName name="kkkkkkkkkk" localSheetId="4">#REF!</definedName>
    <definedName name="kkkkkkkkkk" localSheetId="5">#REF!</definedName>
    <definedName name="kkkkkkkkkk">#REF!</definedName>
    <definedName name="kkkkkkkkkkkk" localSheetId="4">'[1]Budoucí hodnota - zadání'!#REF!</definedName>
    <definedName name="kkkkkkkkkkkk" localSheetId="5">'[1]Budoucí hodnota - zadání'!#REF!</definedName>
    <definedName name="kkkkkkkkkkkk">'[1]Budoucí hodnota - zadání'!#REF!</definedName>
    <definedName name="mmm" localSheetId="4">#REF!</definedName>
    <definedName name="mmm" localSheetId="5">#REF!</definedName>
    <definedName name="mmm">#REF!</definedName>
    <definedName name="mmmm" localSheetId="4">#REF!</definedName>
    <definedName name="mmmm" localSheetId="5">#REF!</definedName>
    <definedName name="mmmm">#REF!</definedName>
    <definedName name="mmmmmmmmmmmmmmmmmmmm" localSheetId="4">#REF!</definedName>
    <definedName name="mmmmmmmmmmmmmmmmmmmm" localSheetId="5">#REF!</definedName>
    <definedName name="mmmmmmmmmmmmmmmmmmmm">#REF!</definedName>
    <definedName name="nnnnnnnnnnnnnnnnnnn" localSheetId="4">#REF!</definedName>
    <definedName name="nnnnnnnnnnnnnnnnnnn">#REF!</definedName>
    <definedName name="NZbozi">[4]Test1!$B$89:$D$96</definedName>
    <definedName name="o" localSheetId="4">#REF!</definedName>
    <definedName name="o" localSheetId="5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 localSheetId="3">#REF!</definedName>
    <definedName name="Ostatni" localSheetId="1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 localSheetId="5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2">#REF!</definedName>
    <definedName name="PrijemNaZakaz" localSheetId="3">#REF!</definedName>
    <definedName name="PrijemNaZakaz" localSheetId="1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2">'[2]Budoucí hodnota - zadání'!#REF!</definedName>
    <definedName name="produkt" localSheetId="3">'[2]Budoucí hodnota - zadání'!#REF!</definedName>
    <definedName name="produkt" localSheetId="1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3">'[1]Budoucí hodnota - zadání'!#REF!</definedName>
    <definedName name="produkt22" localSheetId="1">'[1]Budoucí hodnota - zadání'!#REF!</definedName>
    <definedName name="produkt22">'[1]Budoucí hodnota - zadání'!#REF!</definedName>
    <definedName name="PRODUKT3" localSheetId="4">'[1]Budoucí hodnota - zadání'!#REF!</definedName>
    <definedName name="PRODUKT3" localSheetId="3">'[1]Budoucí hodnota - zadání'!#REF!</definedName>
    <definedName name="PRODUKT3" localSheetId="1">'[1]Budoucí hodnota - zadání'!#REF!</definedName>
    <definedName name="PRODUKT3">'[1]Budoucí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 localSheetId="5">#REF!</definedName>
    <definedName name="q">#REF!</definedName>
    <definedName name="qqq" localSheetId="4">#REF!</definedName>
    <definedName name="qqq" localSheetId="5">#REF!</definedName>
    <definedName name="qqq">#REF!</definedName>
    <definedName name="qqqqq" localSheetId="4">#REF!</definedName>
    <definedName name="qqqqq" localSheetId="5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 localSheetId="5">#REF!</definedName>
    <definedName name="qqqqqqqqqqqqqqqqq">#REF!</definedName>
    <definedName name="Reklama" localSheetId="4">#REF!</definedName>
    <definedName name="Reklama" localSheetId="2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3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 localSheetId="5">#REF!</definedName>
    <definedName name="rrrrrrrrrrrrrrrrrrrrrrrr">#REF!</definedName>
    <definedName name="s" localSheetId="4">#REF!</definedName>
    <definedName name="s" localSheetId="5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 localSheetId="5">#REF!</definedName>
    <definedName name="ss">#REF!</definedName>
    <definedName name="sss" localSheetId="4">#REF!</definedName>
    <definedName name="sss" localSheetId="5">#REF!</definedName>
    <definedName name="sss">#REF!</definedName>
    <definedName name="ssss" localSheetId="4">#REF!</definedName>
    <definedName name="ssss" localSheetId="5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 localSheetId="5">'[2]Budoucí hodnota - zadání'!#REF!</definedName>
    <definedName name="ssssssss">'[2]Budoucí hodnota - zadání'!#REF!</definedName>
    <definedName name="sssssssss" localSheetId="4">#REF!</definedName>
    <definedName name="sssssssss" localSheetId="5">#REF!</definedName>
    <definedName name="sssssssss">#REF!</definedName>
    <definedName name="ssssssssss" localSheetId="4">#REF!</definedName>
    <definedName name="ssssssssss" localSheetId="5">#REF!</definedName>
    <definedName name="ssssssssss">#REF!</definedName>
    <definedName name="sssssssssss" localSheetId="4">'[1]Budoucí hodnota - zadání'!#REF!</definedName>
    <definedName name="sssssssssss" localSheetId="5">'[1]Budoucí hodnota - zadání'!#REF!</definedName>
    <definedName name="sssssssssss">'[1]Budoucí hodnota - zadání'!#REF!</definedName>
    <definedName name="ssssssssssss" localSheetId="4">#REF!</definedName>
    <definedName name="ssssssssssss" localSheetId="5">#REF!</definedName>
    <definedName name="ssssssssssss">#REF!</definedName>
    <definedName name="sssssssssssss" localSheetId="4">'[1]Budoucí hodnota - zadání'!#REF!</definedName>
    <definedName name="sssssssssssss" localSheetId="5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 localSheetId="5">'[1]Budoucí hodnota - zadání'!#REF!</definedName>
    <definedName name="ssssssssssssss">'[1]Budoucí hodnota - zadání'!#REF!</definedName>
    <definedName name="sssssssssssssss" localSheetId="4">#REF!</definedName>
    <definedName name="sssssssssssssss" localSheetId="5">#REF!</definedName>
    <definedName name="sssssssssssssss">#REF!</definedName>
    <definedName name="ssssssssssssssss" localSheetId="4">'[2]Budoucí hodnota - zadání'!#REF!</definedName>
    <definedName name="ssssssssssssssss" localSheetId="5">'[2]Budoucí hodnota - zadání'!#REF!</definedName>
    <definedName name="ssssssssssssssss">'[2]Budoucí hodnota - zadání'!#REF!</definedName>
    <definedName name="sssssssssssssssss" localSheetId="4">#REF!</definedName>
    <definedName name="sssssssssssssssss" localSheetId="5">#REF!</definedName>
    <definedName name="sssssssssssssssss">#REF!</definedName>
    <definedName name="ssssssssssssssssss" localSheetId="4">#REF!</definedName>
    <definedName name="ssssssssssssssssss" localSheetId="5">#REF!</definedName>
    <definedName name="ssssssssssssssssss">#REF!</definedName>
    <definedName name="sssssssssssssssssss" localSheetId="4">'[2]Budoucí hodnota - zadání'!#REF!</definedName>
    <definedName name="sssssssssssssssssss" localSheetId="5">'[2]Budoucí hodnota - zadání'!#REF!</definedName>
    <definedName name="sssssssssssssssssss">'[2]Budoucí hodnota - zadání'!#REF!</definedName>
    <definedName name="ssssssssssssssssssss" localSheetId="4">#REF!</definedName>
    <definedName name="ssssssssssssssssssss" localSheetId="5">#REF!</definedName>
    <definedName name="ssssssssssssssssssss">#REF!</definedName>
    <definedName name="sssssssssssssssssssss" localSheetId="4">#REF!</definedName>
    <definedName name="sssssssssssssssssssss" localSheetId="5">#REF!</definedName>
    <definedName name="sssssssssssssssssssss">#REF!</definedName>
    <definedName name="ssssssssssssssssssssss" localSheetId="4">#REF!</definedName>
    <definedName name="ssssssssssssssssssssss" localSheetId="5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 localSheetId="5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 localSheetId="5">#REF!</definedName>
    <definedName name="ssssssssssssssssssssssssssssss">#REF!</definedName>
    <definedName name="t" localSheetId="4">#REF!</definedName>
    <definedName name="t" localSheetId="5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 localSheetId="3">#REF!</definedName>
    <definedName name="tabulky" localSheetId="1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 localSheetId="5">'[1]Budoucí hodnota - zadání'!#REF!</definedName>
    <definedName name="ttttttttttttttt">'[1]Budoucí hodnota - zadání'!#REF!</definedName>
    <definedName name="ttttttttttttttttttttt" localSheetId="4">#REF!</definedName>
    <definedName name="ttttttttttttttttttttt" localSheetId="5">#REF!</definedName>
    <definedName name="ttttttttttttttttttttt">#REF!</definedName>
    <definedName name="u" localSheetId="4">#REF!</definedName>
    <definedName name="u" localSheetId="5">#REF!</definedName>
    <definedName name="u">#REF!</definedName>
    <definedName name="ú" localSheetId="4">'[1]Budoucí hodnota - zadání'!#REF!</definedName>
    <definedName name="ú" localSheetId="5">'[1]Budoucí hodnota - zadání'!#REF!</definedName>
    <definedName name="ú">'[1]Budoucí hodnota - zadání'!#REF!</definedName>
    <definedName name="uuuuu" localSheetId="4">#REF!</definedName>
    <definedName name="uuuuu" localSheetId="5">#REF!</definedName>
    <definedName name="uuuuu">#REF!</definedName>
    <definedName name="VydajeNaZakaz" localSheetId="4">#REF!</definedName>
    <definedName name="VydajeNaZakaz" localSheetId="2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2">#REF!</definedName>
    <definedName name="Vyplaty" localSheetId="3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 localSheetId="5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2">#REF!</definedName>
    <definedName name="Zarizeni" localSheetId="3">#REF!</definedName>
    <definedName name="Zarizeni" localSheetId="1">#REF!</definedName>
    <definedName name="Zarizeni">#REF!</definedName>
    <definedName name="Zásoby" localSheetId="4">#REF!</definedName>
    <definedName name="Zásoby" localSheetId="2">#REF!</definedName>
    <definedName name="Zásoby" localSheetId="3">#REF!</definedName>
    <definedName name="Zásoby" localSheetId="1">#REF!</definedName>
    <definedName name="Zásoby">#REF!</definedName>
    <definedName name="Zbozi">[5]Test1!$B$89:$D$96</definedName>
    <definedName name="ZboziN">[6]Test1!$B$89:$D$96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 localSheetId="5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199" i="12" l="1"/>
  <c r="K199" i="12"/>
  <c r="J199" i="12"/>
  <c r="J200" i="12" s="1"/>
  <c r="I199" i="12"/>
  <c r="H199" i="12"/>
  <c r="H200" i="12" s="1"/>
  <c r="G199" i="12"/>
  <c r="F199" i="12"/>
  <c r="F200" i="12" s="1"/>
  <c r="E199" i="12"/>
  <c r="D199" i="12"/>
  <c r="N199" i="12" s="1"/>
  <c r="C199" i="12"/>
  <c r="O199" i="12" s="1"/>
  <c r="M198" i="12"/>
  <c r="M200" i="12" s="1"/>
  <c r="L198" i="12"/>
  <c r="K198" i="12"/>
  <c r="K200" i="12" s="1"/>
  <c r="J198" i="12"/>
  <c r="I198" i="12"/>
  <c r="I200" i="12" s="1"/>
  <c r="H198" i="12"/>
  <c r="G198" i="12"/>
  <c r="G200" i="12" s="1"/>
  <c r="F198" i="12"/>
  <c r="E198" i="12"/>
  <c r="E200" i="12" s="1"/>
  <c r="D198" i="12"/>
  <c r="C198" i="12"/>
  <c r="C200" i="12" s="1"/>
  <c r="M197" i="12"/>
  <c r="L197" i="12"/>
  <c r="K197" i="12"/>
  <c r="J197" i="12"/>
  <c r="I197" i="12"/>
  <c r="H197" i="12"/>
  <c r="G197" i="12"/>
  <c r="F197" i="12"/>
  <c r="E197" i="12"/>
  <c r="D197" i="12"/>
  <c r="C197" i="12"/>
  <c r="N197" i="12" s="1"/>
  <c r="M195" i="12"/>
  <c r="K195" i="12"/>
  <c r="J195" i="12"/>
  <c r="I195" i="12"/>
  <c r="H195" i="12"/>
  <c r="G195" i="12"/>
  <c r="F195" i="12"/>
  <c r="E195" i="12"/>
  <c r="D195" i="12"/>
  <c r="C195" i="12"/>
  <c r="O194" i="12"/>
  <c r="N194" i="12"/>
  <c r="N195" i="12" s="1"/>
  <c r="L194" i="12"/>
  <c r="L195" i="12" s="1"/>
  <c r="O193" i="12"/>
  <c r="O195" i="12" s="1"/>
  <c r="N193" i="12"/>
  <c r="O192" i="12"/>
  <c r="N192" i="12"/>
  <c r="M190" i="12"/>
  <c r="K190" i="12"/>
  <c r="J190" i="12"/>
  <c r="I190" i="12"/>
  <c r="H190" i="12"/>
  <c r="G190" i="12"/>
  <c r="F190" i="12"/>
  <c r="E190" i="12"/>
  <c r="D190" i="12"/>
  <c r="C190" i="12"/>
  <c r="O189" i="12"/>
  <c r="N189" i="12"/>
  <c r="N190" i="12" s="1"/>
  <c r="L189" i="12"/>
  <c r="L190" i="12" s="1"/>
  <c r="O188" i="12"/>
  <c r="O190" i="12" s="1"/>
  <c r="N188" i="12"/>
  <c r="O187" i="12"/>
  <c r="N187" i="12"/>
  <c r="M185" i="12"/>
  <c r="I185" i="12"/>
  <c r="H185" i="12"/>
  <c r="G185" i="12"/>
  <c r="F185" i="12"/>
  <c r="E185" i="12"/>
  <c r="D185" i="12"/>
  <c r="C185" i="12"/>
  <c r="O184" i="12"/>
  <c r="N184" i="12"/>
  <c r="N185" i="12" s="1"/>
  <c r="L184" i="12"/>
  <c r="L185" i="12" s="1"/>
  <c r="O183" i="12"/>
  <c r="O185" i="12" s="1"/>
  <c r="N183" i="12"/>
  <c r="O182" i="12"/>
  <c r="N182" i="12"/>
  <c r="O179" i="12"/>
  <c r="O180" i="12" s="1"/>
  <c r="N179" i="12"/>
  <c r="N180" i="12" s="1"/>
  <c r="L179" i="12"/>
  <c r="O178" i="12"/>
  <c r="N178" i="12"/>
  <c r="O177" i="12"/>
  <c r="N177" i="12"/>
  <c r="M175" i="12"/>
  <c r="K175" i="12"/>
  <c r="J175" i="12"/>
  <c r="I175" i="12"/>
  <c r="H175" i="12"/>
  <c r="G175" i="12"/>
  <c r="F175" i="12"/>
  <c r="E175" i="12"/>
  <c r="D175" i="12"/>
  <c r="C175" i="12"/>
  <c r="O174" i="12"/>
  <c r="O175" i="12" s="1"/>
  <c r="N174" i="12"/>
  <c r="L174" i="12"/>
  <c r="L175" i="12" s="1"/>
  <c r="O173" i="12"/>
  <c r="N173" i="12"/>
  <c r="N175" i="12" s="1"/>
  <c r="O172" i="12"/>
  <c r="N172" i="12"/>
  <c r="M170" i="12"/>
  <c r="L170" i="12"/>
  <c r="J170" i="12"/>
  <c r="I170" i="12"/>
  <c r="H170" i="12"/>
  <c r="G170" i="12"/>
  <c r="F170" i="12"/>
  <c r="E170" i="12"/>
  <c r="D170" i="12"/>
  <c r="C170" i="12"/>
  <c r="O169" i="12"/>
  <c r="O170" i="12" s="1"/>
  <c r="N169" i="12"/>
  <c r="N170" i="12" s="1"/>
  <c r="L169" i="12"/>
  <c r="O168" i="12"/>
  <c r="N168" i="12"/>
  <c r="O167" i="12"/>
  <c r="N167" i="12"/>
  <c r="M165" i="12"/>
  <c r="I165" i="12"/>
  <c r="H165" i="12"/>
  <c r="G165" i="12"/>
  <c r="F165" i="12"/>
  <c r="E165" i="12"/>
  <c r="D165" i="12"/>
  <c r="C165" i="12"/>
  <c r="O164" i="12"/>
  <c r="N164" i="12"/>
  <c r="N165" i="12" s="1"/>
  <c r="L164" i="12"/>
  <c r="L165" i="12" s="1"/>
  <c r="O163" i="12"/>
  <c r="O165" i="12" s="1"/>
  <c r="N163" i="12"/>
  <c r="O162" i="12"/>
  <c r="N162" i="12"/>
  <c r="M160" i="12"/>
  <c r="K160" i="12"/>
  <c r="J160" i="12"/>
  <c r="I160" i="12"/>
  <c r="H160" i="12"/>
  <c r="G160" i="12"/>
  <c r="F160" i="12"/>
  <c r="E160" i="12"/>
  <c r="D160" i="12"/>
  <c r="C160" i="12"/>
  <c r="O159" i="12"/>
  <c r="N159" i="12"/>
  <c r="N160" i="12" s="1"/>
  <c r="L159" i="12"/>
  <c r="L160" i="12" s="1"/>
  <c r="O158" i="12"/>
  <c r="O160" i="12" s="1"/>
  <c r="N158" i="12"/>
  <c r="O157" i="12"/>
  <c r="N157" i="12"/>
  <c r="M155" i="12"/>
  <c r="K155" i="12"/>
  <c r="J155" i="12"/>
  <c r="I155" i="12"/>
  <c r="H155" i="12"/>
  <c r="G155" i="12"/>
  <c r="F155" i="12"/>
  <c r="E155" i="12"/>
  <c r="D155" i="12"/>
  <c r="C155" i="12"/>
  <c r="O154" i="12"/>
  <c r="N154" i="12"/>
  <c r="N155" i="12" s="1"/>
  <c r="L154" i="12"/>
  <c r="L155" i="12" s="1"/>
  <c r="O153" i="12"/>
  <c r="O155" i="12" s="1"/>
  <c r="N153" i="12"/>
  <c r="O152" i="12"/>
  <c r="N152" i="12"/>
  <c r="M150" i="12"/>
  <c r="K150" i="12"/>
  <c r="I150" i="12"/>
  <c r="H150" i="12"/>
  <c r="G150" i="12"/>
  <c r="F150" i="12"/>
  <c r="E150" i="12"/>
  <c r="D150" i="12"/>
  <c r="C150" i="12"/>
  <c r="O149" i="12"/>
  <c r="O150" i="12" s="1"/>
  <c r="N149" i="12"/>
  <c r="N150" i="12" s="1"/>
  <c r="L149" i="12"/>
  <c r="L150" i="12" s="1"/>
  <c r="O148" i="12"/>
  <c r="N148" i="12"/>
  <c r="O147" i="12"/>
  <c r="N147" i="12"/>
  <c r="M145" i="12"/>
  <c r="L145" i="12"/>
  <c r="J145" i="12"/>
  <c r="I145" i="12"/>
  <c r="H145" i="12"/>
  <c r="G145" i="12"/>
  <c r="F145" i="12"/>
  <c r="E145" i="12"/>
  <c r="D145" i="12"/>
  <c r="C145" i="12"/>
  <c r="O144" i="12"/>
  <c r="O145" i="12" s="1"/>
  <c r="N144" i="12"/>
  <c r="N145" i="12" s="1"/>
  <c r="L144" i="12"/>
  <c r="O143" i="12"/>
  <c r="N143" i="12"/>
  <c r="O142" i="12"/>
  <c r="N142" i="12"/>
  <c r="M140" i="12"/>
  <c r="J140" i="12"/>
  <c r="I140" i="12"/>
  <c r="H140" i="12"/>
  <c r="G140" i="12"/>
  <c r="F140" i="12"/>
  <c r="E140" i="12"/>
  <c r="D140" i="12"/>
  <c r="C140" i="12"/>
  <c r="O139" i="12"/>
  <c r="O140" i="12" s="1"/>
  <c r="N139" i="12"/>
  <c r="N140" i="12" s="1"/>
  <c r="L139" i="12"/>
  <c r="L140" i="12" s="1"/>
  <c r="O138" i="12"/>
  <c r="N138" i="12"/>
  <c r="O137" i="12"/>
  <c r="N137" i="12"/>
  <c r="M135" i="12"/>
  <c r="K135" i="12"/>
  <c r="J135" i="12"/>
  <c r="I135" i="12"/>
  <c r="H135" i="12"/>
  <c r="G135" i="12"/>
  <c r="F135" i="12"/>
  <c r="E135" i="12"/>
  <c r="D135" i="12"/>
  <c r="C135" i="12"/>
  <c r="O134" i="12"/>
  <c r="O135" i="12" s="1"/>
  <c r="N134" i="12"/>
  <c r="L134" i="12"/>
  <c r="L135" i="12" s="1"/>
  <c r="O133" i="12"/>
  <c r="N133" i="12"/>
  <c r="N135" i="12" s="1"/>
  <c r="O132" i="12"/>
  <c r="N132" i="12"/>
  <c r="M130" i="12"/>
  <c r="L130" i="12"/>
  <c r="J130" i="12"/>
  <c r="I130" i="12"/>
  <c r="H130" i="12"/>
  <c r="G130" i="12"/>
  <c r="F130" i="12"/>
  <c r="E130" i="12"/>
  <c r="D130" i="12"/>
  <c r="C130" i="12"/>
  <c r="O129" i="12"/>
  <c r="O130" i="12" s="1"/>
  <c r="N129" i="12"/>
  <c r="N130" i="12" s="1"/>
  <c r="L129" i="12"/>
  <c r="O128" i="12"/>
  <c r="N128" i="12"/>
  <c r="O127" i="12"/>
  <c r="N127" i="12"/>
  <c r="M125" i="12"/>
  <c r="K125" i="12"/>
  <c r="I125" i="12"/>
  <c r="H125" i="12"/>
  <c r="G125" i="12"/>
  <c r="F125" i="12"/>
  <c r="E125" i="12"/>
  <c r="D125" i="12"/>
  <c r="C125" i="12"/>
  <c r="O124" i="12"/>
  <c r="O125" i="12" s="1"/>
  <c r="N124" i="12"/>
  <c r="N125" i="12" s="1"/>
  <c r="L124" i="12"/>
  <c r="L125" i="12" s="1"/>
  <c r="O123" i="12"/>
  <c r="N123" i="12"/>
  <c r="O122" i="12"/>
  <c r="N122" i="12"/>
  <c r="M120" i="12"/>
  <c r="I120" i="12"/>
  <c r="H120" i="12"/>
  <c r="G120" i="12"/>
  <c r="F120" i="12"/>
  <c r="E120" i="12"/>
  <c r="D120" i="12"/>
  <c r="C120" i="12"/>
  <c r="O119" i="12"/>
  <c r="O120" i="12" s="1"/>
  <c r="N119" i="12"/>
  <c r="L119" i="12"/>
  <c r="L120" i="12" s="1"/>
  <c r="O118" i="12"/>
  <c r="N118" i="12"/>
  <c r="N120" i="12" s="1"/>
  <c r="O117" i="12"/>
  <c r="N117" i="12"/>
  <c r="M115" i="12"/>
  <c r="K115" i="12"/>
  <c r="J115" i="12"/>
  <c r="I115" i="12"/>
  <c r="H115" i="12"/>
  <c r="G115" i="12"/>
  <c r="F115" i="12"/>
  <c r="E115" i="12"/>
  <c r="D115" i="12"/>
  <c r="C115" i="12"/>
  <c r="O114" i="12"/>
  <c r="O115" i="12" s="1"/>
  <c r="N114" i="12"/>
  <c r="L114" i="12"/>
  <c r="L115" i="12" s="1"/>
  <c r="O113" i="12"/>
  <c r="N113" i="12"/>
  <c r="N115" i="12" s="1"/>
  <c r="O112" i="12"/>
  <c r="N112" i="12"/>
  <c r="M110" i="12"/>
  <c r="L110" i="12"/>
  <c r="J110" i="12"/>
  <c r="I110" i="12"/>
  <c r="H110" i="12"/>
  <c r="G110" i="12"/>
  <c r="F110" i="12"/>
  <c r="E110" i="12"/>
  <c r="D110" i="12"/>
  <c r="C110" i="12"/>
  <c r="O109" i="12"/>
  <c r="O110" i="12" s="1"/>
  <c r="N109" i="12"/>
  <c r="N110" i="12" s="1"/>
  <c r="L109" i="12"/>
  <c r="O108" i="12"/>
  <c r="N108" i="12"/>
  <c r="O107" i="12"/>
  <c r="N107" i="12"/>
  <c r="M105" i="12"/>
  <c r="K105" i="12"/>
  <c r="J105" i="12"/>
  <c r="I105" i="12"/>
  <c r="H105" i="12"/>
  <c r="G105" i="12"/>
  <c r="F105" i="12"/>
  <c r="E105" i="12"/>
  <c r="D105" i="12"/>
  <c r="C105" i="12"/>
  <c r="O104" i="12"/>
  <c r="N104" i="12"/>
  <c r="N105" i="12" s="1"/>
  <c r="L104" i="12"/>
  <c r="L105" i="12" s="1"/>
  <c r="O103" i="12"/>
  <c r="O105" i="12" s="1"/>
  <c r="N103" i="12"/>
  <c r="O102" i="12"/>
  <c r="N102" i="12"/>
  <c r="M100" i="12"/>
  <c r="K100" i="12"/>
  <c r="J100" i="12"/>
  <c r="I100" i="12"/>
  <c r="H100" i="12"/>
  <c r="G100" i="12"/>
  <c r="F100" i="12"/>
  <c r="E100" i="12"/>
  <c r="D100" i="12"/>
  <c r="C100" i="12"/>
  <c r="O99" i="12"/>
  <c r="N99" i="12"/>
  <c r="N100" i="12" s="1"/>
  <c r="L99" i="12"/>
  <c r="L100" i="12" s="1"/>
  <c r="O98" i="12"/>
  <c r="O100" i="12" s="1"/>
  <c r="N98" i="12"/>
  <c r="O97" i="12"/>
  <c r="N97" i="12"/>
  <c r="M95" i="12"/>
  <c r="K95" i="12"/>
  <c r="J95" i="12"/>
  <c r="I95" i="12"/>
  <c r="H95" i="12"/>
  <c r="G95" i="12"/>
  <c r="F95" i="12"/>
  <c r="E95" i="12"/>
  <c r="D95" i="12"/>
  <c r="C95" i="12"/>
  <c r="O94" i="12"/>
  <c r="N94" i="12"/>
  <c r="N95" i="12" s="1"/>
  <c r="L94" i="12"/>
  <c r="L95" i="12" s="1"/>
  <c r="O93" i="12"/>
  <c r="O95" i="12" s="1"/>
  <c r="N93" i="12"/>
  <c r="O92" i="12"/>
  <c r="N92" i="12"/>
  <c r="M90" i="12"/>
  <c r="K90" i="12"/>
  <c r="J90" i="12"/>
  <c r="I90" i="12"/>
  <c r="H90" i="12"/>
  <c r="G90" i="12"/>
  <c r="F90" i="12"/>
  <c r="E90" i="12"/>
  <c r="D90" i="12"/>
  <c r="C90" i="12"/>
  <c r="O89" i="12"/>
  <c r="N89" i="12"/>
  <c r="N90" i="12" s="1"/>
  <c r="L89" i="12"/>
  <c r="L90" i="12" s="1"/>
  <c r="O88" i="12"/>
  <c r="O90" i="12" s="1"/>
  <c r="N88" i="12"/>
  <c r="O87" i="12"/>
  <c r="N87" i="12"/>
  <c r="M85" i="12"/>
  <c r="K85" i="12"/>
  <c r="J85" i="12"/>
  <c r="I85" i="12"/>
  <c r="H85" i="12"/>
  <c r="G85" i="12"/>
  <c r="F85" i="12"/>
  <c r="E85" i="12"/>
  <c r="D85" i="12"/>
  <c r="C85" i="12"/>
  <c r="O84" i="12"/>
  <c r="O85" i="12" s="1"/>
  <c r="N84" i="12"/>
  <c r="N85" i="12" s="1"/>
  <c r="L84" i="12"/>
  <c r="L85" i="12" s="1"/>
  <c r="O83" i="12"/>
  <c r="N83" i="12"/>
  <c r="O82" i="12"/>
  <c r="N82" i="12"/>
  <c r="M80" i="12"/>
  <c r="J80" i="12"/>
  <c r="I80" i="12"/>
  <c r="H80" i="12"/>
  <c r="G80" i="12"/>
  <c r="F80" i="12"/>
  <c r="E80" i="12"/>
  <c r="D80" i="12"/>
  <c r="C80" i="12"/>
  <c r="O79" i="12"/>
  <c r="O80" i="12" s="1"/>
  <c r="N79" i="12"/>
  <c r="N80" i="12" s="1"/>
  <c r="L79" i="12"/>
  <c r="L80" i="12" s="1"/>
  <c r="O78" i="12"/>
  <c r="N78" i="12"/>
  <c r="O77" i="12"/>
  <c r="N77" i="12"/>
  <c r="M75" i="12"/>
  <c r="J75" i="12"/>
  <c r="I75" i="12"/>
  <c r="H75" i="12"/>
  <c r="G75" i="12"/>
  <c r="F75" i="12"/>
  <c r="E75" i="12"/>
  <c r="D75" i="12"/>
  <c r="C75" i="12"/>
  <c r="O74" i="12"/>
  <c r="O75" i="12" s="1"/>
  <c r="N74" i="12"/>
  <c r="N75" i="12" s="1"/>
  <c r="L74" i="12"/>
  <c r="L75" i="12" s="1"/>
  <c r="O73" i="12"/>
  <c r="N73" i="12"/>
  <c r="O72" i="12"/>
  <c r="N72" i="12"/>
  <c r="M70" i="12"/>
  <c r="J70" i="12"/>
  <c r="I70" i="12"/>
  <c r="H70" i="12"/>
  <c r="G70" i="12"/>
  <c r="F70" i="12"/>
  <c r="E70" i="12"/>
  <c r="D70" i="12"/>
  <c r="C70" i="12"/>
  <c r="O69" i="12"/>
  <c r="O70" i="12" s="1"/>
  <c r="N69" i="12"/>
  <c r="N70" i="12" s="1"/>
  <c r="L69" i="12"/>
  <c r="L70" i="12" s="1"/>
  <c r="O68" i="12"/>
  <c r="N68" i="12"/>
  <c r="O67" i="12"/>
  <c r="N67" i="12"/>
  <c r="M65" i="12"/>
  <c r="J65" i="12"/>
  <c r="I65" i="12"/>
  <c r="H65" i="12"/>
  <c r="G65" i="12"/>
  <c r="F65" i="12"/>
  <c r="E65" i="12"/>
  <c r="D65" i="12"/>
  <c r="C65" i="12"/>
  <c r="O64" i="12"/>
  <c r="O65" i="12" s="1"/>
  <c r="N64" i="12"/>
  <c r="N65" i="12" s="1"/>
  <c r="L64" i="12"/>
  <c r="L65" i="12" s="1"/>
  <c r="O63" i="12"/>
  <c r="N63" i="12"/>
  <c r="O62" i="12"/>
  <c r="N62" i="12"/>
  <c r="M60" i="12"/>
  <c r="K60" i="12"/>
  <c r="J60" i="12"/>
  <c r="I60" i="12"/>
  <c r="H60" i="12"/>
  <c r="G60" i="12"/>
  <c r="F60" i="12"/>
  <c r="E60" i="12"/>
  <c r="D60" i="12"/>
  <c r="C60" i="12"/>
  <c r="O59" i="12"/>
  <c r="O60" i="12" s="1"/>
  <c r="N59" i="12"/>
  <c r="N60" i="12" s="1"/>
  <c r="L59" i="12"/>
  <c r="L60" i="12" s="1"/>
  <c r="O58" i="12"/>
  <c r="N58" i="12"/>
  <c r="O57" i="12"/>
  <c r="N57" i="12"/>
  <c r="M55" i="12"/>
  <c r="J55" i="12"/>
  <c r="I55" i="12"/>
  <c r="H55" i="12"/>
  <c r="G55" i="12"/>
  <c r="F55" i="12"/>
  <c r="E55" i="12"/>
  <c r="D55" i="12"/>
  <c r="C55" i="12"/>
  <c r="O54" i="12"/>
  <c r="O55" i="12" s="1"/>
  <c r="N54" i="12"/>
  <c r="N55" i="12" s="1"/>
  <c r="L54" i="12"/>
  <c r="L55" i="12" s="1"/>
  <c r="O53" i="12"/>
  <c r="N53" i="12"/>
  <c r="O52" i="12"/>
  <c r="N52" i="12"/>
  <c r="M50" i="12"/>
  <c r="K50" i="12"/>
  <c r="J50" i="12"/>
  <c r="I50" i="12"/>
  <c r="H50" i="12"/>
  <c r="G50" i="12"/>
  <c r="F50" i="12"/>
  <c r="E50" i="12"/>
  <c r="D50" i="12"/>
  <c r="C50" i="12"/>
  <c r="O49" i="12"/>
  <c r="O50" i="12" s="1"/>
  <c r="N49" i="12"/>
  <c r="N50" i="12" s="1"/>
  <c r="L49" i="12"/>
  <c r="L50" i="12" s="1"/>
  <c r="O48" i="12"/>
  <c r="N48" i="12"/>
  <c r="O47" i="12"/>
  <c r="N47" i="12"/>
  <c r="M45" i="12"/>
  <c r="J45" i="12"/>
  <c r="I45" i="12"/>
  <c r="H45" i="12"/>
  <c r="G45" i="12"/>
  <c r="F45" i="12"/>
  <c r="E45" i="12"/>
  <c r="D45" i="12"/>
  <c r="C45" i="12"/>
  <c r="O44" i="12"/>
  <c r="O45" i="12" s="1"/>
  <c r="N44" i="12"/>
  <c r="N45" i="12" s="1"/>
  <c r="L44" i="12"/>
  <c r="L45" i="12" s="1"/>
  <c r="O43" i="12"/>
  <c r="N43" i="12"/>
  <c r="O42" i="12"/>
  <c r="N42" i="12"/>
  <c r="M40" i="12"/>
  <c r="I40" i="12"/>
  <c r="H40" i="12"/>
  <c r="G40" i="12"/>
  <c r="F40" i="12"/>
  <c r="E40" i="12"/>
  <c r="D40" i="12"/>
  <c r="C40" i="12"/>
  <c r="O39" i="12"/>
  <c r="O40" i="12" s="1"/>
  <c r="N39" i="12"/>
  <c r="N40" i="12" s="1"/>
  <c r="L39" i="12"/>
  <c r="L40" i="12" s="1"/>
  <c r="O38" i="12"/>
  <c r="N38" i="12"/>
  <c r="O37" i="12"/>
  <c r="N37" i="12"/>
  <c r="M35" i="12"/>
  <c r="J35" i="12"/>
  <c r="I35" i="12"/>
  <c r="H35" i="12"/>
  <c r="G35" i="12"/>
  <c r="F35" i="12"/>
  <c r="E35" i="12"/>
  <c r="D35" i="12"/>
  <c r="C35" i="12"/>
  <c r="O34" i="12"/>
  <c r="O35" i="12" s="1"/>
  <c r="N34" i="12"/>
  <c r="N35" i="12" s="1"/>
  <c r="L34" i="12"/>
  <c r="L35" i="12" s="1"/>
  <c r="O33" i="12"/>
  <c r="N33" i="12"/>
  <c r="O32" i="12"/>
  <c r="N32" i="12"/>
  <c r="M30" i="12"/>
  <c r="K30" i="12"/>
  <c r="J30" i="12"/>
  <c r="I30" i="12"/>
  <c r="H30" i="12"/>
  <c r="G30" i="12"/>
  <c r="F30" i="12"/>
  <c r="E30" i="12"/>
  <c r="D30" i="12"/>
  <c r="C30" i="12"/>
  <c r="O29" i="12"/>
  <c r="O30" i="12" s="1"/>
  <c r="N29" i="12"/>
  <c r="N30" i="12" s="1"/>
  <c r="L29" i="12"/>
  <c r="L30" i="12" s="1"/>
  <c r="O28" i="12"/>
  <c r="N28" i="12"/>
  <c r="O27" i="12"/>
  <c r="N27" i="12"/>
  <c r="M25" i="12"/>
  <c r="K25" i="12"/>
  <c r="J25" i="12"/>
  <c r="I25" i="12"/>
  <c r="H25" i="12"/>
  <c r="G25" i="12"/>
  <c r="F25" i="12"/>
  <c r="E25" i="12"/>
  <c r="D25" i="12"/>
  <c r="C25" i="12"/>
  <c r="O24" i="12"/>
  <c r="O25" i="12" s="1"/>
  <c r="N24" i="12"/>
  <c r="N25" i="12" s="1"/>
  <c r="L24" i="12"/>
  <c r="L25" i="12" s="1"/>
  <c r="O23" i="12"/>
  <c r="N23" i="12"/>
  <c r="O22" i="12"/>
  <c r="N22" i="12"/>
  <c r="M20" i="12"/>
  <c r="K20" i="12"/>
  <c r="J20" i="12"/>
  <c r="I20" i="12"/>
  <c r="H20" i="12"/>
  <c r="G20" i="12"/>
  <c r="F20" i="12"/>
  <c r="E20" i="12"/>
  <c r="D20" i="12"/>
  <c r="C20" i="12"/>
  <c r="O19" i="12"/>
  <c r="O20" i="12" s="1"/>
  <c r="N19" i="12"/>
  <c r="N20" i="12" s="1"/>
  <c r="L19" i="12"/>
  <c r="L199" i="12" s="1"/>
  <c r="L200" i="12" s="1"/>
  <c r="O18" i="12"/>
  <c r="N18" i="12"/>
  <c r="O17" i="12"/>
  <c r="N17" i="12"/>
  <c r="J71" i="11"/>
  <c r="J70" i="11"/>
  <c r="J69" i="11"/>
  <c r="J68" i="11"/>
  <c r="I67" i="11"/>
  <c r="H67" i="11"/>
  <c r="J67" i="11" s="1"/>
  <c r="G67" i="11"/>
  <c r="I66" i="11"/>
  <c r="H66" i="11"/>
  <c r="J66" i="11" s="1"/>
  <c r="G66" i="11"/>
  <c r="J65" i="11"/>
  <c r="J64" i="11"/>
  <c r="J63" i="11"/>
  <c r="J62" i="11"/>
  <c r="J61" i="11"/>
  <c r="I60" i="11"/>
  <c r="J60" i="11" s="1"/>
  <c r="I59" i="11"/>
  <c r="J59" i="11" s="1"/>
  <c r="I58" i="11"/>
  <c r="J58" i="11" s="1"/>
  <c r="J57" i="11"/>
  <c r="J56" i="11"/>
  <c r="J55" i="11"/>
  <c r="J54" i="11"/>
  <c r="I54" i="11"/>
  <c r="J53" i="11"/>
  <c r="I53" i="11"/>
  <c r="J52" i="11"/>
  <c r="J51" i="11"/>
  <c r="H50" i="11"/>
  <c r="G50" i="11"/>
  <c r="J49" i="11"/>
  <c r="J48" i="11"/>
  <c r="I47" i="11"/>
  <c r="H47" i="11"/>
  <c r="J47" i="11" s="1"/>
  <c r="G47" i="11"/>
  <c r="J46" i="11"/>
  <c r="I46" i="11"/>
  <c r="J45" i="11"/>
  <c r="J44" i="11"/>
  <c r="J43" i="11"/>
  <c r="I42" i="11"/>
  <c r="J42" i="11" s="1"/>
  <c r="H42" i="11"/>
  <c r="G42" i="11"/>
  <c r="J41" i="11"/>
  <c r="J40" i="11"/>
  <c r="I39" i="11"/>
  <c r="J39" i="11" s="1"/>
  <c r="I38" i="11"/>
  <c r="J38" i="11" s="1"/>
  <c r="I37" i="11"/>
  <c r="J37" i="11" s="1"/>
  <c r="I36" i="11"/>
  <c r="J36" i="11" s="1"/>
  <c r="H36" i="11"/>
  <c r="G36" i="11"/>
  <c r="J35" i="11"/>
  <c r="J34" i="11"/>
  <c r="J33" i="11"/>
  <c r="J32" i="11"/>
  <c r="I32" i="11"/>
  <c r="J31" i="11"/>
  <c r="J30" i="11"/>
  <c r="J29" i="11"/>
  <c r="J28" i="11"/>
  <c r="I27" i="11"/>
  <c r="H27" i="11"/>
  <c r="J27" i="11" s="1"/>
  <c r="G27" i="11"/>
  <c r="J26" i="11"/>
  <c r="I26" i="11"/>
  <c r="J25" i="11"/>
  <c r="I24" i="11"/>
  <c r="J24" i="11" s="1"/>
  <c r="I23" i="11"/>
  <c r="J23" i="11" s="1"/>
  <c r="H23" i="11"/>
  <c r="G23" i="11"/>
  <c r="J22" i="11"/>
  <c r="J21" i="11"/>
  <c r="I20" i="11"/>
  <c r="J20" i="11" s="1"/>
  <c r="H20" i="11"/>
  <c r="G20" i="11"/>
  <c r="H19" i="11"/>
  <c r="G19" i="11"/>
  <c r="I18" i="11"/>
  <c r="J18" i="11" s="1"/>
  <c r="J17" i="11"/>
  <c r="J16" i="11"/>
  <c r="J15" i="11"/>
  <c r="I14" i="11"/>
  <c r="H14" i="11"/>
  <c r="J14" i="11" s="1"/>
  <c r="G14" i="11"/>
  <c r="J13" i="11"/>
  <c r="I12" i="11"/>
  <c r="J12" i="11" s="1"/>
  <c r="H12" i="11"/>
  <c r="G12" i="11"/>
  <c r="H11" i="11"/>
  <c r="G11" i="11"/>
  <c r="N200" i="12" l="1"/>
  <c r="O197" i="12"/>
  <c r="N198" i="12"/>
  <c r="D200" i="12"/>
  <c r="L20" i="12"/>
  <c r="O198" i="12"/>
  <c r="O200" i="12" s="1"/>
  <c r="I50" i="11"/>
  <c r="J50" i="11" l="1"/>
  <c r="I19" i="11"/>
  <c r="I11" i="11" l="1"/>
  <c r="J11" i="11" s="1"/>
  <c r="J19" i="11"/>
  <c r="C52" i="9" l="1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C49" i="9"/>
  <c r="D49" i="9"/>
  <c r="D52" i="9" s="1"/>
  <c r="E49" i="9" l="1"/>
  <c r="E52" i="9" s="1"/>
  <c r="F51" i="10"/>
  <c r="E51" i="10"/>
  <c r="F50" i="10"/>
  <c r="E50" i="10"/>
  <c r="D49" i="10"/>
  <c r="E49" i="10" s="1"/>
  <c r="C49" i="10"/>
  <c r="C52" i="10" s="1"/>
  <c r="B49" i="10"/>
  <c r="H48" i="10"/>
  <c r="G48" i="10"/>
  <c r="F48" i="10"/>
  <c r="E48" i="10"/>
  <c r="H47" i="10"/>
  <c r="G47" i="10"/>
  <c r="F47" i="10"/>
  <c r="E47" i="10"/>
  <c r="H46" i="10"/>
  <c r="G46" i="10"/>
  <c r="F46" i="10"/>
  <c r="E46" i="10"/>
  <c r="H45" i="10"/>
  <c r="G45" i="10"/>
  <c r="F45" i="10"/>
  <c r="E45" i="10"/>
  <c r="H44" i="10"/>
  <c r="G44" i="10"/>
  <c r="F44" i="10"/>
  <c r="E44" i="10"/>
  <c r="H43" i="10"/>
  <c r="G43" i="10"/>
  <c r="F43" i="10"/>
  <c r="E43" i="10"/>
  <c r="H42" i="10"/>
  <c r="G42" i="10"/>
  <c r="F42" i="10"/>
  <c r="E42" i="10"/>
  <c r="H41" i="10"/>
  <c r="G41" i="10"/>
  <c r="F41" i="10"/>
  <c r="E41" i="10"/>
  <c r="H40" i="10"/>
  <c r="G40" i="10"/>
  <c r="F40" i="10"/>
  <c r="E40" i="10"/>
  <c r="H39" i="10"/>
  <c r="G39" i="10"/>
  <c r="F39" i="10"/>
  <c r="E39" i="10"/>
  <c r="H38" i="10"/>
  <c r="G38" i="10"/>
  <c r="F38" i="10"/>
  <c r="E38" i="10"/>
  <c r="H37" i="10"/>
  <c r="G37" i="10"/>
  <c r="F37" i="10"/>
  <c r="E37" i="10"/>
  <c r="H36" i="10"/>
  <c r="G36" i="10"/>
  <c r="F36" i="10"/>
  <c r="E36" i="10"/>
  <c r="H35" i="10"/>
  <c r="G35" i="10"/>
  <c r="F35" i="10"/>
  <c r="E35" i="10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6" i="10"/>
  <c r="G26" i="10"/>
  <c r="F26" i="10"/>
  <c r="E26" i="10"/>
  <c r="H25" i="10"/>
  <c r="G25" i="10"/>
  <c r="F25" i="10"/>
  <c r="E25" i="10"/>
  <c r="H24" i="10"/>
  <c r="G24" i="10"/>
  <c r="F24" i="10"/>
  <c r="E24" i="10"/>
  <c r="H23" i="10"/>
  <c r="G23" i="10"/>
  <c r="F23" i="10"/>
  <c r="E23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4" i="10"/>
  <c r="G14" i="10"/>
  <c r="F14" i="10"/>
  <c r="E14" i="10"/>
  <c r="H13" i="10"/>
  <c r="G13" i="10"/>
  <c r="F13" i="10"/>
  <c r="E13" i="10"/>
  <c r="F49" i="10" l="1"/>
  <c r="F52" i="10" s="1"/>
  <c r="D52" i="10"/>
  <c r="G49" i="10"/>
  <c r="H49" i="10"/>
  <c r="H51" i="9"/>
  <c r="F51" i="9"/>
  <c r="E51" i="9"/>
  <c r="H50" i="9"/>
  <c r="F50" i="9"/>
  <c r="E50" i="9"/>
  <c r="H49" i="9"/>
  <c r="B49" i="9"/>
  <c r="B52" i="9" s="1"/>
  <c r="H48" i="9"/>
  <c r="G48" i="9"/>
  <c r="F48" i="9"/>
  <c r="H47" i="9"/>
  <c r="G47" i="9"/>
  <c r="F47" i="9"/>
  <c r="H46" i="9"/>
  <c r="G46" i="9"/>
  <c r="F46" i="9"/>
  <c r="H45" i="9"/>
  <c r="G45" i="9"/>
  <c r="F45" i="9"/>
  <c r="H44" i="9"/>
  <c r="G44" i="9"/>
  <c r="F44" i="9"/>
  <c r="H43" i="9"/>
  <c r="G43" i="9"/>
  <c r="F43" i="9"/>
  <c r="H42" i="9"/>
  <c r="G42" i="9"/>
  <c r="F42" i="9"/>
  <c r="H41" i="9"/>
  <c r="G41" i="9"/>
  <c r="F41" i="9"/>
  <c r="H40" i="9"/>
  <c r="G40" i="9"/>
  <c r="F40" i="9"/>
  <c r="H39" i="9"/>
  <c r="G39" i="9"/>
  <c r="F39" i="9"/>
  <c r="H38" i="9"/>
  <c r="G38" i="9"/>
  <c r="F38" i="9"/>
  <c r="H37" i="9"/>
  <c r="G37" i="9"/>
  <c r="F37" i="9"/>
  <c r="H36" i="9"/>
  <c r="G36" i="9"/>
  <c r="F36" i="9"/>
  <c r="H35" i="9"/>
  <c r="G35" i="9"/>
  <c r="F35" i="9"/>
  <c r="H34" i="9"/>
  <c r="G34" i="9"/>
  <c r="F34" i="9"/>
  <c r="H33" i="9"/>
  <c r="G33" i="9"/>
  <c r="F33" i="9"/>
  <c r="H32" i="9"/>
  <c r="G32" i="9"/>
  <c r="F32" i="9"/>
  <c r="H31" i="9"/>
  <c r="G31" i="9"/>
  <c r="F31" i="9"/>
  <c r="H30" i="9"/>
  <c r="G30" i="9"/>
  <c r="F30" i="9"/>
  <c r="H29" i="9"/>
  <c r="G29" i="9"/>
  <c r="F29" i="9"/>
  <c r="H28" i="9"/>
  <c r="G28" i="9"/>
  <c r="F28" i="9"/>
  <c r="H27" i="9"/>
  <c r="G27" i="9"/>
  <c r="F27" i="9"/>
  <c r="H26" i="9"/>
  <c r="G26" i="9"/>
  <c r="F26" i="9"/>
  <c r="H25" i="9"/>
  <c r="G25" i="9"/>
  <c r="F25" i="9"/>
  <c r="H24" i="9"/>
  <c r="G24" i="9"/>
  <c r="F24" i="9"/>
  <c r="H23" i="9"/>
  <c r="G23" i="9"/>
  <c r="F23" i="9"/>
  <c r="H22" i="9"/>
  <c r="G22" i="9"/>
  <c r="F22" i="9"/>
  <c r="H21" i="9"/>
  <c r="G21" i="9"/>
  <c r="F21" i="9"/>
  <c r="H20" i="9"/>
  <c r="G20" i="9"/>
  <c r="F20" i="9"/>
  <c r="H19" i="9"/>
  <c r="G19" i="9"/>
  <c r="F19" i="9"/>
  <c r="H18" i="9"/>
  <c r="G18" i="9"/>
  <c r="F18" i="9"/>
  <c r="H17" i="9"/>
  <c r="G17" i="9"/>
  <c r="F17" i="9"/>
  <c r="H16" i="9"/>
  <c r="G16" i="9"/>
  <c r="F16" i="9"/>
  <c r="H15" i="9"/>
  <c r="G15" i="9"/>
  <c r="F15" i="9"/>
  <c r="H14" i="9"/>
  <c r="G14" i="9"/>
  <c r="F14" i="9"/>
  <c r="H13" i="9"/>
  <c r="G13" i="9"/>
  <c r="F13" i="9"/>
  <c r="F49" i="9" l="1"/>
  <c r="G52" i="10"/>
  <c r="E52" i="10"/>
  <c r="H52" i="10"/>
  <c r="G52" i="9"/>
  <c r="H52" i="9"/>
  <c r="F52" i="9"/>
  <c r="G49" i="9"/>
  <c r="D50" i="8"/>
  <c r="G50" i="8" s="1"/>
  <c r="H49" i="8"/>
  <c r="F49" i="8"/>
  <c r="E49" i="8"/>
  <c r="H48" i="8"/>
  <c r="G48" i="8"/>
  <c r="F48" i="8"/>
  <c r="E48" i="8"/>
  <c r="H47" i="8"/>
  <c r="G47" i="8"/>
  <c r="F47" i="8"/>
  <c r="E47" i="8"/>
  <c r="D46" i="8"/>
  <c r="H46" i="8" s="1"/>
  <c r="B46" i="8"/>
  <c r="B50" i="8" s="1"/>
  <c r="H45" i="8"/>
  <c r="G45" i="8"/>
  <c r="F45" i="8"/>
  <c r="E45" i="8"/>
  <c r="H44" i="8"/>
  <c r="G44" i="8"/>
  <c r="F44" i="8"/>
  <c r="E44" i="8"/>
  <c r="H43" i="8"/>
  <c r="G43" i="8"/>
  <c r="F43" i="8"/>
  <c r="E43" i="8"/>
  <c r="H42" i="8"/>
  <c r="G42" i="8"/>
  <c r="F42" i="8"/>
  <c r="E42" i="8"/>
  <c r="H41" i="8"/>
  <c r="G41" i="8"/>
  <c r="F41" i="8"/>
  <c r="E41" i="8"/>
  <c r="H40" i="8"/>
  <c r="G40" i="8"/>
  <c r="F40" i="8"/>
  <c r="E40" i="8"/>
  <c r="H39" i="8"/>
  <c r="G39" i="8"/>
  <c r="F39" i="8"/>
  <c r="E39" i="8"/>
  <c r="H38" i="8"/>
  <c r="G38" i="8"/>
  <c r="F38" i="8"/>
  <c r="E38" i="8"/>
  <c r="H37" i="8"/>
  <c r="G37" i="8"/>
  <c r="F37" i="8"/>
  <c r="E37" i="8"/>
  <c r="H36" i="8"/>
  <c r="G36" i="8"/>
  <c r="F36" i="8"/>
  <c r="E36" i="8"/>
  <c r="H35" i="8"/>
  <c r="G35" i="8"/>
  <c r="F35" i="8"/>
  <c r="E35" i="8"/>
  <c r="H34" i="8"/>
  <c r="G34" i="8"/>
  <c r="F34" i="8"/>
  <c r="E34" i="8"/>
  <c r="H33" i="8"/>
  <c r="G33" i="8"/>
  <c r="F33" i="8"/>
  <c r="E33" i="8"/>
  <c r="H32" i="8"/>
  <c r="G32" i="8"/>
  <c r="F32" i="8"/>
  <c r="E32" i="8"/>
  <c r="H31" i="8"/>
  <c r="G31" i="8"/>
  <c r="F31" i="8"/>
  <c r="E31" i="8"/>
  <c r="H30" i="8"/>
  <c r="G30" i="8"/>
  <c r="F30" i="8"/>
  <c r="E30" i="8"/>
  <c r="H29" i="8"/>
  <c r="G29" i="8"/>
  <c r="F29" i="8"/>
  <c r="E29" i="8"/>
  <c r="H28" i="8"/>
  <c r="G28" i="8"/>
  <c r="F28" i="8"/>
  <c r="E28" i="8"/>
  <c r="H27" i="8"/>
  <c r="G27" i="8"/>
  <c r="F27" i="8"/>
  <c r="E27" i="8"/>
  <c r="H26" i="8"/>
  <c r="G26" i="8"/>
  <c r="F26" i="8"/>
  <c r="E26" i="8"/>
  <c r="H25" i="8"/>
  <c r="G25" i="8"/>
  <c r="F25" i="8"/>
  <c r="E25" i="8"/>
  <c r="H24" i="8"/>
  <c r="G24" i="8"/>
  <c r="F24" i="8"/>
  <c r="E24" i="8"/>
  <c r="H23" i="8"/>
  <c r="G23" i="8"/>
  <c r="F23" i="8"/>
  <c r="E23" i="8"/>
  <c r="H22" i="8"/>
  <c r="G22" i="8"/>
  <c r="F22" i="8"/>
  <c r="E22" i="8"/>
  <c r="H21" i="8"/>
  <c r="G21" i="8"/>
  <c r="F21" i="8"/>
  <c r="E21" i="8"/>
  <c r="H20" i="8"/>
  <c r="G20" i="8"/>
  <c r="F20" i="8"/>
  <c r="E20" i="8"/>
  <c r="H19" i="8"/>
  <c r="G19" i="8"/>
  <c r="F19" i="8"/>
  <c r="E19" i="8"/>
  <c r="H18" i="8"/>
  <c r="G18" i="8"/>
  <c r="F18" i="8"/>
  <c r="E18" i="8"/>
  <c r="H17" i="8"/>
  <c r="G17" i="8"/>
  <c r="F17" i="8"/>
  <c r="E17" i="8"/>
  <c r="H16" i="8"/>
  <c r="G16" i="8"/>
  <c r="F16" i="8"/>
  <c r="E16" i="8"/>
  <c r="H15" i="8"/>
  <c r="G15" i="8"/>
  <c r="F15" i="8"/>
  <c r="E15" i="8"/>
  <c r="H14" i="8"/>
  <c r="G14" i="8"/>
  <c r="F14" i="8"/>
  <c r="E14" i="8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F46" i="8" s="1"/>
  <c r="E10" i="8"/>
  <c r="E46" i="8" s="1"/>
  <c r="E50" i="8" s="1"/>
  <c r="H50" i="8" l="1"/>
  <c r="G46" i="8"/>
  <c r="F50" i="8"/>
  <c r="B51" i="7"/>
  <c r="H50" i="7"/>
  <c r="G50" i="7"/>
  <c r="F50" i="7"/>
  <c r="E50" i="7"/>
  <c r="G49" i="7"/>
  <c r="D49" i="7"/>
  <c r="D51" i="7" s="1"/>
  <c r="H48" i="7"/>
  <c r="G48" i="7"/>
  <c r="F48" i="7"/>
  <c r="E48" i="7"/>
  <c r="H47" i="7"/>
  <c r="G47" i="7"/>
  <c r="F47" i="7"/>
  <c r="E47" i="7"/>
  <c r="H46" i="7"/>
  <c r="G46" i="7"/>
  <c r="F46" i="7"/>
  <c r="E46" i="7"/>
  <c r="H45" i="7"/>
  <c r="G45" i="7"/>
  <c r="F45" i="7"/>
  <c r="E45" i="7"/>
  <c r="H44" i="7"/>
  <c r="G44" i="7"/>
  <c r="F44" i="7"/>
  <c r="E44" i="7"/>
  <c r="H43" i="7"/>
  <c r="G43" i="7"/>
  <c r="F43" i="7"/>
  <c r="E43" i="7"/>
  <c r="G42" i="7"/>
  <c r="F42" i="7"/>
  <c r="E42" i="7"/>
  <c r="G41" i="7"/>
  <c r="F41" i="7"/>
  <c r="E41" i="7"/>
  <c r="H40" i="7"/>
  <c r="G40" i="7"/>
  <c r="F40" i="7"/>
  <c r="E40" i="7"/>
  <c r="H39" i="7"/>
  <c r="G39" i="7"/>
  <c r="F39" i="7"/>
  <c r="E39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51" i="7" l="1"/>
  <c r="G51" i="7"/>
  <c r="F51" i="7"/>
  <c r="E51" i="7"/>
  <c r="E49" i="7"/>
  <c r="H49" i="7"/>
  <c r="F49" i="7"/>
</calcChain>
</file>

<file path=xl/comments1.xml><?xml version="1.0" encoding="utf-8"?>
<comments xmlns="http://schemas.openxmlformats.org/spreadsheetml/2006/main">
  <authors>
    <author>Janaková Anna</author>
  </authors>
  <commentList>
    <comment ref="C34" authorId="0">
      <text>
        <r>
          <rPr>
            <b/>
            <sz val="9"/>
            <color indexed="81"/>
            <rFont val="Tahoma"/>
            <family val="2"/>
            <charset val="238"/>
          </rPr>
          <t>Janaková Anna:</t>
        </r>
        <r>
          <rPr>
            <sz val="9"/>
            <color indexed="81"/>
            <rFont val="Tahoma"/>
            <family val="2"/>
            <charset val="238"/>
          </rPr>
          <t xml:space="preserve">
+1 €</t>
        </r>
      </text>
    </comment>
  </commentList>
</comments>
</file>

<file path=xl/sharedStrings.xml><?xml version="1.0" encoding="utf-8"?>
<sst xmlns="http://schemas.openxmlformats.org/spreadsheetml/2006/main" count="625" uniqueCount="283">
  <si>
    <t xml:space="preserve"> </t>
  </si>
  <si>
    <t>Plnenie rozpočtu výdavkov základného fondu garančného poistenia podľa jednotlivých pobočiek Sociálnej poisťovne v roku 2014</t>
  </si>
  <si>
    <t xml:space="preserve"> a porovnanie s rokom 2013</t>
  </si>
  <si>
    <t>v tis. Eur</t>
  </si>
  <si>
    <t>Pobočka</t>
  </si>
  <si>
    <t>Dávka garančného poistenia</t>
  </si>
  <si>
    <t>Schválený rozpočet na rok 2014</t>
  </si>
  <si>
    <t>Skutočnosť rok</t>
  </si>
  <si>
    <t>Rozdiel</t>
  </si>
  <si>
    <t>% plnenia  3/1</t>
  </si>
  <si>
    <t>Index 4/2</t>
  </si>
  <si>
    <t>3-1</t>
  </si>
  <si>
    <t>3-2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</si>
  <si>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</si>
  <si>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</si>
  <si>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</si>
  <si>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</si>
  <si>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</si>
  <si>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</si>
  <si>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</si>
  <si>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</si>
  <si>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</si>
  <si>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</si>
  <si>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</si>
  <si>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</si>
  <si>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</si>
  <si>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</si>
  <si>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</si>
  <si>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</si>
  <si>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</si>
  <si>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</si>
  <si>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</si>
  <si>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</si>
  <si>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</si>
  <si>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</si>
  <si>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</si>
  <si>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</si>
  <si>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</si>
  <si>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</si>
  <si>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</si>
  <si>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</si>
  <si>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</si>
  <si>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</si>
  <si>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</si>
  <si>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</si>
  <si>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</si>
  <si>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</si>
  <si>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</si>
  <si>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</si>
  <si>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</si>
  <si>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</si>
  <si>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</si>
  <si>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</si>
  <si>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>Plnenie rozpočtu výdavkov základného fondu úrazového poistenia  podľa jednotlivých  pobočiek  Sociálnej poisťovne v roku 2014</t>
  </si>
  <si>
    <t>Schválený rozpočet  na rok 2014</t>
  </si>
  <si>
    <t>% plnenia 3/1</t>
  </si>
  <si>
    <t>Index 3/2</t>
  </si>
  <si>
    <t>Humenné</t>
  </si>
  <si>
    <t>Ústredie renty</t>
  </si>
  <si>
    <t>Prevod do ZFSP</t>
  </si>
  <si>
    <t>Zúčtovanie dávok § 112</t>
  </si>
  <si>
    <t>.</t>
  </si>
  <si>
    <t>Celkom výdavky ZFÚP</t>
  </si>
  <si>
    <t xml:space="preserve">Plnenie rozpočtu výdavkov základného fondu poistenia  v nezamestnanosti  podľa jednotlivých  pobočiek  Sociálnej poisťovne </t>
  </si>
  <si>
    <t>v roku 2014 a porovnanie s rokom  2013</t>
  </si>
  <si>
    <t>Refundácia dávky v nezamestnanosti EÚ</t>
  </si>
  <si>
    <t>Výdavky ZFPvN</t>
  </si>
  <si>
    <t>Plnenie rozpočtu výdavkov základného fondu nemocenského poistenia  podľa jednotlivých  pobočiek  Sociálnej poisťovne v roku 2014</t>
  </si>
  <si>
    <t>Index  3/2</t>
  </si>
  <si>
    <t xml:space="preserve">Spolu </t>
  </si>
  <si>
    <t>Zúčtovanie dôch. dávok § 112</t>
  </si>
  <si>
    <t>Cudzie platby (pobočka SNV)</t>
  </si>
  <si>
    <t>Celkom výdavky</t>
  </si>
  <si>
    <t>Vyhodnotenie plnenia rozpisu rozpočtu bežných výdavkov (nákladov) správneho fondu Sociálnej poisťovne, pobočky za rok 2014</t>
  </si>
  <si>
    <t>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</si>
  <si>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</si>
  <si>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</si>
  <si>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</si>
  <si>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</si>
  <si>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</si>
  <si>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</si>
  <si>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</si>
  <si>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</si>
  <si>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</si>
  <si>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</si>
  <si>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</si>
  <si>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</si>
  <si>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</si>
  <si>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</si>
  <si>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</si>
  <si>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rok</t>
  </si>
  <si>
    <t>plnenia</t>
  </si>
  <si>
    <t>oddiel/skupina/</t>
  </si>
  <si>
    <t>kategória</t>
  </si>
  <si>
    <t>ložka</t>
  </si>
  <si>
    <t>na rok 2014</t>
  </si>
  <si>
    <t>(3 : 2)</t>
  </si>
  <si>
    <t>trieda/podtrieda</t>
  </si>
  <si>
    <t>b</t>
  </si>
  <si>
    <t>c</t>
  </si>
  <si>
    <t>d</t>
  </si>
  <si>
    <t>e</t>
  </si>
  <si>
    <t>f</t>
  </si>
  <si>
    <t>10.9.0.3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</si>
  <si>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</si>
  <si>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</si>
  <si>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</si>
  <si>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</si>
  <si>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</si>
  <si>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</si>
  <si>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</si>
  <si>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</si>
  <si>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</si>
  <si>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</si>
  <si>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</si>
  <si>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</si>
  <si>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</si>
  <si>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</si>
  <si>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</si>
  <si>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</si>
  <si>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</si>
  <si>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</si>
  <si>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</si>
  <si>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</si>
  <si>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</si>
  <si>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</si>
  <si>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</si>
  <si>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</si>
  <si>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</si>
  <si>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</si>
  <si>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</si>
  <si>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</si>
  <si>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</si>
  <si>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</si>
  <si>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</si>
  <si>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</si>
  <si>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</si>
  <si>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</si>
  <si>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</si>
  <si>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</si>
  <si>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</si>
  <si>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</si>
  <si>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</si>
  <si>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</si>
  <si>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</si>
  <si>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</si>
  <si>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</si>
  <si>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</si>
  <si>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</si>
  <si>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</si>
  <si>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</si>
  <si>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</si>
  <si>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</si>
  <si>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</si>
  <si>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</si>
  <si>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</si>
  <si>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</si>
  <si>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</si>
  <si>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</si>
  <si>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</si>
  <si>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</si>
  <si>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</si>
  <si>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</si>
  <si>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</si>
  <si>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</si>
  <si>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</si>
  <si>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</si>
  <si>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</si>
  <si>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</si>
  <si>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</si>
  <si>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</si>
  <si>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</si>
  <si>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</si>
  <si>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</si>
  <si>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</si>
  <si>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</si>
  <si>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</si>
  <si>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</si>
  <si>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</si>
  <si>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</si>
  <si>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</si>
  <si>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</si>
  <si>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</si>
  <si>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</si>
  <si>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</si>
  <si>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</si>
  <si>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</si>
  <si>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</si>
  <si>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</si>
  <si>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</si>
  <si>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</si>
  <si>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</si>
  <si>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10.9.0.4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</si>
  <si>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</si>
  <si>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</si>
  <si>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</si>
  <si>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</si>
  <si>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</si>
  <si>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</si>
  <si>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</si>
  <si>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</si>
  <si>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</si>
  <si>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</si>
  <si>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</si>
  <si>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</si>
  <si>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</si>
  <si>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</si>
  <si>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</si>
  <si>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</si>
  <si>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</si>
  <si>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</si>
  <si>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</si>
  <si>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rok 2014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</si>
  <si>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</si>
  <si>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</si>
  <si>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</si>
  <si>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</si>
  <si>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</si>
  <si>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</si>
  <si>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</si>
  <si>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</si>
  <si>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</si>
  <si>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</si>
  <si>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</si>
  <si>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</si>
  <si>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</si>
  <si>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</si>
  <si>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</si>
  <si>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</si>
  <si>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</si>
  <si>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</si>
  <si>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</si>
  <si>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</si>
  <si>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</si>
  <si>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</si>
  <si>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</si>
  <si>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</si>
  <si>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</si>
  <si>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</si>
  <si>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</si>
  <si>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</si>
  <si>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2014</t>
  </si>
  <si>
    <t xml:space="preserve">   Upravený RR</t>
  </si>
  <si>
    <t xml:space="preserve">   Skutočnosť </t>
  </si>
  <si>
    <t xml:space="preserve">   % Plnenia z URR 2014</t>
  </si>
  <si>
    <t xml:space="preserve">   Trnava</t>
  </si>
  <si>
    <t xml:space="preserve">   Skutočnosť</t>
  </si>
  <si>
    <t xml:space="preserve">    % Plnenia z URR 2014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</si>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</sst>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\ &quot;Sk&quot;;[Red]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.00_ ;[Red]\-#,##0.00;\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&quot;$&quot;#,##0;[Red]\-&quot;$&quot;#,##0"/>
    <numFmt numFmtId="174" formatCode="#,##0\ &quot;SIT&quot;;\-#,##0\ &quot;SIT&quot;"/>
    <numFmt numFmtId="175" formatCode="_-* #,##0.00\ _€_-;\-* #,##0.00\ _€_-;_-* &quot;-&quot;??\ _€_-;_-@_-"/>
    <numFmt numFmtId="176" formatCode="_(* #,##0.00_);_(* \(#,##0.00\);_(* &quot;-&quot;??_);_(@_)"/>
    <numFmt numFmtId="177" formatCode="m\o\n\th\ d\,\ \y\y\y\y"/>
    <numFmt numFmtId="178" formatCode="_-* #,##0.00\ [$€-1]_-;\-* #,##0.00\ [$€-1]_-;_-* &quot;-&quot;??\ [$€-1]_-"/>
    <numFmt numFmtId="179" formatCode=";;"/>
    <numFmt numFmtId="180" formatCode="0.0"/>
    <numFmt numFmtId="181" formatCode="#,##0.0"/>
    <numFmt numFmtId="182" formatCode="_-* #,##0.00&quot; Sk&quot;_-;\-* #,##0.00&quot; Sk&quot;_-;_-* \-??&quot; Sk&quot;_-;_-@_-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55"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54">
    <xf numFmtId="0" fontId="0" fillId="0" borderId="0"/>
    <xf numFmtId="0" fontId="12" fillId="33" borderId="0"/>
    <xf numFmtId="0" fontId="13" fillId="33" borderId="0"/>
    <xf numFmtId="0" fontId="11" fillId="33" borderId="0"/>
    <xf numFmtId="0" fontId="13" fillId="33" borderId="0"/>
    <xf numFmtId="0" fontId="13" fillId="33" borderId="0"/>
    <xf numFmtId="0" fontId="14" fillId="34" borderId="0"/>
    <xf numFmtId="0" fontId="15" fillId="34" borderId="0"/>
    <xf numFmtId="0" fontId="16" fillId="33" borderId="0"/>
    <xf numFmtId="0" fontId="15" fillId="34" borderId="0"/>
    <xf numFmtId="0" fontId="15" fillId="34" borderId="0"/>
    <xf numFmtId="0" fontId="17" fillId="35" borderId="0"/>
    <xf numFmtId="0" fontId="18" fillId="35" borderId="0"/>
    <xf numFmtId="0" fontId="19" fillId="33" borderId="0"/>
    <xf numFmtId="0" fontId="18" fillId="35" borderId="0"/>
    <xf numFmtId="0" fontId="18" fillId="35" borderId="0"/>
    <xf numFmtId="0" fontId="20" fillId="36" borderId="0"/>
    <xf numFmtId="0" fontId="21" fillId="36" borderId="0"/>
    <xf numFmtId="0" fontId="22" fillId="33" borderId="0"/>
    <xf numFmtId="0" fontId="21" fillId="36" borderId="0"/>
    <xf numFmtId="0" fontId="21" fillId="36" borderId="0"/>
    <xf numFmtId="0" fontId="23" fillId="0" borderId="0"/>
    <xf numFmtId="0" fontId="24" fillId="0" borderId="0"/>
    <xf numFmtId="0" fontId="23" fillId="33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5" fillId="33" borderId="0"/>
    <xf numFmtId="0" fontId="26" fillId="0" borderId="0"/>
    <xf numFmtId="0" fontId="26" fillId="0" borderId="0"/>
    <xf numFmtId="0" fontId="27" fillId="0" borderId="0"/>
    <xf numFmtId="0" fontId="28" fillId="0" borderId="0"/>
    <xf numFmtId="0" fontId="27" fillId="33" borderId="0"/>
    <xf numFmtId="0" fontId="28" fillId="0" borderId="0"/>
    <xf numFmtId="0" fontId="28" fillId="0" borderId="0"/>
    <xf numFmtId="4" fontId="12" fillId="37" borderId="0"/>
    <xf numFmtId="0" fontId="13" fillId="37" borderId="0"/>
    <xf numFmtId="167" fontId="12" fillId="37" borderId="11"/>
    <xf numFmtId="0" fontId="13" fillId="37" borderId="0"/>
    <xf numFmtId="0" fontId="13" fillId="37" borderId="0"/>
    <xf numFmtId="0" fontId="19" fillId="38" borderId="0"/>
    <xf numFmtId="0" fontId="13" fillId="38" borderId="0"/>
    <xf numFmtId="0" fontId="19" fillId="37" borderId="0"/>
    <xf numFmtId="0" fontId="13" fillId="38" borderId="0"/>
    <xf numFmtId="0" fontId="13" fillId="38" borderId="0"/>
    <xf numFmtId="0" fontId="12" fillId="33" borderId="0"/>
    <xf numFmtId="0" fontId="13" fillId="33" borderId="0"/>
    <xf numFmtId="0" fontId="11" fillId="33" borderId="0"/>
    <xf numFmtId="0" fontId="13" fillId="33" borderId="0"/>
    <xf numFmtId="0" fontId="13" fillId="33" borderId="0"/>
    <xf numFmtId="0" fontId="14" fillId="34" borderId="0"/>
    <xf numFmtId="0" fontId="15" fillId="34" borderId="0"/>
    <xf numFmtId="0" fontId="16" fillId="33" borderId="0"/>
    <xf numFmtId="0" fontId="15" fillId="34" borderId="0"/>
    <xf numFmtId="0" fontId="15" fillId="34" borderId="0"/>
    <xf numFmtId="0" fontId="17" fillId="35" borderId="0"/>
    <xf numFmtId="0" fontId="18" fillId="35" borderId="0"/>
    <xf numFmtId="0" fontId="19" fillId="33" borderId="0"/>
    <xf numFmtId="0" fontId="18" fillId="35" borderId="0"/>
    <xf numFmtId="0" fontId="18" fillId="35" borderId="0"/>
    <xf numFmtId="0" fontId="20" fillId="36" borderId="0"/>
    <xf numFmtId="0" fontId="21" fillId="36" borderId="0"/>
    <xf numFmtId="0" fontId="12" fillId="33" borderId="0"/>
    <xf numFmtId="0" fontId="21" fillId="36" borderId="0"/>
    <xf numFmtId="0" fontId="21" fillId="36" borderId="0"/>
    <xf numFmtId="0" fontId="23" fillId="0" borderId="0"/>
    <xf numFmtId="0" fontId="24" fillId="0" borderId="0"/>
    <xf numFmtId="0" fontId="23" fillId="33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5" fillId="33" borderId="0"/>
    <xf numFmtId="0" fontId="26" fillId="0" borderId="0"/>
    <xf numFmtId="0" fontId="26" fillId="0" borderId="0"/>
    <xf numFmtId="0" fontId="27" fillId="0" borderId="0"/>
    <xf numFmtId="0" fontId="28" fillId="0" borderId="0"/>
    <xf numFmtId="0" fontId="27" fillId="33" borderId="0"/>
    <xf numFmtId="0" fontId="28" fillId="0" borderId="0"/>
    <xf numFmtId="0" fontId="28" fillId="0" borderId="0"/>
    <xf numFmtId="168" fontId="29" fillId="0" borderId="0" applyFont="0" applyFill="0" applyBorder="0" applyAlignment="0" applyProtection="0"/>
    <xf numFmtId="10" fontId="11" fillId="0" borderId="0" applyFont="0" applyFill="0" applyProtection="0"/>
    <xf numFmtId="169" fontId="29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0" fillId="45" borderId="0" applyNumberFormat="0" applyBorder="0" applyAlignment="0" applyProtection="0"/>
    <xf numFmtId="0" fontId="30" fillId="39" borderId="0" applyNumberFormat="0" applyBorder="0" applyAlignment="0" applyProtection="0"/>
    <xf numFmtId="0" fontId="30" fillId="45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0" fillId="49" borderId="0" applyNumberFormat="0" applyBorder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0" fillId="50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1" borderId="0" applyNumberFormat="0" applyBorder="0" applyAlignment="0" applyProtection="0"/>
    <xf numFmtId="0" fontId="32" fillId="44" borderId="0" applyNumberFormat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42" borderId="0" applyNumberFormat="0" applyBorder="0" applyAlignment="0" applyProtection="0"/>
    <xf numFmtId="0" fontId="30" fillId="55" borderId="0" applyNumberFormat="0" applyBorder="0" applyAlignment="0" applyProtection="0"/>
    <xf numFmtId="0" fontId="30" fillId="58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0" fillId="59" borderId="0" applyNumberFormat="0" applyBorder="0" applyAlignment="0" applyProtection="0"/>
    <xf numFmtId="0" fontId="30" fillId="55" borderId="0" applyNumberFormat="0" applyBorder="0" applyAlignment="0" applyProtection="0"/>
    <xf numFmtId="0" fontId="30" fillId="59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0" fillId="60" borderId="0" applyNumberFormat="0" applyBorder="0" applyAlignment="0" applyProtection="0"/>
    <xf numFmtId="0" fontId="30" fillId="56" borderId="0" applyNumberFormat="0" applyBorder="0" applyAlignment="0" applyProtection="0"/>
    <xf numFmtId="0" fontId="30" fillId="6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0" fillId="61" borderId="0" applyNumberFormat="0" applyBorder="0" applyAlignment="0" applyProtection="0"/>
    <xf numFmtId="0" fontId="30" fillId="57" borderId="0" applyNumberFormat="0" applyBorder="0" applyAlignment="0" applyProtection="0"/>
    <xf numFmtId="0" fontId="30" fillId="6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0" fillId="59" borderId="0" applyNumberFormat="0" applyBorder="0" applyAlignment="0" applyProtection="0"/>
    <xf numFmtId="0" fontId="30" fillId="55" borderId="0" applyNumberFormat="0" applyBorder="0" applyAlignment="0" applyProtection="0"/>
    <xf numFmtId="0" fontId="30" fillId="59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0" fillId="62" borderId="0" applyNumberFormat="0" applyBorder="0" applyAlignment="0" applyProtection="0"/>
    <xf numFmtId="0" fontId="30" fillId="58" borderId="0" applyNumberFormat="0" applyBorder="0" applyAlignment="0" applyProtection="0"/>
    <xf numFmtId="0" fontId="30" fillId="62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2" fillId="63" borderId="0" applyNumberFormat="0" applyBorder="0" applyAlignment="0" applyProtection="0"/>
    <xf numFmtId="0" fontId="32" fillId="52" borderId="0" applyNumberFormat="0" applyBorder="0" applyAlignment="0" applyProtection="0"/>
    <xf numFmtId="0" fontId="32" fillId="64" borderId="0" applyNumberFormat="0" applyBorder="0" applyAlignment="0" applyProtection="0"/>
    <xf numFmtId="0" fontId="32" fillId="65" borderId="0" applyNumberFormat="0" applyBorder="0" applyAlignment="0" applyProtection="0"/>
    <xf numFmtId="0" fontId="32" fillId="66" borderId="0" applyNumberFormat="0" applyBorder="0" applyAlignment="0" applyProtection="0"/>
    <xf numFmtId="0" fontId="32" fillId="44" borderId="0" applyNumberFormat="0" applyBorder="0" applyAlignment="0" applyProtection="0"/>
    <xf numFmtId="172" fontId="29" fillId="0" borderId="0" applyFont="0" applyFill="0" applyBorder="0" applyAlignment="0" applyProtection="0"/>
    <xf numFmtId="0" fontId="33" fillId="67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68" borderId="0" applyNumberFormat="0" applyBorder="0" applyAlignment="0" applyProtection="0"/>
    <xf numFmtId="0" fontId="33" fillId="69" borderId="0" applyNumberFormat="0" applyBorder="0" applyAlignment="0" applyProtection="0"/>
    <xf numFmtId="0" fontId="33" fillId="70" borderId="0" applyNumberFormat="0" applyBorder="0" applyAlignment="0" applyProtection="0"/>
    <xf numFmtId="0" fontId="34" fillId="12" borderId="0" applyNumberFormat="0" applyBorder="0" applyAlignment="0" applyProtection="0"/>
    <xf numFmtId="0" fontId="33" fillId="67" borderId="0" applyNumberFormat="0" applyBorder="0" applyAlignment="0" applyProtection="0"/>
    <xf numFmtId="0" fontId="33" fillId="71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4" fillId="16" borderId="0" applyNumberFormat="0" applyBorder="0" applyAlignment="0" applyProtection="0"/>
    <xf numFmtId="0" fontId="33" fillId="56" borderId="0" applyNumberFormat="0" applyBorder="0" applyAlignment="0" applyProtection="0"/>
    <xf numFmtId="0" fontId="33" fillId="60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4" fillId="20" borderId="0" applyNumberFormat="0" applyBorder="0" applyAlignment="0" applyProtection="0"/>
    <xf numFmtId="0" fontId="33" fillId="57" borderId="0" applyNumberFormat="0" applyBorder="0" applyAlignment="0" applyProtection="0"/>
    <xf numFmtId="0" fontId="33" fillId="61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4" fillId="24" borderId="0" applyNumberFormat="0" applyBorder="0" applyAlignment="0" applyProtection="0"/>
    <xf numFmtId="0" fontId="33" fillId="68" borderId="0" applyNumberFormat="0" applyBorder="0" applyAlignment="0" applyProtection="0"/>
    <xf numFmtId="0" fontId="33" fillId="72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4" fillId="28" borderId="0" applyNumberFormat="0" applyBorder="0" applyAlignment="0" applyProtection="0"/>
    <xf numFmtId="0" fontId="33" fillId="69" borderId="0" applyNumberFormat="0" applyBorder="0" applyAlignment="0" applyProtection="0"/>
    <xf numFmtId="0" fontId="33" fillId="73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4" fillId="32" borderId="0" applyNumberFormat="0" applyBorder="0" applyAlignment="0" applyProtection="0"/>
    <xf numFmtId="0" fontId="33" fillId="70" borderId="0" applyNumberFormat="0" applyBorder="0" applyAlignment="0" applyProtection="0"/>
    <xf numFmtId="0" fontId="33" fillId="74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14" fillId="75" borderId="0" applyNumberFormat="0" applyBorder="0" applyAlignment="0" applyProtection="0"/>
    <xf numFmtId="0" fontId="14" fillId="52" borderId="0" applyNumberFormat="0" applyBorder="0" applyAlignment="0" applyProtection="0"/>
    <xf numFmtId="0" fontId="14" fillId="64" borderId="0" applyNumberFormat="0" applyBorder="0" applyAlignment="0" applyProtection="0"/>
    <xf numFmtId="0" fontId="14" fillId="65" borderId="0" applyNumberFormat="0" applyBorder="0" applyAlignment="0" applyProtection="0"/>
    <xf numFmtId="0" fontId="14" fillId="75" borderId="0" applyNumberFormat="0" applyBorder="0" applyAlignment="0" applyProtection="0"/>
    <xf numFmtId="0" fontId="14" fillId="58" borderId="0" applyNumberFormat="0" applyBorder="0" applyAlignment="0" applyProtection="0"/>
    <xf numFmtId="0" fontId="35" fillId="76" borderId="0" applyNumberFormat="0" applyBorder="0" applyAlignment="0" applyProtection="0"/>
    <xf numFmtId="0" fontId="36" fillId="77" borderId="0" applyNumberFormat="0" applyBorder="0" applyAlignment="0" applyProtection="0"/>
    <xf numFmtId="0" fontId="36" fillId="78" borderId="0" applyNumberFormat="0" applyBorder="0" applyAlignment="0" applyProtection="0"/>
    <xf numFmtId="0" fontId="35" fillId="79" borderId="0" applyNumberFormat="0" applyBorder="0" applyAlignment="0" applyProtection="0"/>
    <xf numFmtId="0" fontId="35" fillId="80" borderId="0" applyNumberFormat="0" applyBorder="0" applyAlignment="0" applyProtection="0"/>
    <xf numFmtId="0" fontId="36" fillId="81" borderId="0" applyNumberFormat="0" applyBorder="0" applyAlignment="0" applyProtection="0"/>
    <xf numFmtId="0" fontId="36" fillId="82" borderId="0" applyNumberFormat="0" applyBorder="0" applyAlignment="0" applyProtection="0"/>
    <xf numFmtId="0" fontId="35" fillId="83" borderId="0" applyNumberFormat="0" applyBorder="0" applyAlignment="0" applyProtection="0"/>
    <xf numFmtId="0" fontId="35" fillId="84" borderId="0" applyNumberFormat="0" applyBorder="0" applyAlignment="0" applyProtection="0"/>
    <xf numFmtId="0" fontId="36" fillId="85" borderId="0" applyNumberFormat="0" applyBorder="0" applyAlignment="0" applyProtection="0"/>
    <xf numFmtId="0" fontId="36" fillId="86" borderId="0" applyNumberFormat="0" applyBorder="0" applyAlignment="0" applyProtection="0"/>
    <xf numFmtId="0" fontId="35" fillId="87" borderId="0" applyNumberFormat="0" applyBorder="0" applyAlignment="0" applyProtection="0"/>
    <xf numFmtId="0" fontId="35" fillId="88" borderId="0" applyNumberFormat="0" applyBorder="0" applyAlignment="0" applyProtection="0"/>
    <xf numFmtId="0" fontId="36" fillId="81" borderId="0" applyNumberFormat="0" applyBorder="0" applyAlignment="0" applyProtection="0"/>
    <xf numFmtId="0" fontId="36" fillId="89" borderId="0" applyNumberFormat="0" applyBorder="0" applyAlignment="0" applyProtection="0"/>
    <xf numFmtId="0" fontId="35" fillId="82" borderId="0" applyNumberFormat="0" applyBorder="0" applyAlignment="0" applyProtection="0"/>
    <xf numFmtId="0" fontId="35" fillId="79" borderId="0" applyNumberFormat="0" applyBorder="0" applyAlignment="0" applyProtection="0"/>
    <xf numFmtId="0" fontId="36" fillId="90" borderId="0" applyNumberFormat="0" applyBorder="0" applyAlignment="0" applyProtection="0"/>
    <xf numFmtId="0" fontId="36" fillId="91" borderId="0" applyNumberFormat="0" applyBorder="0" applyAlignment="0" applyProtection="0"/>
    <xf numFmtId="0" fontId="35" fillId="79" borderId="0" applyNumberFormat="0" applyBorder="0" applyAlignment="0" applyProtection="0"/>
    <xf numFmtId="0" fontId="35" fillId="92" borderId="0" applyNumberFormat="0" applyBorder="0" applyAlignment="0" applyProtection="0"/>
    <xf numFmtId="0" fontId="36" fillId="93" borderId="0" applyNumberFormat="0" applyBorder="0" applyAlignment="0" applyProtection="0"/>
    <xf numFmtId="0" fontId="36" fillId="94" borderId="0" applyNumberFormat="0" applyBorder="0" applyAlignment="0" applyProtection="0"/>
    <xf numFmtId="0" fontId="35" fillId="95" borderId="0" applyNumberFormat="0" applyBorder="0" applyAlignment="0" applyProtection="0"/>
    <xf numFmtId="3" fontId="37" fillId="0" borderId="0"/>
    <xf numFmtId="0" fontId="38" fillId="9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96" borderId="12" applyNumberFormat="0" applyAlignment="0" applyProtection="0"/>
    <xf numFmtId="0" fontId="39" fillId="96" borderId="12" applyNumberFormat="0" applyAlignment="0" applyProtection="0"/>
    <xf numFmtId="0" fontId="40" fillId="0" borderId="13" applyNumberFormat="0" applyFill="0" applyAlignment="0" applyProtection="0"/>
    <xf numFmtId="0" fontId="9" fillId="0" borderId="14" applyNumberFormat="0" applyFont="0" applyFill="0" applyAlignment="0" applyProtection="0"/>
    <xf numFmtId="3" fontId="28" fillId="0" borderId="0"/>
    <xf numFmtId="38" fontId="11" fillId="0" borderId="0" applyFont="0" applyFill="0" applyBorder="0" applyAlignment="0" applyProtection="0"/>
    <xf numFmtId="3" fontId="11" fillId="97" borderId="0" applyFont="0" applyFill="0" applyBorder="0" applyAlignment="0" applyProtection="0"/>
    <xf numFmtId="3" fontId="11" fillId="97" borderId="0" applyFont="0" applyFill="0" applyBorder="0" applyAlignment="0" applyProtection="0"/>
    <xf numFmtId="173" fontId="11" fillId="0" borderId="0" applyFont="0" applyFill="0" applyBorder="0" applyAlignment="0" applyProtection="0"/>
    <xf numFmtId="174" fontId="11" fillId="97" borderId="0" applyFont="0" applyFill="0" applyBorder="0" applyAlignment="0" applyProtection="0"/>
    <xf numFmtId="174" fontId="11" fillId="97" borderId="0" applyFont="0" applyFill="0" applyBorder="0" applyAlignment="0" applyProtection="0"/>
    <xf numFmtId="166" fontId="3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5" fontId="4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" fillId="0" borderId="0" applyFont="0" applyFill="0" applyBorder="0" applyAlignment="0" applyProtection="0"/>
    <xf numFmtId="177" fontId="42" fillId="0" borderId="0">
      <protection locked="0"/>
    </xf>
    <xf numFmtId="0" fontId="11" fillId="97" borderId="0" applyFont="0" applyFill="0" applyBorder="0" applyAlignment="0" applyProtection="0"/>
    <xf numFmtId="0" fontId="9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3" fillId="2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98" borderId="0" applyNumberFormat="0" applyBorder="0" applyAlignment="0" applyProtection="0"/>
    <xf numFmtId="0" fontId="45" fillId="99" borderId="0" applyNumberFormat="0" applyBorder="0" applyAlignment="0" applyProtection="0"/>
    <xf numFmtId="0" fontId="45" fillId="100" borderId="0" applyNumberFormat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3" fontId="47" fillId="0" borderId="0" applyFont="0" applyFill="0" applyBorder="0" applyAlignment="0" applyProtection="0">
      <alignment vertical="top"/>
    </xf>
    <xf numFmtId="3" fontId="9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3" fillId="0" borderId="0" applyFont="0" applyFill="0" applyBorder="0" applyAlignment="0" applyProtection="0"/>
    <xf numFmtId="179" fontId="42" fillId="0" borderId="0">
      <protection locked="0"/>
    </xf>
    <xf numFmtId="1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2" fontId="48" fillId="0" borderId="0" applyFont="0" applyFill="0" applyBorder="0" applyAlignment="0" applyProtection="0"/>
    <xf numFmtId="2" fontId="11" fillId="97" borderId="0" applyFont="0" applyFill="0" applyBorder="0" applyAlignment="0" applyProtection="0"/>
    <xf numFmtId="2" fontId="11" fillId="97" borderId="0" applyFont="0" applyFill="0" applyBorder="0" applyAlignment="0" applyProtection="0"/>
    <xf numFmtId="0" fontId="36" fillId="86" borderId="0" applyNumberFormat="0" applyBorder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88" borderId="18" applyNumberFormat="0" applyAlignment="0" applyProtection="0"/>
    <xf numFmtId="0" fontId="60" fillId="40" borderId="0" applyNumberFormat="0" applyBorder="0" applyAlignment="0" applyProtection="0"/>
    <xf numFmtId="181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61" fillId="94" borderId="12" applyNumberFormat="0" applyAlignment="0" applyProtection="0"/>
    <xf numFmtId="0" fontId="61" fillId="94" borderId="12" applyNumberFormat="0" applyAlignment="0" applyProtection="0"/>
    <xf numFmtId="0" fontId="62" fillId="7" borderId="7" applyNumberFormat="0" applyAlignment="0" applyProtection="0"/>
    <xf numFmtId="0" fontId="63" fillId="101" borderId="18" applyNumberFormat="0" applyAlignment="0" applyProtection="0"/>
    <xf numFmtId="0" fontId="63" fillId="102" borderId="18" applyNumberFormat="0" applyAlignment="0" applyProtection="0"/>
    <xf numFmtId="0" fontId="63" fillId="101" borderId="18" applyNumberFormat="0" applyAlignment="0" applyProtection="0"/>
    <xf numFmtId="0" fontId="63" fillId="101" borderId="18" applyNumberFormat="0" applyAlignment="0" applyProtection="0"/>
    <xf numFmtId="0" fontId="63" fillId="101" borderId="18" applyNumberFormat="0" applyAlignment="0" applyProtection="0"/>
    <xf numFmtId="0" fontId="63" fillId="101" borderId="18" applyNumberFormat="0" applyAlignment="0" applyProtection="0"/>
    <xf numFmtId="0" fontId="64" fillId="0" borderId="19" applyNumberFormat="0" applyFill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82" fontId="12" fillId="0" borderId="0" applyFill="0" applyBorder="0" applyAlignment="0" applyProtection="0"/>
    <xf numFmtId="165" fontId="65" fillId="0" borderId="0" applyFont="0" applyFill="0" applyBorder="0" applyAlignment="0" applyProtection="0"/>
    <xf numFmtId="182" fontId="12" fillId="0" borderId="0" applyFill="0" applyBorder="0" applyAlignment="0" applyProtection="0"/>
    <xf numFmtId="165" fontId="65" fillId="0" borderId="0" applyFont="0" applyFill="0" applyBorder="0" applyAlignment="0" applyProtection="0"/>
    <xf numFmtId="164" fontId="9" fillId="0" borderId="0" applyFont="0" applyFill="0" applyBorder="0" applyAlignment="0" applyProtection="0"/>
    <xf numFmtId="183" fontId="47" fillId="0" borderId="0" applyFont="0" applyFill="0" applyBorder="0" applyAlignment="0" applyProtection="0"/>
    <xf numFmtId="184" fontId="47" fillId="0" borderId="0" applyFont="0" applyFill="0" applyBorder="0" applyAlignment="0" applyProtection="0"/>
    <xf numFmtId="185" fontId="47" fillId="0" borderId="0" applyFont="0" applyFill="0" applyBorder="0" applyAlignment="0" applyProtection="0">
      <alignment vertical="top"/>
    </xf>
    <xf numFmtId="185" fontId="9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13" fillId="0" borderId="0" applyFont="0" applyFill="0" applyBorder="0" applyAlignment="0" applyProtection="0"/>
    <xf numFmtId="186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0" fontId="66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8" fillId="0" borderId="2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70" fillId="0" borderId="3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9" fillId="0" borderId="0"/>
    <xf numFmtId="0" fontId="72" fillId="0" borderId="0" applyNumberFormat="0" applyFill="0" applyBorder="0" applyAlignment="0" applyProtection="0"/>
    <xf numFmtId="2" fontId="7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5" fillId="0" borderId="0"/>
    <xf numFmtId="0" fontId="75" fillId="0" borderId="0"/>
    <xf numFmtId="0" fontId="74" fillId="0" borderId="0"/>
    <xf numFmtId="0" fontId="64" fillId="94" borderId="0" applyNumberFormat="0" applyBorder="0" applyAlignment="0" applyProtection="0"/>
    <xf numFmtId="0" fontId="76" fillId="4" borderId="0" applyNumberFormat="0" applyBorder="0" applyAlignment="0" applyProtection="0"/>
    <xf numFmtId="0" fontId="77" fillId="103" borderId="0" applyNumberFormat="0" applyBorder="0" applyAlignment="0" applyProtection="0"/>
    <xf numFmtId="0" fontId="77" fillId="104" borderId="0" applyNumberFormat="0" applyBorder="0" applyAlignment="0" applyProtection="0"/>
    <xf numFmtId="0" fontId="77" fillId="103" borderId="0" applyNumberFormat="0" applyBorder="0" applyAlignment="0" applyProtection="0"/>
    <xf numFmtId="0" fontId="77" fillId="103" borderId="0" applyNumberFormat="0" applyBorder="0" applyAlignment="0" applyProtection="0"/>
    <xf numFmtId="0" fontId="77" fillId="103" borderId="0" applyNumberFormat="0" applyBorder="0" applyAlignment="0" applyProtection="0"/>
    <xf numFmtId="0" fontId="77" fillId="103" borderId="0" applyNumberFormat="0" applyBorder="0" applyAlignment="0" applyProtection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7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78" fillId="0" borderId="0"/>
    <xf numFmtId="0" fontId="4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11" fillId="0" borderId="0"/>
    <xf numFmtId="0" fontId="31" fillId="0" borderId="0"/>
    <xf numFmtId="0" fontId="47" fillId="0" borderId="0"/>
    <xf numFmtId="0" fontId="47" fillId="0" borderId="0"/>
    <xf numFmtId="0" fontId="79" fillId="0" borderId="0"/>
    <xf numFmtId="0" fontId="13" fillId="0" borderId="0"/>
    <xf numFmtId="0" fontId="79" fillId="0" borderId="0"/>
    <xf numFmtId="0" fontId="79" fillId="0" borderId="0"/>
    <xf numFmtId="0" fontId="79" fillId="0" borderId="0"/>
    <xf numFmtId="0" fontId="3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10" fillId="0" borderId="0"/>
    <xf numFmtId="0" fontId="78" fillId="0" borderId="0"/>
    <xf numFmtId="0" fontId="41" fillId="0" borderId="0"/>
    <xf numFmtId="0" fontId="41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0" fillId="0" borderId="0"/>
    <xf numFmtId="0" fontId="31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31" fillId="0" borderId="0"/>
    <xf numFmtId="0" fontId="13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1" fillId="0" borderId="0"/>
    <xf numFmtId="0" fontId="31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80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0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11" fillId="0" borderId="0"/>
    <xf numFmtId="0" fontId="7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7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0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80" fillId="0" borderId="0"/>
    <xf numFmtId="0" fontId="8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31" fillId="0" borderId="0"/>
    <xf numFmtId="0" fontId="79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12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31" fillId="0" borderId="0"/>
    <xf numFmtId="0" fontId="30" fillId="0" borderId="0"/>
    <xf numFmtId="0" fontId="11" fillId="0" borderId="0"/>
    <xf numFmtId="0" fontId="30" fillId="0" borderId="0"/>
    <xf numFmtId="0" fontId="79" fillId="0" borderId="0"/>
    <xf numFmtId="0" fontId="13" fillId="0" borderId="0"/>
    <xf numFmtId="0" fontId="79" fillId="0" borderId="0"/>
    <xf numFmtId="0" fontId="79" fillId="0" borderId="0"/>
    <xf numFmtId="0" fontId="30" fillId="0" borderId="0"/>
    <xf numFmtId="0" fontId="30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30" fillId="0" borderId="0"/>
    <xf numFmtId="0" fontId="47" fillId="0" borderId="0"/>
    <xf numFmtId="0" fontId="11" fillId="0" borderId="0"/>
    <xf numFmtId="0" fontId="3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9" fillId="0" borderId="0"/>
    <xf numFmtId="0" fontId="31" fillId="0" borderId="0"/>
    <xf numFmtId="0" fontId="3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79" fillId="0" borderId="0"/>
    <xf numFmtId="0" fontId="13" fillId="0" borderId="0"/>
    <xf numFmtId="0" fontId="79" fillId="0" borderId="0"/>
    <xf numFmtId="0" fontId="79" fillId="0" borderId="0"/>
    <xf numFmtId="0" fontId="30" fillId="0" borderId="0"/>
    <xf numFmtId="0" fontId="30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1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1" fillId="0" borderId="0"/>
    <xf numFmtId="0" fontId="9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3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31" fillId="0" borderId="0"/>
    <xf numFmtId="0" fontId="31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31" fillId="0" borderId="0"/>
    <xf numFmtId="0" fontId="13" fillId="0" borderId="0"/>
    <xf numFmtId="0" fontId="47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1" fillId="0" borderId="0"/>
    <xf numFmtId="0" fontId="11" fillId="0" borderId="0"/>
    <xf numFmtId="181" fontId="9" fillId="0" borderId="0"/>
    <xf numFmtId="181" fontId="9" fillId="0" borderId="0"/>
    <xf numFmtId="181" fontId="13" fillId="0" borderId="0"/>
    <xf numFmtId="181" fontId="9" fillId="0" borderId="0"/>
    <xf numFmtId="181" fontId="13" fillId="0" borderId="0"/>
    <xf numFmtId="181" fontId="9" fillId="0" borderId="0"/>
    <xf numFmtId="181" fontId="13" fillId="0" borderId="0"/>
    <xf numFmtId="181" fontId="9" fillId="0" borderId="0"/>
    <xf numFmtId="181" fontId="13" fillId="0" borderId="0"/>
    <xf numFmtId="181" fontId="13" fillId="0" borderId="0"/>
    <xf numFmtId="181" fontId="13" fillId="0" borderId="0"/>
    <xf numFmtId="0" fontId="11" fillId="0" borderId="0"/>
    <xf numFmtId="181" fontId="13" fillId="0" borderId="0"/>
    <xf numFmtId="0" fontId="11" fillId="0" borderId="0"/>
    <xf numFmtId="0" fontId="11" fillId="0" borderId="0"/>
    <xf numFmtId="0" fontId="11" fillId="0" borderId="0"/>
    <xf numFmtId="181" fontId="13" fillId="0" borderId="0"/>
    <xf numFmtId="181" fontId="9" fillId="0" borderId="0"/>
    <xf numFmtId="181" fontId="13" fillId="0" borderId="0"/>
    <xf numFmtId="181" fontId="9" fillId="0" borderId="0"/>
    <xf numFmtId="181" fontId="13" fillId="0" borderId="0"/>
    <xf numFmtId="181" fontId="9" fillId="0" borderId="0"/>
    <xf numFmtId="181" fontId="13" fillId="0" borderId="0"/>
    <xf numFmtId="181" fontId="9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79" fillId="0" borderId="0"/>
    <xf numFmtId="0" fontId="11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1" fillId="0" borderId="0"/>
    <xf numFmtId="0" fontId="13" fillId="0" borderId="0"/>
    <xf numFmtId="0" fontId="11" fillId="0" borderId="0"/>
    <xf numFmtId="0" fontId="79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11" fillId="0" borderId="0"/>
    <xf numFmtId="0" fontId="79" fillId="0" borderId="0"/>
    <xf numFmtId="0" fontId="13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81" fillId="0" borderId="0"/>
    <xf numFmtId="0" fontId="81" fillId="0" borderId="0"/>
    <xf numFmtId="0" fontId="11" fillId="0" borderId="0"/>
    <xf numFmtId="0" fontId="11" fillId="0" borderId="0"/>
    <xf numFmtId="0" fontId="31" fillId="0" borderId="0"/>
    <xf numFmtId="0" fontId="81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82" fillId="0" borderId="0"/>
    <xf numFmtId="0" fontId="79" fillId="0" borderId="0"/>
    <xf numFmtId="0" fontId="13" fillId="0" borderId="0"/>
    <xf numFmtId="0" fontId="13" fillId="0" borderId="0"/>
    <xf numFmtId="0" fontId="79" fillId="0" borderId="0"/>
    <xf numFmtId="0" fontId="79" fillId="0" borderId="0"/>
    <xf numFmtId="0" fontId="11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9" fillId="0" borderId="0"/>
    <xf numFmtId="0" fontId="31" fillId="0" borderId="0"/>
    <xf numFmtId="0" fontId="79" fillId="0" borderId="0"/>
    <xf numFmtId="0" fontId="11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79" fillId="0" borderId="0"/>
    <xf numFmtId="0" fontId="13" fillId="0" borderId="0"/>
    <xf numFmtId="0" fontId="11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/>
    <xf numFmtId="0" fontId="11" fillId="0" borderId="0"/>
    <xf numFmtId="0" fontId="11" fillId="0" borderId="0"/>
    <xf numFmtId="0" fontId="83" fillId="0" borderId="0"/>
    <xf numFmtId="0" fontId="84" fillId="0" borderId="0"/>
    <xf numFmtId="0" fontId="83" fillId="0" borderId="0"/>
    <xf numFmtId="0" fontId="84" fillId="0" borderId="0"/>
    <xf numFmtId="0" fontId="83" fillId="0" borderId="0"/>
    <xf numFmtId="0" fontId="84" fillId="0" borderId="0"/>
    <xf numFmtId="0" fontId="83" fillId="0" borderId="0"/>
    <xf numFmtId="0" fontId="80" fillId="0" borderId="0"/>
    <xf numFmtId="0" fontId="11" fillId="0" borderId="0"/>
    <xf numFmtId="0" fontId="47" fillId="0" borderId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0" fillId="93" borderId="12" applyNumberFormat="0" applyFont="0" applyAlignment="0" applyProtection="0"/>
    <xf numFmtId="0" fontId="85" fillId="96" borderId="23" applyNumberFormat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9" fontId="29" fillId="0" borderId="0" applyFont="0" applyFill="0" applyBorder="0" applyAlignment="0" applyProtection="0"/>
    <xf numFmtId="190" fontId="2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13" fillId="0" borderId="0" applyFont="0" applyFill="0" applyBorder="0" applyAlignment="0" applyProtection="0"/>
    <xf numFmtId="49" fontId="87" fillId="0" borderId="10">
      <alignment horizontal="center" vertical="center" wrapText="1"/>
    </xf>
    <xf numFmtId="0" fontId="87" fillId="0" borderId="10">
      <alignment horizontal="left" vertical="center" wrapText="1"/>
    </xf>
    <xf numFmtId="0" fontId="28" fillId="0" borderId="0"/>
    <xf numFmtId="0" fontId="11" fillId="105" borderId="24" applyNumberFormat="0" applyFont="0" applyAlignment="0" applyProtection="0"/>
    <xf numFmtId="0" fontId="12" fillId="106" borderId="24" applyNumberFormat="0" applyAlignment="0" applyProtection="0"/>
    <xf numFmtId="0" fontId="11" fillId="105" borderId="24" applyNumberFormat="0" applyFont="0" applyAlignment="0" applyProtection="0"/>
    <xf numFmtId="0" fontId="31" fillId="8" borderId="8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83" fillId="105" borderId="24" applyNumberFormat="0" applyFont="0" applyAlignment="0" applyProtection="0"/>
    <xf numFmtId="0" fontId="84" fillId="105" borderId="24" applyNumberFormat="0" applyFont="0" applyAlignment="0" applyProtection="0"/>
    <xf numFmtId="0" fontId="84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83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31" fillId="8" borderId="8" applyNumberFormat="0" applyFont="0" applyAlignment="0" applyProtection="0"/>
    <xf numFmtId="0" fontId="83" fillId="105" borderId="24" applyNumberFormat="0" applyFont="0" applyAlignment="0" applyProtection="0"/>
    <xf numFmtId="0" fontId="84" fillId="105" borderId="24" applyNumberFormat="0" applyFont="0" applyAlignment="0" applyProtection="0"/>
    <xf numFmtId="0" fontId="84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83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11" fillId="105" borderId="24" applyNumberFormat="0" applyFont="0" applyAlignment="0" applyProtection="0"/>
    <xf numFmtId="0" fontId="88" fillId="0" borderId="6" applyNumberFormat="0" applyFill="0" applyAlignment="0" applyProtection="0"/>
    <xf numFmtId="0" fontId="89" fillId="0" borderId="25" applyNumberFormat="0" applyFill="0" applyAlignment="0" applyProtection="0"/>
    <xf numFmtId="0" fontId="89" fillId="0" borderId="25" applyNumberFormat="0" applyFill="0" applyAlignment="0" applyProtection="0"/>
    <xf numFmtId="0" fontId="89" fillId="0" borderId="25" applyNumberFormat="0" applyFill="0" applyAlignment="0" applyProtection="0"/>
    <xf numFmtId="0" fontId="89" fillId="0" borderId="25" applyNumberFormat="0" applyFill="0" applyAlignment="0" applyProtection="0"/>
    <xf numFmtId="49" fontId="90" fillId="0" borderId="0"/>
    <xf numFmtId="0" fontId="89" fillId="0" borderId="25" applyNumberFormat="0" applyFill="0" applyAlignment="0" applyProtection="0"/>
    <xf numFmtId="4" fontId="91" fillId="103" borderId="26" applyNumberFormat="0" applyProtection="0">
      <alignment vertical="center"/>
    </xf>
    <xf numFmtId="4" fontId="92" fillId="107" borderId="12" applyNumberFormat="0" applyProtection="0">
      <alignment vertical="center"/>
    </xf>
    <xf numFmtId="4" fontId="92" fillId="107" borderId="12" applyNumberFormat="0" applyProtection="0">
      <alignment vertical="center"/>
    </xf>
    <xf numFmtId="4" fontId="93" fillId="107" borderId="26" applyNumberFormat="0" applyProtection="0">
      <alignment vertical="center"/>
    </xf>
    <xf numFmtId="4" fontId="94" fillId="107" borderId="12" applyNumberFormat="0" applyProtection="0">
      <alignment vertical="center"/>
    </xf>
    <xf numFmtId="4" fontId="94" fillId="107" borderId="12" applyNumberFormat="0" applyProtection="0">
      <alignment vertical="center"/>
    </xf>
    <xf numFmtId="4" fontId="93" fillId="107" borderId="26" applyNumberFormat="0" applyProtection="0">
      <alignment vertical="center"/>
    </xf>
    <xf numFmtId="4" fontId="94" fillId="107" borderId="12" applyNumberFormat="0" applyProtection="0">
      <alignment vertical="center"/>
    </xf>
    <xf numFmtId="4" fontId="91" fillId="107" borderId="26" applyNumberFormat="0" applyProtection="0">
      <alignment horizontal="left" vertical="center" indent="1"/>
    </xf>
    <xf numFmtId="4" fontId="95" fillId="37" borderId="12" applyNumberFormat="0" applyProtection="0">
      <alignment horizontal="left" vertical="center" indent="1"/>
    </xf>
    <xf numFmtId="4" fontId="95" fillId="37" borderId="12" applyNumberFormat="0" applyProtection="0">
      <alignment horizontal="left" vertical="center" indent="1"/>
    </xf>
    <xf numFmtId="4" fontId="91" fillId="103" borderId="26" applyNumberFormat="0" applyProtection="0">
      <alignment horizontal="left" vertical="center" indent="1"/>
    </xf>
    <xf numFmtId="4" fontId="91" fillId="103" borderId="26" applyNumberFormat="0" applyProtection="0">
      <alignment horizontal="left" vertical="center" indent="1"/>
    </xf>
    <xf numFmtId="4" fontId="91" fillId="107" borderId="26" applyNumberFormat="0" applyProtection="0">
      <alignment horizontal="left" vertical="center" indent="1"/>
    </xf>
    <xf numFmtId="4" fontId="91" fillId="103" borderId="26" applyNumberFormat="0" applyProtection="0">
      <alignment horizontal="left" vertical="center" indent="1"/>
    </xf>
    <xf numFmtId="0" fontId="91" fillId="107" borderId="26" applyNumberFormat="0" applyProtection="0">
      <alignment horizontal="left" vertical="top" indent="1"/>
    </xf>
    <xf numFmtId="0" fontId="96" fillId="103" borderId="26" applyNumberFormat="0" applyProtection="0">
      <alignment horizontal="left" vertical="top" indent="1"/>
    </xf>
    <xf numFmtId="0" fontId="96" fillId="103" borderId="26" applyNumberFormat="0" applyProtection="0">
      <alignment horizontal="left" vertical="top" indent="1"/>
    </xf>
    <xf numFmtId="0" fontId="91" fillId="107" borderId="26" applyNumberFormat="0" applyProtection="0">
      <alignment horizontal="left" vertical="top" indent="1"/>
    </xf>
    <xf numFmtId="0" fontId="96" fillId="103" borderId="26" applyNumberFormat="0" applyProtection="0">
      <alignment horizontal="left" vertical="top" indent="1"/>
    </xf>
    <xf numFmtId="4" fontId="32" fillId="40" borderId="26" applyNumberFormat="0" applyProtection="0">
      <alignment horizontal="right" vertical="center"/>
    </xf>
    <xf numFmtId="4" fontId="27" fillId="40" borderId="12" applyNumberFormat="0" applyProtection="0">
      <alignment horizontal="right" vertical="center"/>
    </xf>
    <xf numFmtId="4" fontId="27" fillId="40" borderId="12" applyNumberFormat="0" applyProtection="0">
      <alignment horizontal="right" vertical="center"/>
    </xf>
    <xf numFmtId="4" fontId="32" fillId="40" borderId="26" applyNumberFormat="0" applyProtection="0">
      <alignment horizontal="right" vertical="center"/>
    </xf>
    <xf numFmtId="4" fontId="27" fillId="40" borderId="12" applyNumberFormat="0" applyProtection="0">
      <alignment horizontal="right" vertical="center"/>
    </xf>
    <xf numFmtId="4" fontId="32" fillId="56" borderId="26" applyNumberFormat="0" applyProtection="0">
      <alignment horizontal="right" vertical="center"/>
    </xf>
    <xf numFmtId="4" fontId="27" fillId="108" borderId="12" applyNumberFormat="0" applyProtection="0">
      <alignment horizontal="right" vertical="center"/>
    </xf>
    <xf numFmtId="4" fontId="27" fillId="108" borderId="12" applyNumberFormat="0" applyProtection="0">
      <alignment horizontal="right" vertical="center"/>
    </xf>
    <xf numFmtId="4" fontId="32" fillId="56" borderId="26" applyNumberFormat="0" applyProtection="0">
      <alignment horizontal="right" vertical="center"/>
    </xf>
    <xf numFmtId="4" fontId="27" fillId="108" borderId="12" applyNumberFormat="0" applyProtection="0">
      <alignment horizontal="right" vertical="center"/>
    </xf>
    <xf numFmtId="4" fontId="32" fillId="109" borderId="26" applyNumberFormat="0" applyProtection="0">
      <alignment horizontal="right" vertical="center"/>
    </xf>
    <xf numFmtId="4" fontId="27" fillId="109" borderId="27" applyNumberFormat="0" applyProtection="0">
      <alignment horizontal="right" vertical="center"/>
    </xf>
    <xf numFmtId="4" fontId="27" fillId="109" borderId="27" applyNumberFormat="0" applyProtection="0">
      <alignment horizontal="right" vertical="center"/>
    </xf>
    <xf numFmtId="4" fontId="32" fillId="109" borderId="26" applyNumberFormat="0" applyProtection="0">
      <alignment horizontal="right" vertical="center"/>
    </xf>
    <xf numFmtId="4" fontId="27" fillId="109" borderId="27" applyNumberFormat="0" applyProtection="0">
      <alignment horizontal="right" vertical="center"/>
    </xf>
    <xf numFmtId="4" fontId="32" fillId="58" borderId="26" applyNumberFormat="0" applyProtection="0">
      <alignment horizontal="right" vertical="center"/>
    </xf>
    <xf numFmtId="4" fontId="27" fillId="58" borderId="12" applyNumberFormat="0" applyProtection="0">
      <alignment horizontal="right" vertical="center"/>
    </xf>
    <xf numFmtId="4" fontId="27" fillId="58" borderId="12" applyNumberFormat="0" applyProtection="0">
      <alignment horizontal="right" vertical="center"/>
    </xf>
    <xf numFmtId="4" fontId="32" fillId="58" borderId="26" applyNumberFormat="0" applyProtection="0">
      <alignment horizontal="right" vertical="center"/>
    </xf>
    <xf numFmtId="4" fontId="27" fillId="58" borderId="12" applyNumberFormat="0" applyProtection="0">
      <alignment horizontal="right" vertical="center"/>
    </xf>
    <xf numFmtId="4" fontId="32" fillId="70" borderId="26" applyNumberFormat="0" applyProtection="0">
      <alignment horizontal="right" vertical="center"/>
    </xf>
    <xf numFmtId="4" fontId="27" fillId="70" borderId="12" applyNumberFormat="0" applyProtection="0">
      <alignment horizontal="right" vertical="center"/>
    </xf>
    <xf numFmtId="4" fontId="27" fillId="70" borderId="12" applyNumberFormat="0" applyProtection="0">
      <alignment horizontal="right" vertical="center"/>
    </xf>
    <xf numFmtId="4" fontId="32" fillId="70" borderId="26" applyNumberFormat="0" applyProtection="0">
      <alignment horizontal="right" vertical="center"/>
    </xf>
    <xf numFmtId="4" fontId="27" fillId="70" borderId="12" applyNumberFormat="0" applyProtection="0">
      <alignment horizontal="right" vertical="center"/>
    </xf>
    <xf numFmtId="4" fontId="32" fillId="110" borderId="26" applyNumberFormat="0" applyProtection="0">
      <alignment horizontal="right" vertical="center"/>
    </xf>
    <xf numFmtId="4" fontId="27" fillId="110" borderId="12" applyNumberFormat="0" applyProtection="0">
      <alignment horizontal="right" vertical="center"/>
    </xf>
    <xf numFmtId="4" fontId="27" fillId="110" borderId="12" applyNumberFormat="0" applyProtection="0">
      <alignment horizontal="right" vertical="center"/>
    </xf>
    <xf numFmtId="4" fontId="32" fillId="110" borderId="26" applyNumberFormat="0" applyProtection="0">
      <alignment horizontal="right" vertical="center"/>
    </xf>
    <xf numFmtId="4" fontId="27" fillId="110" borderId="12" applyNumberFormat="0" applyProtection="0">
      <alignment horizontal="right" vertical="center"/>
    </xf>
    <xf numFmtId="4" fontId="32" fillId="64" borderId="26" applyNumberFormat="0" applyProtection="0">
      <alignment horizontal="right" vertical="center"/>
    </xf>
    <xf numFmtId="4" fontId="27" fillId="64" borderId="12" applyNumberFormat="0" applyProtection="0">
      <alignment horizontal="right" vertical="center"/>
    </xf>
    <xf numFmtId="4" fontId="27" fillId="64" borderId="12" applyNumberFormat="0" applyProtection="0">
      <alignment horizontal="right" vertical="center"/>
    </xf>
    <xf numFmtId="4" fontId="32" fillId="64" borderId="26" applyNumberFormat="0" applyProtection="0">
      <alignment horizontal="right" vertical="center"/>
    </xf>
    <xf numFmtId="4" fontId="27" fillId="64" borderId="12" applyNumberFormat="0" applyProtection="0">
      <alignment horizontal="right" vertical="center"/>
    </xf>
    <xf numFmtId="4" fontId="32" fillId="53" borderId="26" applyNumberFormat="0" applyProtection="0">
      <alignment horizontal="right" vertical="center"/>
    </xf>
    <xf numFmtId="4" fontId="27" fillId="53" borderId="12" applyNumberFormat="0" applyProtection="0">
      <alignment horizontal="right" vertical="center"/>
    </xf>
    <xf numFmtId="4" fontId="27" fillId="53" borderId="12" applyNumberFormat="0" applyProtection="0">
      <alignment horizontal="right" vertical="center"/>
    </xf>
    <xf numFmtId="4" fontId="32" fillId="53" borderId="26" applyNumberFormat="0" applyProtection="0">
      <alignment horizontal="right" vertical="center"/>
    </xf>
    <xf numFmtId="4" fontId="27" fillId="53" borderId="12" applyNumberFormat="0" applyProtection="0">
      <alignment horizontal="right" vertical="center"/>
    </xf>
    <xf numFmtId="4" fontId="32" fillId="57" borderId="26" applyNumberFormat="0" applyProtection="0">
      <alignment horizontal="right" vertical="center"/>
    </xf>
    <xf numFmtId="4" fontId="27" fillId="57" borderId="12" applyNumberFormat="0" applyProtection="0">
      <alignment horizontal="right" vertical="center"/>
    </xf>
    <xf numFmtId="4" fontId="27" fillId="57" borderId="12" applyNumberFormat="0" applyProtection="0">
      <alignment horizontal="right" vertical="center"/>
    </xf>
    <xf numFmtId="4" fontId="32" fillId="57" borderId="26" applyNumberFormat="0" applyProtection="0">
      <alignment horizontal="right" vertical="center"/>
    </xf>
    <xf numFmtId="4" fontId="27" fillId="57" borderId="12" applyNumberFormat="0" applyProtection="0">
      <alignment horizontal="right" vertical="center"/>
    </xf>
    <xf numFmtId="4" fontId="91" fillId="111" borderId="28" applyNumberFormat="0" applyProtection="0">
      <alignment horizontal="left" vertical="center" indent="1"/>
    </xf>
    <xf numFmtId="4" fontId="27" fillId="111" borderId="27" applyNumberFormat="0" applyProtection="0">
      <alignment horizontal="left" vertical="center" indent="1"/>
    </xf>
    <xf numFmtId="4" fontId="27" fillId="111" borderId="27" applyNumberFormat="0" applyProtection="0">
      <alignment horizontal="left" vertical="center" indent="1"/>
    </xf>
    <xf numFmtId="4" fontId="91" fillId="111" borderId="28" applyNumberFormat="0" applyProtection="0">
      <alignment horizontal="left" vertical="center" indent="1"/>
    </xf>
    <xf numFmtId="4" fontId="27" fillId="111" borderId="27" applyNumberFormat="0" applyProtection="0">
      <alignment horizontal="left" vertical="center" indent="1"/>
    </xf>
    <xf numFmtId="4" fontId="32" fillId="51" borderId="0" applyNumberFormat="0" applyProtection="0">
      <alignment horizontal="left" vertical="center" indent="1"/>
    </xf>
    <xf numFmtId="4" fontId="27" fillId="112" borderId="12" applyNumberFormat="0" applyProtection="0">
      <alignment horizontal="left" vertical="center" indent="1"/>
    </xf>
    <xf numFmtId="4" fontId="27" fillId="112" borderId="12" applyNumberFormat="0" applyProtection="0">
      <alignment horizontal="left" vertical="center" indent="1"/>
    </xf>
    <xf numFmtId="4" fontId="32" fillId="51" borderId="0" applyNumberFormat="0" applyProtection="0">
      <alignment horizontal="left" vertical="center" indent="1"/>
    </xf>
    <xf numFmtId="4" fontId="27" fillId="112" borderId="12" applyNumberFormat="0" applyProtection="0">
      <alignment horizontal="left" vertical="center" indent="1"/>
    </xf>
    <xf numFmtId="4" fontId="97" fillId="35" borderId="0" applyNumberFormat="0" applyProtection="0">
      <alignment horizontal="left" vertical="center" indent="1"/>
    </xf>
    <xf numFmtId="4" fontId="12" fillId="66" borderId="27" applyNumberFormat="0" applyProtection="0">
      <alignment horizontal="left" vertical="center" indent="1"/>
    </xf>
    <xf numFmtId="4" fontId="12" fillId="66" borderId="27" applyNumberFormat="0" applyProtection="0">
      <alignment horizontal="left" vertical="center" indent="1"/>
    </xf>
    <xf numFmtId="4" fontId="12" fillId="66" borderId="27" applyNumberFormat="0" applyProtection="0">
      <alignment horizontal="left" vertical="center" indent="1"/>
    </xf>
    <xf numFmtId="4" fontId="32" fillId="52" borderId="26" applyNumberFormat="0" applyProtection="0">
      <alignment horizontal="right" vertical="center"/>
    </xf>
    <xf numFmtId="4" fontId="27" fillId="52" borderId="12" applyNumberFormat="0" applyProtection="0">
      <alignment horizontal="right" vertical="center"/>
    </xf>
    <xf numFmtId="4" fontId="27" fillId="52" borderId="12" applyNumberFormat="0" applyProtection="0">
      <alignment horizontal="right" vertical="center"/>
    </xf>
    <xf numFmtId="4" fontId="32" fillId="52" borderId="26" applyNumberFormat="0" applyProtection="0">
      <alignment horizontal="right" vertical="center"/>
    </xf>
    <xf numFmtId="4" fontId="27" fillId="52" borderId="12" applyNumberFormat="0" applyProtection="0">
      <alignment horizontal="right" vertical="center"/>
    </xf>
    <xf numFmtId="4" fontId="98" fillId="51" borderId="0" applyNumberFormat="0" applyProtection="0">
      <alignment horizontal="left" vertical="center" indent="1"/>
    </xf>
    <xf numFmtId="4" fontId="98" fillId="51" borderId="0" applyNumberFormat="0" applyProtection="0">
      <alignment horizontal="left" vertical="center" indent="1"/>
    </xf>
    <xf numFmtId="4" fontId="98" fillId="51" borderId="0" applyNumberFormat="0" applyProtection="0">
      <alignment horizontal="left" vertical="center" indent="1"/>
    </xf>
    <xf numFmtId="4" fontId="98" fillId="51" borderId="0" applyNumberFormat="0" applyProtection="0">
      <alignment horizontal="left" vertical="center" indent="1"/>
    </xf>
    <xf numFmtId="4" fontId="98" fillId="51" borderId="0" applyNumberFormat="0" applyProtection="0">
      <alignment horizontal="left" vertical="center" indent="1"/>
    </xf>
    <xf numFmtId="4" fontId="27" fillId="51" borderId="27" applyNumberFormat="0" applyProtection="0">
      <alignment horizontal="left" vertical="center" indent="1"/>
    </xf>
    <xf numFmtId="4" fontId="98" fillId="113" borderId="0" applyNumberFormat="0" applyProtection="0">
      <alignment horizontal="left" vertical="center" indent="1"/>
    </xf>
    <xf numFmtId="4" fontId="98" fillId="113" borderId="0" applyNumberFormat="0" applyProtection="0">
      <alignment horizontal="left" vertical="center" indent="1"/>
    </xf>
    <xf numFmtId="4" fontId="98" fillId="113" borderId="0" applyNumberFormat="0" applyProtection="0">
      <alignment horizontal="left" vertical="center" indent="1"/>
    </xf>
    <xf numFmtId="4" fontId="98" fillId="113" borderId="0" applyNumberFormat="0" applyProtection="0">
      <alignment horizontal="left" vertical="center" indent="1"/>
    </xf>
    <xf numFmtId="4" fontId="98" fillId="113" borderId="0" applyNumberFormat="0" applyProtection="0">
      <alignment horizontal="left" vertical="center" indent="1"/>
    </xf>
    <xf numFmtId="4" fontId="27" fillId="52" borderId="27" applyNumberFormat="0" applyProtection="0">
      <alignment horizontal="left" vertical="center" indent="1"/>
    </xf>
    <xf numFmtId="0" fontId="11" fillId="35" borderId="26" applyNumberFormat="0" applyProtection="0">
      <alignment horizontal="left" vertical="center" indent="1"/>
    </xf>
    <xf numFmtId="0" fontId="11" fillId="35" borderId="26" applyNumberFormat="0" applyProtection="0">
      <alignment horizontal="left" vertical="center" indent="1"/>
    </xf>
    <xf numFmtId="0" fontId="27" fillId="63" borderId="12" applyNumberFormat="0" applyProtection="0">
      <alignment horizontal="left" vertical="center" indent="1"/>
    </xf>
    <xf numFmtId="0" fontId="27" fillId="63" borderId="12" applyNumberFormat="0" applyProtection="0">
      <alignment horizontal="left" vertical="center" indent="1"/>
    </xf>
    <xf numFmtId="0" fontId="27" fillId="63" borderId="12" applyNumberFormat="0" applyProtection="0">
      <alignment horizontal="left" vertical="center" indent="1"/>
    </xf>
    <xf numFmtId="0" fontId="11" fillId="35" borderId="26" applyNumberFormat="0" applyProtection="0">
      <alignment horizontal="left" vertical="top" indent="1"/>
    </xf>
    <xf numFmtId="0" fontId="11" fillId="35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80" fillId="66" borderId="26" applyNumberFormat="0" applyProtection="0">
      <alignment horizontal="left" vertical="top" indent="1"/>
    </xf>
    <xf numFmtId="0" fontId="11" fillId="113" borderId="26" applyNumberFormat="0" applyProtection="0">
      <alignment horizontal="left" vertical="center" indent="1"/>
    </xf>
    <xf numFmtId="0" fontId="11" fillId="113" borderId="26" applyNumberFormat="0" applyProtection="0">
      <alignment horizontal="left" vertical="center" indent="1"/>
    </xf>
    <xf numFmtId="0" fontId="27" fillId="114" borderId="12" applyNumberFormat="0" applyProtection="0">
      <alignment horizontal="left" vertical="center" indent="1"/>
    </xf>
    <xf numFmtId="0" fontId="27" fillId="114" borderId="12" applyNumberFormat="0" applyProtection="0">
      <alignment horizontal="left" vertical="center" indent="1"/>
    </xf>
    <xf numFmtId="0" fontId="27" fillId="114" borderId="12" applyNumberFormat="0" applyProtection="0">
      <alignment horizontal="left" vertical="center" indent="1"/>
    </xf>
    <xf numFmtId="0" fontId="11" fillId="113" borderId="26" applyNumberFormat="0" applyProtection="0">
      <alignment horizontal="left" vertical="top" indent="1"/>
    </xf>
    <xf numFmtId="0" fontId="11" fillId="113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80" fillId="52" borderId="26" applyNumberFormat="0" applyProtection="0">
      <alignment horizontal="left" vertical="top" indent="1"/>
    </xf>
    <xf numFmtId="0" fontId="11" fillId="115" borderId="26" applyNumberFormat="0" applyProtection="0">
      <alignment horizontal="left" vertical="center" indent="1"/>
    </xf>
    <xf numFmtId="0" fontId="11" fillId="115" borderId="26" applyNumberFormat="0" applyProtection="0">
      <alignment horizontal="left" vertical="center" indent="1"/>
    </xf>
    <xf numFmtId="0" fontId="27" fillId="55" borderId="12" applyNumberFormat="0" applyProtection="0">
      <alignment horizontal="left" vertical="center" indent="1"/>
    </xf>
    <xf numFmtId="0" fontId="27" fillId="55" borderId="12" applyNumberFormat="0" applyProtection="0">
      <alignment horizontal="left" vertical="center" indent="1"/>
    </xf>
    <xf numFmtId="0" fontId="27" fillId="55" borderId="12" applyNumberFormat="0" applyProtection="0">
      <alignment horizontal="left" vertical="center" indent="1"/>
    </xf>
    <xf numFmtId="0" fontId="11" fillId="115" borderId="26" applyNumberFormat="0" applyProtection="0">
      <alignment horizontal="left" vertical="top" indent="1"/>
    </xf>
    <xf numFmtId="0" fontId="11" fillId="11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80" fillId="55" borderId="26" applyNumberFormat="0" applyProtection="0">
      <alignment horizontal="left" vertical="top" indent="1"/>
    </xf>
    <xf numFmtId="0" fontId="11" fillId="116" borderId="26" applyNumberFormat="0" applyProtection="0">
      <alignment horizontal="left" vertical="center" indent="1"/>
    </xf>
    <xf numFmtId="0" fontId="11" fillId="116" borderId="26" applyNumberFormat="0" applyProtection="0">
      <alignment horizontal="left" vertical="center" indent="1"/>
    </xf>
    <xf numFmtId="0" fontId="27" fillId="51" borderId="12" applyNumberFormat="0" applyProtection="0">
      <alignment horizontal="left" vertical="center" indent="1"/>
    </xf>
    <xf numFmtId="0" fontId="27" fillId="51" borderId="12" applyNumberFormat="0" applyProtection="0">
      <alignment horizontal="left" vertical="center" indent="1"/>
    </xf>
    <xf numFmtId="0" fontId="27" fillId="51" borderId="12" applyNumberFormat="0" applyProtection="0">
      <alignment horizontal="left" vertical="center" indent="1"/>
    </xf>
    <xf numFmtId="0" fontId="11" fillId="116" borderId="26" applyNumberFormat="0" applyProtection="0">
      <alignment horizontal="left" vertical="top" indent="1"/>
    </xf>
    <xf numFmtId="0" fontId="11" fillId="116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0" fontId="80" fillId="51" borderId="26" applyNumberFormat="0" applyProtection="0">
      <alignment horizontal="left" vertical="top" indent="1"/>
    </xf>
    <xf numFmtId="4" fontId="91" fillId="113" borderId="0" applyNumberFormat="0" applyProtection="0">
      <alignment horizontal="left" vertical="center" indent="1"/>
    </xf>
    <xf numFmtId="4" fontId="95" fillId="117" borderId="12" applyNumberFormat="0" applyProtection="0">
      <alignment horizontal="left" vertical="center" indent="1"/>
    </xf>
    <xf numFmtId="4" fontId="95" fillId="117" borderId="12" applyNumberFormat="0" applyProtection="0">
      <alignment horizontal="left" vertical="center" indent="1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80" fillId="118" borderId="29" applyNumberFormat="0">
      <protection locked="0"/>
    </xf>
    <xf numFmtId="0" fontId="95" fillId="33" borderId="30"/>
    <xf numFmtId="4" fontId="32" fillId="37" borderId="26" applyNumberFormat="0" applyProtection="0">
      <alignment vertical="center"/>
    </xf>
    <xf numFmtId="4" fontId="99" fillId="105" borderId="26" applyNumberFormat="0" applyProtection="0">
      <alignment vertical="center"/>
    </xf>
    <xf numFmtId="4" fontId="99" fillId="105" borderId="26" applyNumberFormat="0" applyProtection="0">
      <alignment vertical="center"/>
    </xf>
    <xf numFmtId="4" fontId="32" fillId="37" borderId="26" applyNumberFormat="0" applyProtection="0">
      <alignment vertical="center"/>
    </xf>
    <xf numFmtId="4" fontId="99" fillId="105" borderId="26" applyNumberFormat="0" applyProtection="0">
      <alignment vertical="center"/>
    </xf>
    <xf numFmtId="4" fontId="100" fillId="37" borderId="26" applyNumberFormat="0" applyProtection="0">
      <alignment vertical="center"/>
    </xf>
    <xf numFmtId="4" fontId="101" fillId="0" borderId="10" applyNumberFormat="0" applyProtection="0">
      <alignment vertical="center"/>
    </xf>
    <xf numFmtId="4" fontId="101" fillId="0" borderId="10" applyNumberFormat="0" applyProtection="0">
      <alignment vertical="center"/>
    </xf>
    <xf numFmtId="4" fontId="100" fillId="37" borderId="26" applyNumberFormat="0" applyProtection="0">
      <alignment vertical="center"/>
    </xf>
    <xf numFmtId="4" fontId="101" fillId="0" borderId="10" applyNumberFormat="0" applyProtection="0">
      <alignment vertical="center"/>
    </xf>
    <xf numFmtId="4" fontId="32" fillId="37" borderId="26" applyNumberFormat="0" applyProtection="0">
      <alignment horizontal="left" vertical="center" indent="1"/>
    </xf>
    <xf numFmtId="4" fontId="99" fillId="63" borderId="26" applyNumberFormat="0" applyProtection="0">
      <alignment horizontal="left" vertical="center" indent="1"/>
    </xf>
    <xf numFmtId="4" fontId="99" fillId="63" borderId="26" applyNumberFormat="0" applyProtection="0">
      <alignment horizontal="left" vertical="center" indent="1"/>
    </xf>
    <xf numFmtId="4" fontId="32" fillId="37" borderId="26" applyNumberFormat="0" applyProtection="0">
      <alignment horizontal="left" vertical="center" indent="1"/>
    </xf>
    <xf numFmtId="4" fontId="99" fillId="63" borderId="26" applyNumberFormat="0" applyProtection="0">
      <alignment horizontal="left" vertical="center" indent="1"/>
    </xf>
    <xf numFmtId="0" fontId="32" fillId="37" borderId="26" applyNumberFormat="0" applyProtection="0">
      <alignment horizontal="left" vertical="top" indent="1"/>
    </xf>
    <xf numFmtId="0" fontId="99" fillId="105" borderId="26" applyNumberFormat="0" applyProtection="0">
      <alignment horizontal="left" vertical="top" indent="1"/>
    </xf>
    <xf numFmtId="0" fontId="99" fillId="105" borderId="26" applyNumberFormat="0" applyProtection="0">
      <alignment horizontal="left" vertical="top" indent="1"/>
    </xf>
    <xf numFmtId="0" fontId="32" fillId="37" borderId="26" applyNumberFormat="0" applyProtection="0">
      <alignment horizontal="left" vertical="top" indent="1"/>
    </xf>
    <xf numFmtId="0" fontId="99" fillId="105" borderId="26" applyNumberFormat="0" applyProtection="0">
      <alignment horizontal="left" vertical="top" indent="1"/>
    </xf>
    <xf numFmtId="4" fontId="32" fillId="51" borderId="26" applyNumberFormat="0" applyProtection="0">
      <alignment horizontal="right" vertical="center"/>
    </xf>
    <xf numFmtId="4" fontId="27" fillId="0" borderId="12" applyNumberFormat="0" applyProtection="0">
      <alignment horizontal="right" vertical="center"/>
    </xf>
    <xf numFmtId="4" fontId="27" fillId="0" borderId="12" applyNumberFormat="0" applyProtection="0">
      <alignment horizontal="right" vertical="center"/>
    </xf>
    <xf numFmtId="4" fontId="100" fillId="51" borderId="26" applyNumberFormat="0" applyProtection="0">
      <alignment horizontal="right" vertical="center"/>
    </xf>
    <xf numFmtId="4" fontId="94" fillId="112" borderId="12" applyNumberFormat="0" applyProtection="0">
      <alignment horizontal="right" vertical="center"/>
    </xf>
    <xf numFmtId="4" fontId="94" fillId="112" borderId="12" applyNumberFormat="0" applyProtection="0">
      <alignment horizontal="right" vertical="center"/>
    </xf>
    <xf numFmtId="4" fontId="100" fillId="51" borderId="26" applyNumberFormat="0" applyProtection="0">
      <alignment horizontal="right" vertical="center"/>
    </xf>
    <xf numFmtId="4" fontId="94" fillId="112" borderId="12" applyNumberFormat="0" applyProtection="0">
      <alignment horizontal="right" vertical="center"/>
    </xf>
    <xf numFmtId="4" fontId="32" fillId="52" borderId="26" applyNumberFormat="0" applyProtection="0">
      <alignment horizontal="left" vertical="center" indent="1"/>
    </xf>
    <xf numFmtId="4" fontId="27" fillId="119" borderId="12" applyNumberFormat="0" applyProtection="0">
      <alignment horizontal="left" vertical="center" indent="1"/>
    </xf>
    <xf numFmtId="4" fontId="27" fillId="119" borderId="12" applyNumberFormat="0" applyProtection="0">
      <alignment horizontal="left" vertical="center" indent="1"/>
    </xf>
    <xf numFmtId="0" fontId="32" fillId="113" borderId="26" applyNumberFormat="0" applyProtection="0">
      <alignment horizontal="left" vertical="top" indent="1"/>
    </xf>
    <xf numFmtId="0" fontId="99" fillId="52" borderId="26" applyNumberFormat="0" applyProtection="0">
      <alignment horizontal="left" vertical="top" indent="1"/>
    </xf>
    <xf numFmtId="4" fontId="102" fillId="120" borderId="0" applyNumberFormat="0" applyProtection="0">
      <alignment horizontal="left" vertical="center" indent="1"/>
    </xf>
    <xf numFmtId="4" fontId="102" fillId="120" borderId="0" applyNumberFormat="0" applyProtection="0">
      <alignment horizontal="left" vertical="center" indent="1"/>
    </xf>
    <xf numFmtId="4" fontId="102" fillId="120" borderId="0" applyNumberFormat="0" applyProtection="0">
      <alignment horizontal="left" vertical="center" indent="1"/>
    </xf>
    <xf numFmtId="4" fontId="102" fillId="120" borderId="0" applyNumberFormat="0" applyProtection="0">
      <alignment horizontal="left" vertical="center" indent="1"/>
    </xf>
    <xf numFmtId="4" fontId="102" fillId="120" borderId="0" applyNumberFormat="0" applyProtection="0">
      <alignment horizontal="left" vertical="center" indent="1"/>
    </xf>
    <xf numFmtId="4" fontId="103" fillId="120" borderId="27" applyNumberFormat="0" applyProtection="0">
      <alignment horizontal="left" vertical="center" indent="1"/>
    </xf>
    <xf numFmtId="0" fontId="101" fillId="0" borderId="10"/>
    <xf numFmtId="4" fontId="104" fillId="51" borderId="26" applyNumberFormat="0" applyProtection="0">
      <alignment horizontal="right" vertical="center"/>
    </xf>
    <xf numFmtId="4" fontId="101" fillId="0" borderId="10" applyNumberFormat="0" applyProtection="0">
      <alignment horizontal="right" vertical="center"/>
    </xf>
    <xf numFmtId="4" fontId="101" fillId="0" borderId="10" applyNumberFormat="0" applyProtection="0">
      <alignment horizontal="right" vertical="center"/>
    </xf>
    <xf numFmtId="4" fontId="104" fillId="51" borderId="26" applyNumberFormat="0" applyProtection="0">
      <alignment horizontal="right" vertical="center"/>
    </xf>
    <xf numFmtId="4" fontId="101" fillId="0" borderId="10" applyNumberFormat="0" applyProtection="0">
      <alignment horizontal="right" vertical="center"/>
    </xf>
    <xf numFmtId="0" fontId="105" fillId="0" borderId="0" applyNumberFormat="0" applyFill="0" applyBorder="0" applyAlignment="0" applyProtection="0"/>
    <xf numFmtId="0" fontId="106" fillId="0" borderId="9" applyNumberFormat="0" applyFill="0" applyAlignment="0" applyProtection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40" fillId="0" borderId="13" applyNumberFormat="0" applyFill="0" applyAlignment="0" applyProtection="0"/>
    <xf numFmtId="0" fontId="44" fillId="4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7" fillId="0" borderId="0"/>
    <xf numFmtId="0" fontId="11" fillId="0" borderId="0" applyNumberFormat="0"/>
    <xf numFmtId="0" fontId="11" fillId="0" borderId="0" applyNumberFormat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31">
      <protection locked="0"/>
    </xf>
    <xf numFmtId="0" fontId="11" fillId="97" borderId="32" applyNumberFormat="0" applyFont="0" applyBorder="0" applyAlignment="0" applyProtection="0"/>
    <xf numFmtId="0" fontId="110" fillId="0" borderId="0"/>
    <xf numFmtId="0" fontId="111" fillId="5" borderId="4" applyNumberFormat="0" applyAlignment="0" applyProtection="0"/>
    <xf numFmtId="0" fontId="112" fillId="44" borderId="33" applyNumberFormat="0" applyAlignment="0" applyProtection="0"/>
    <xf numFmtId="0" fontId="112" fillId="50" borderId="33" applyNumberFormat="0" applyAlignment="0" applyProtection="0"/>
    <xf numFmtId="0" fontId="112" fillId="44" borderId="33" applyNumberFormat="0" applyAlignment="0" applyProtection="0"/>
    <xf numFmtId="0" fontId="112" fillId="44" borderId="33" applyNumberFormat="0" applyAlignment="0" applyProtection="0"/>
    <xf numFmtId="0" fontId="112" fillId="44" borderId="33" applyNumberFormat="0" applyAlignment="0" applyProtection="0"/>
    <xf numFmtId="0" fontId="113" fillId="6" borderId="4" applyNumberFormat="0" applyAlignment="0" applyProtection="0"/>
    <xf numFmtId="0" fontId="114" fillId="63" borderId="33" applyNumberFormat="0" applyAlignment="0" applyProtection="0"/>
    <xf numFmtId="0" fontId="114" fillId="121" borderId="33" applyNumberFormat="0" applyAlignment="0" applyProtection="0"/>
    <xf numFmtId="0" fontId="114" fillId="63" borderId="33" applyNumberFormat="0" applyAlignment="0" applyProtection="0"/>
    <xf numFmtId="0" fontId="114" fillId="63" borderId="33" applyNumberFormat="0" applyAlignment="0" applyProtection="0"/>
    <xf numFmtId="0" fontId="114" fillId="63" borderId="33" applyNumberFormat="0" applyAlignment="0" applyProtection="0"/>
    <xf numFmtId="0" fontId="115" fillId="6" borderId="5" applyNumberFormat="0" applyAlignment="0" applyProtection="0"/>
    <xf numFmtId="0" fontId="116" fillId="63" borderId="23" applyNumberFormat="0" applyAlignment="0" applyProtection="0"/>
    <xf numFmtId="0" fontId="116" fillId="121" borderId="23" applyNumberFormat="0" applyAlignment="0" applyProtection="0"/>
    <xf numFmtId="0" fontId="116" fillId="63" borderId="23" applyNumberFormat="0" applyAlignment="0" applyProtection="0"/>
    <xf numFmtId="0" fontId="116" fillId="63" borderId="23" applyNumberFormat="0" applyAlignment="0" applyProtection="0"/>
    <xf numFmtId="0" fontId="116" fillId="63" borderId="23" applyNumberFormat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0" fontId="123" fillId="0" borderId="0">
      <alignment horizontal="right"/>
    </xf>
    <xf numFmtId="0" fontId="124" fillId="3" borderId="0" applyNumberFormat="0" applyBorder="0" applyAlignment="0" applyProtection="0"/>
    <xf numFmtId="0" fontId="60" fillId="40" borderId="0" applyNumberFormat="0" applyBorder="0" applyAlignment="0" applyProtection="0"/>
    <xf numFmtId="0" fontId="60" fillId="46" borderId="0" applyNumberFormat="0" applyBorder="0" applyAlignment="0" applyProtection="0"/>
    <xf numFmtId="0" fontId="60" fillId="40" borderId="0" applyNumberFormat="0" applyBorder="0" applyAlignment="0" applyProtection="0"/>
    <xf numFmtId="0" fontId="60" fillId="40" borderId="0" applyNumberFormat="0" applyBorder="0" applyAlignment="0" applyProtection="0"/>
    <xf numFmtId="0" fontId="60" fillId="40" borderId="0" applyNumberFormat="0" applyBorder="0" applyAlignment="0" applyProtection="0"/>
    <xf numFmtId="0" fontId="33" fillId="122" borderId="0" applyNumberFormat="0" applyBorder="0" applyAlignment="0" applyProtection="0"/>
    <xf numFmtId="0" fontId="33" fillId="109" borderId="0" applyNumberFormat="0" applyBorder="0" applyAlignment="0" applyProtection="0"/>
    <xf numFmtId="0" fontId="33" fillId="64" borderId="0" applyNumberFormat="0" applyBorder="0" applyAlignment="0" applyProtection="0"/>
    <xf numFmtId="0" fontId="33" fillId="68" borderId="0" applyNumberFormat="0" applyBorder="0" applyAlignment="0" applyProtection="0"/>
    <xf numFmtId="0" fontId="33" fillId="69" borderId="0" applyNumberFormat="0" applyBorder="0" applyAlignment="0" applyProtection="0"/>
    <xf numFmtId="0" fontId="33" fillId="110" borderId="0" applyNumberFormat="0" applyBorder="0" applyAlignment="0" applyProtection="0"/>
    <xf numFmtId="0" fontId="34" fillId="9" borderId="0" applyNumberFormat="0" applyBorder="0" applyAlignment="0" applyProtection="0"/>
    <xf numFmtId="0" fontId="33" fillId="122" borderId="0" applyNumberFormat="0" applyBorder="0" applyAlignment="0" applyProtection="0"/>
    <xf numFmtId="0" fontId="33" fillId="123" borderId="0" applyNumberFormat="0" applyBorder="0" applyAlignment="0" applyProtection="0"/>
    <xf numFmtId="0" fontId="33" fillId="122" borderId="0" applyNumberFormat="0" applyBorder="0" applyAlignment="0" applyProtection="0"/>
    <xf numFmtId="0" fontId="33" fillId="122" borderId="0" applyNumberFormat="0" applyBorder="0" applyAlignment="0" applyProtection="0"/>
    <xf numFmtId="0" fontId="33" fillId="122" borderId="0" applyNumberFormat="0" applyBorder="0" applyAlignment="0" applyProtection="0"/>
    <xf numFmtId="0" fontId="34" fillId="13" borderId="0" applyNumberFormat="0" applyBorder="0" applyAlignment="0" applyProtection="0"/>
    <xf numFmtId="0" fontId="33" fillId="109" borderId="0" applyNumberFormat="0" applyBorder="0" applyAlignment="0" applyProtection="0"/>
    <xf numFmtId="0" fontId="33" fillId="124" borderId="0" applyNumberFormat="0" applyBorder="0" applyAlignment="0" applyProtection="0"/>
    <xf numFmtId="0" fontId="33" fillId="109" borderId="0" applyNumberFormat="0" applyBorder="0" applyAlignment="0" applyProtection="0"/>
    <xf numFmtId="0" fontId="33" fillId="109" borderId="0" applyNumberFormat="0" applyBorder="0" applyAlignment="0" applyProtection="0"/>
    <xf numFmtId="0" fontId="33" fillId="109" borderId="0" applyNumberFormat="0" applyBorder="0" applyAlignment="0" applyProtection="0"/>
    <xf numFmtId="0" fontId="34" fillId="17" borderId="0" applyNumberFormat="0" applyBorder="0" applyAlignment="0" applyProtection="0"/>
    <xf numFmtId="0" fontId="33" fillId="64" borderId="0" applyNumberFormat="0" applyBorder="0" applyAlignment="0" applyProtection="0"/>
    <xf numFmtId="0" fontId="33" fillId="125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4" fillId="21" borderId="0" applyNumberFormat="0" applyBorder="0" applyAlignment="0" applyProtection="0"/>
    <xf numFmtId="0" fontId="33" fillId="68" borderId="0" applyNumberFormat="0" applyBorder="0" applyAlignment="0" applyProtection="0"/>
    <xf numFmtId="0" fontId="33" fillId="72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3" fillId="68" borderId="0" applyNumberFormat="0" applyBorder="0" applyAlignment="0" applyProtection="0"/>
    <xf numFmtId="0" fontId="34" fillId="25" borderId="0" applyNumberFormat="0" applyBorder="0" applyAlignment="0" applyProtection="0"/>
    <xf numFmtId="0" fontId="33" fillId="69" borderId="0" applyNumberFormat="0" applyBorder="0" applyAlignment="0" applyProtection="0"/>
    <xf numFmtId="0" fontId="33" fillId="73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4" fillId="29" borderId="0" applyNumberFormat="0" applyBorder="0" applyAlignment="0" applyProtection="0"/>
    <xf numFmtId="0" fontId="33" fillId="110" borderId="0" applyNumberFormat="0" applyBorder="0" applyAlignment="0" applyProtection="0"/>
    <xf numFmtId="0" fontId="33" fillId="126" borderId="0" applyNumberFormat="0" applyBorder="0" applyAlignment="0" applyProtection="0"/>
    <xf numFmtId="0" fontId="33" fillId="110" borderId="0" applyNumberFormat="0" applyBorder="0" applyAlignment="0" applyProtection="0"/>
    <xf numFmtId="0" fontId="33" fillId="110" borderId="0" applyNumberFormat="0" applyBorder="0" applyAlignment="0" applyProtection="0"/>
    <xf numFmtId="0" fontId="33" fillId="110" borderId="0" applyNumberFormat="0" applyBorder="0" applyAlignment="0" applyProtection="0"/>
    <xf numFmtId="0" fontId="125" fillId="0" borderId="0" applyProtection="0"/>
    <xf numFmtId="191" fontId="125" fillId="0" borderId="0" applyProtection="0"/>
    <xf numFmtId="0" fontId="126" fillId="0" borderId="0" applyProtection="0"/>
    <xf numFmtId="0" fontId="127" fillId="0" borderId="0" applyProtection="0"/>
    <xf numFmtId="0" fontId="125" fillId="0" borderId="31" applyProtection="0"/>
    <xf numFmtId="0" fontId="125" fillId="0" borderId="0"/>
    <xf numFmtId="10" fontId="125" fillId="0" borderId="0" applyProtection="0"/>
    <xf numFmtId="0" fontId="125" fillId="0" borderId="0"/>
    <xf numFmtId="2" fontId="125" fillId="0" borderId="0" applyProtection="0"/>
    <xf numFmtId="4" fontId="125" fillId="0" borderId="0" applyProtection="0"/>
    <xf numFmtId="0" fontId="128" fillId="0" borderId="0"/>
    <xf numFmtId="0" fontId="129" fillId="0" borderId="0"/>
    <xf numFmtId="0" fontId="130" fillId="0" borderId="0"/>
    <xf numFmtId="0" fontId="131" fillId="0" borderId="0"/>
    <xf numFmtId="0" fontId="7" fillId="0" borderId="0"/>
    <xf numFmtId="0" fontId="132" fillId="0" borderId="0"/>
    <xf numFmtId="0" fontId="6" fillId="0" borderId="0"/>
    <xf numFmtId="0" fontId="133" fillId="0" borderId="0"/>
    <xf numFmtId="0" fontId="5" fillId="0" borderId="0"/>
    <xf numFmtId="0" fontId="134" fillId="0" borderId="0"/>
    <xf numFmtId="0" fontId="4" fillId="0" borderId="0"/>
    <xf numFmtId="0" fontId="135" fillId="0" borderId="0"/>
    <xf numFmtId="0" fontId="3" fillId="0" borderId="0"/>
    <xf numFmtId="0" fontId="136" fillId="0" borderId="0"/>
    <xf numFmtId="0" fontId="2" fillId="0" borderId="0"/>
    <xf numFmtId="0" fontId="9" fillId="0" borderId="0"/>
    <xf numFmtId="0" fontId="11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139" fillId="0" borderId="0"/>
    <xf numFmtId="0" fontId="9" fillId="0" borderId="0"/>
    <xf numFmtId="0" fontId="11" fillId="0" borderId="0"/>
    <xf numFmtId="0" fontId="1" fillId="0" borderId="0"/>
  </cellStyleXfs>
  <cellXfs count="314">
    <xf numFmtId="0" fontId="0" fillId="0" borderId="0" xfId="0"/>
    <xf numFmtId="0" fontId="137" fillId="0" borderId="0" xfId="38944" applyFont="1"/>
    <xf numFmtId="0" fontId="10" fillId="0" borderId="0" xfId="38944" applyFont="1" applyAlignment="1">
      <alignment horizontal="right"/>
    </xf>
    <xf numFmtId="0" fontId="10" fillId="0" borderId="0" xfId="38944" applyFont="1" applyBorder="1" applyAlignment="1">
      <alignment horizontal="right"/>
    </xf>
    <xf numFmtId="0" fontId="10" fillId="0" borderId="0" xfId="38944" applyFont="1"/>
    <xf numFmtId="0" fontId="137" fillId="0" borderId="0" xfId="38944" applyFont="1" applyBorder="1"/>
    <xf numFmtId="0" fontId="10" fillId="0" borderId="0" xfId="38944" applyFont="1" applyBorder="1"/>
    <xf numFmtId="0" fontId="10" fillId="0" borderId="0" xfId="38944" applyFont="1" applyBorder="1" applyAlignment="1">
      <alignment wrapText="1"/>
    </xf>
    <xf numFmtId="0" fontId="10" fillId="0" borderId="0" xfId="38945" applyFont="1" applyBorder="1" applyAlignment="1">
      <alignment horizontal="center" wrapText="1"/>
    </xf>
    <xf numFmtId="0" fontId="10" fillId="0" borderId="10" xfId="38944" applyFont="1" applyBorder="1" applyAlignment="1">
      <alignment horizontal="center" wrapText="1"/>
    </xf>
    <xf numFmtId="0" fontId="10" fillId="0" borderId="10" xfId="38945" quotePrefix="1" applyFont="1" applyBorder="1" applyAlignment="1">
      <alignment horizontal="center" wrapText="1"/>
    </xf>
    <xf numFmtId="0" fontId="10" fillId="0" borderId="40" xfId="38944" applyFont="1" applyBorder="1" applyAlignment="1">
      <alignment horizontal="center"/>
    </xf>
    <xf numFmtId="0" fontId="10" fillId="0" borderId="10" xfId="38944" applyFont="1" applyBorder="1" applyAlignment="1">
      <alignment horizontal="center"/>
    </xf>
    <xf numFmtId="0" fontId="10" fillId="0" borderId="0" xfId="38944" applyFont="1" applyBorder="1" applyAlignment="1">
      <alignment horizontal="center"/>
    </xf>
    <xf numFmtId="0" fontId="10" fillId="0" borderId="38" xfId="38944" applyFont="1" applyBorder="1"/>
    <xf numFmtId="3" fontId="10" fillId="0" borderId="41" xfId="38944" applyNumberFormat="1" applyFont="1" applyBorder="1"/>
    <xf numFmtId="3" fontId="10" fillId="0" borderId="41" xfId="38946" applyNumberFormat="1" applyFont="1" applyBorder="1"/>
    <xf numFmtId="4" fontId="10" fillId="0" borderId="41" xfId="38946" applyNumberFormat="1" applyFont="1" applyBorder="1"/>
    <xf numFmtId="4" fontId="10" fillId="0" borderId="34" xfId="38946" applyNumberFormat="1" applyFont="1" applyBorder="1"/>
    <xf numFmtId="4" fontId="10" fillId="0" borderId="0" xfId="38946" applyNumberFormat="1" applyFont="1" applyBorder="1"/>
    <xf numFmtId="4" fontId="10" fillId="0" borderId="38" xfId="38946" applyNumberFormat="1" applyFont="1" applyBorder="1"/>
    <xf numFmtId="0" fontId="10" fillId="0" borderId="10" xfId="38944" applyFont="1" applyBorder="1"/>
    <xf numFmtId="3" fontId="10" fillId="0" borderId="35" xfId="38944" applyNumberFormat="1" applyFont="1" applyBorder="1"/>
    <xf numFmtId="3" fontId="10" fillId="0" borderId="10" xfId="38946" applyNumberFormat="1" applyFont="1" applyBorder="1"/>
    <xf numFmtId="4" fontId="10" fillId="0" borderId="10" xfId="38946" applyNumberFormat="1" applyFont="1" applyBorder="1"/>
    <xf numFmtId="3" fontId="10" fillId="0" borderId="10" xfId="38944" applyNumberFormat="1" applyFont="1" applyBorder="1"/>
    <xf numFmtId="4" fontId="10" fillId="0" borderId="35" xfId="38946" applyNumberFormat="1" applyFont="1" applyBorder="1"/>
    <xf numFmtId="4" fontId="10" fillId="0" borderId="0" xfId="38947" applyFont="1" applyAlignment="1"/>
    <xf numFmtId="4" fontId="10" fillId="0" borderId="0" xfId="38947" applyFont="1" applyAlignment="1">
      <alignment horizontal="left"/>
    </xf>
    <xf numFmtId="4" fontId="10" fillId="0" borderId="0" xfId="38947" applyFont="1" applyFill="1" applyAlignment="1">
      <alignment horizontal="left"/>
    </xf>
    <xf numFmtId="0" fontId="10" fillId="0" borderId="0" xfId="930" applyFont="1"/>
    <xf numFmtId="4" fontId="137" fillId="0" borderId="0" xfId="38947" applyFont="1" applyBorder="1" applyAlignment="1">
      <alignment horizontal="left"/>
    </xf>
    <xf numFmtId="4" fontId="137" fillId="0" borderId="0" xfId="38947" applyFont="1" applyBorder="1"/>
    <xf numFmtId="4" fontId="10" fillId="0" borderId="0" xfId="38947" applyFont="1" applyFill="1" applyAlignment="1">
      <alignment horizontal="center"/>
    </xf>
    <xf numFmtId="4" fontId="10" fillId="0" borderId="0" xfId="38947" applyFont="1" applyAlignment="1">
      <alignment horizontal="center"/>
    </xf>
    <xf numFmtId="4" fontId="10" fillId="0" borderId="0" xfId="38947" applyFont="1" applyBorder="1" applyAlignment="1">
      <alignment horizontal="right"/>
    </xf>
    <xf numFmtId="1" fontId="138" fillId="0" borderId="10" xfId="38947" quotePrefix="1" applyNumberFormat="1" applyFont="1" applyBorder="1" applyAlignment="1">
      <alignment horizontal="center" wrapText="1"/>
    </xf>
    <xf numFmtId="0" fontId="10" fillId="0" borderId="39" xfId="38945" quotePrefix="1" applyFont="1" applyBorder="1" applyAlignment="1">
      <alignment horizontal="center" wrapText="1"/>
    </xf>
    <xf numFmtId="4" fontId="10" fillId="0" borderId="10" xfId="38947" applyFont="1" applyBorder="1" applyAlignment="1">
      <alignment horizontal="center"/>
    </xf>
    <xf numFmtId="3" fontId="10" fillId="0" borderId="10" xfId="38947" applyNumberFormat="1" applyFont="1" applyBorder="1" applyAlignment="1">
      <alignment horizontal="center"/>
    </xf>
    <xf numFmtId="3" fontId="10" fillId="0" borderId="10" xfId="38947" applyNumberFormat="1" applyFont="1" applyFill="1" applyBorder="1" applyAlignment="1">
      <alignment horizontal="center"/>
    </xf>
    <xf numFmtId="0" fontId="10" fillId="0" borderId="10" xfId="38948" applyFont="1" applyBorder="1" applyAlignment="1">
      <alignment horizontal="center"/>
    </xf>
    <xf numFmtId="0" fontId="10" fillId="0" borderId="10" xfId="930" applyFont="1" applyBorder="1" applyAlignment="1">
      <alignment horizontal="center"/>
    </xf>
    <xf numFmtId="4" fontId="10" fillId="0" borderId="38" xfId="38947" applyFont="1" applyBorder="1" applyAlignment="1">
      <alignment horizontal="left"/>
    </xf>
    <xf numFmtId="3" fontId="10" fillId="0" borderId="38" xfId="38949" applyNumberFormat="1" applyFont="1" applyBorder="1"/>
    <xf numFmtId="3" fontId="10" fillId="0" borderId="0" xfId="930" applyNumberFormat="1" applyFont="1"/>
    <xf numFmtId="3" fontId="10" fillId="0" borderId="38" xfId="38947" applyNumberFormat="1" applyFont="1" applyBorder="1" applyAlignment="1">
      <alignment horizontal="right"/>
    </xf>
    <xf numFmtId="4" fontId="10" fillId="0" borderId="10" xfId="38947" applyFont="1" applyBorder="1" applyAlignment="1">
      <alignment horizontal="left"/>
    </xf>
    <xf numFmtId="3" fontId="10" fillId="0" borderId="10" xfId="38949" applyNumberFormat="1" applyFont="1" applyBorder="1"/>
    <xf numFmtId="4" fontId="10" fillId="0" borderId="39" xfId="38947" applyFont="1" applyBorder="1" applyAlignment="1">
      <alignment horizontal="left" wrapText="1"/>
    </xf>
    <xf numFmtId="3" fontId="10" fillId="0" borderId="39" xfId="38949" applyNumberFormat="1" applyFont="1" applyBorder="1"/>
    <xf numFmtId="3" fontId="10" fillId="0" borderId="39" xfId="38947" applyNumberFormat="1" applyFont="1" applyBorder="1"/>
    <xf numFmtId="4" fontId="137" fillId="0" borderId="10" xfId="38946" applyNumberFormat="1" applyFont="1" applyBorder="1" applyAlignment="1">
      <alignment horizontal="center"/>
    </xf>
    <xf numFmtId="4" fontId="10" fillId="0" borderId="39" xfId="38947" applyFont="1" applyBorder="1"/>
    <xf numFmtId="3" fontId="10" fillId="0" borderId="10" xfId="930" applyNumberFormat="1" applyFont="1" applyBorder="1"/>
    <xf numFmtId="4" fontId="138" fillId="0" borderId="0" xfId="38947" applyFont="1"/>
    <xf numFmtId="4" fontId="138" fillId="0" borderId="0" xfId="38947" applyFont="1" applyFill="1"/>
    <xf numFmtId="4" fontId="138" fillId="0" borderId="0" xfId="38947" applyFont="1" applyAlignment="1">
      <alignment horizontal="right"/>
    </xf>
    <xf numFmtId="0" fontId="138" fillId="0" borderId="0" xfId="38950" applyFont="1"/>
    <xf numFmtId="4" fontId="138" fillId="0" borderId="0" xfId="38947" applyFont="1" applyAlignment="1"/>
    <xf numFmtId="4" fontId="138" fillId="0" borderId="0" xfId="38947" applyFont="1" applyFill="1" applyAlignment="1"/>
    <xf numFmtId="4" fontId="138" fillId="0" borderId="0" xfId="38947" applyFont="1" applyAlignment="1">
      <alignment horizontal="left"/>
    </xf>
    <xf numFmtId="4" fontId="138" fillId="0" borderId="0" xfId="38947" applyFont="1" applyFill="1" applyAlignment="1">
      <alignment horizontal="left"/>
    </xf>
    <xf numFmtId="0" fontId="138" fillId="0" borderId="0" xfId="38944" applyFont="1"/>
    <xf numFmtId="4" fontId="140" fillId="0" borderId="0" xfId="38947" applyFont="1" applyBorder="1" applyAlignment="1">
      <alignment horizontal="left"/>
    </xf>
    <xf numFmtId="4" fontId="140" fillId="0" borderId="0" xfId="38947" applyFont="1" applyBorder="1"/>
    <xf numFmtId="4" fontId="138" fillId="0" borderId="0" xfId="38947" applyFont="1" applyFill="1" applyAlignment="1">
      <alignment horizontal="center"/>
    </xf>
    <xf numFmtId="4" fontId="138" fillId="0" borderId="0" xfId="38947" applyFont="1" applyAlignment="1">
      <alignment horizontal="center"/>
    </xf>
    <xf numFmtId="4" fontId="138" fillId="0" borderId="0" xfId="38947" applyFont="1" applyBorder="1" applyAlignment="1">
      <alignment horizontal="right"/>
    </xf>
    <xf numFmtId="0" fontId="138" fillId="0" borderId="34" xfId="38945" quotePrefix="1" applyFont="1" applyBorder="1" applyAlignment="1">
      <alignment horizontal="center" wrapText="1"/>
    </xf>
    <xf numFmtId="4" fontId="138" fillId="0" borderId="10" xfId="38947" applyFont="1" applyBorder="1" applyAlignment="1">
      <alignment horizontal="center"/>
    </xf>
    <xf numFmtId="3" fontId="138" fillId="0" borderId="10" xfId="38947" applyNumberFormat="1" applyFont="1" applyBorder="1" applyAlignment="1">
      <alignment horizontal="center"/>
    </xf>
    <xf numFmtId="3" fontId="138" fillId="0" borderId="10" xfId="38947" applyNumberFormat="1" applyFont="1" applyFill="1" applyBorder="1" applyAlignment="1">
      <alignment horizontal="center"/>
    </xf>
    <xf numFmtId="0" fontId="138" fillId="0" borderId="10" xfId="38948" applyFont="1" applyBorder="1" applyAlignment="1">
      <alignment horizontal="center"/>
    </xf>
    <xf numFmtId="0" fontId="138" fillId="0" borderId="10" xfId="38950" applyFont="1" applyBorder="1" applyAlignment="1">
      <alignment horizontal="center"/>
    </xf>
    <xf numFmtId="4" fontId="138" fillId="0" borderId="38" xfId="38947" applyFont="1" applyBorder="1" applyAlignment="1">
      <alignment horizontal="left"/>
    </xf>
    <xf numFmtId="3" fontId="138" fillId="0" borderId="38" xfId="38949" applyNumberFormat="1" applyFont="1" applyBorder="1"/>
    <xf numFmtId="3" fontId="138" fillId="0" borderId="0" xfId="38950" applyNumberFormat="1" applyFont="1"/>
    <xf numFmtId="3" fontId="138" fillId="0" borderId="41" xfId="38944" applyNumberFormat="1" applyFont="1" applyBorder="1"/>
    <xf numFmtId="3" fontId="138" fillId="0" borderId="41" xfId="38946" applyNumberFormat="1" applyFont="1" applyBorder="1"/>
    <xf numFmtId="4" fontId="138" fillId="0" borderId="41" xfId="38946" applyNumberFormat="1" applyFont="1" applyBorder="1"/>
    <xf numFmtId="4" fontId="138" fillId="0" borderId="34" xfId="38946" applyNumberFormat="1" applyFont="1" applyBorder="1"/>
    <xf numFmtId="3" fontId="138" fillId="0" borderId="38" xfId="38947" applyNumberFormat="1" applyFont="1" applyBorder="1" applyAlignment="1">
      <alignment horizontal="right"/>
    </xf>
    <xf numFmtId="4" fontId="138" fillId="0" borderId="38" xfId="38946" applyNumberFormat="1" applyFont="1" applyBorder="1"/>
    <xf numFmtId="4" fontId="138" fillId="0" borderId="10" xfId="38947" applyFont="1" applyBorder="1" applyAlignment="1">
      <alignment horizontal="left"/>
    </xf>
    <xf numFmtId="3" fontId="138" fillId="0" borderId="10" xfId="38949" applyNumberFormat="1" applyFont="1" applyBorder="1"/>
    <xf numFmtId="4" fontId="138" fillId="0" borderId="10" xfId="38946" applyNumberFormat="1" applyFont="1" applyBorder="1"/>
    <xf numFmtId="4" fontId="138" fillId="0" borderId="39" xfId="38947" applyFont="1" applyBorder="1" applyAlignment="1">
      <alignment horizontal="left" wrapText="1"/>
    </xf>
    <xf numFmtId="3" fontId="138" fillId="0" borderId="39" xfId="38949" applyNumberFormat="1" applyFont="1" applyBorder="1"/>
    <xf numFmtId="3" fontId="138" fillId="0" borderId="10" xfId="38944" applyNumberFormat="1" applyFont="1" applyBorder="1"/>
    <xf numFmtId="3" fontId="138" fillId="0" borderId="10" xfId="38946" applyNumberFormat="1" applyFont="1" applyBorder="1"/>
    <xf numFmtId="4" fontId="138" fillId="0" borderId="39" xfId="38947" applyFont="1" applyBorder="1" applyAlignment="1">
      <alignment wrapText="1"/>
    </xf>
    <xf numFmtId="4" fontId="138" fillId="0" borderId="39" xfId="38947" applyFont="1" applyBorder="1"/>
    <xf numFmtId="3" fontId="138" fillId="0" borderId="39" xfId="38947" applyNumberFormat="1" applyFont="1" applyBorder="1"/>
    <xf numFmtId="0" fontId="138" fillId="0" borderId="0" xfId="38948" applyFont="1"/>
    <xf numFmtId="0" fontId="138" fillId="0" borderId="0" xfId="38948" applyFont="1" applyFill="1"/>
    <xf numFmtId="4" fontId="10" fillId="0" borderId="0" xfId="38947" applyFont="1"/>
    <xf numFmtId="4" fontId="10" fillId="0" borderId="0" xfId="38947" applyFont="1" applyFill="1"/>
    <xf numFmtId="4" fontId="10" fillId="0" borderId="0" xfId="38947" applyFont="1" applyAlignment="1">
      <alignment horizontal="right"/>
    </xf>
    <xf numFmtId="0" fontId="10" fillId="0" borderId="0" xfId="38950" applyFont="1"/>
    <xf numFmtId="4" fontId="10" fillId="0" borderId="0" xfId="38947" applyFont="1" applyFill="1" applyAlignment="1"/>
    <xf numFmtId="0" fontId="10" fillId="0" borderId="39" xfId="38947" quotePrefix="1" applyNumberFormat="1" applyFont="1" applyBorder="1" applyAlignment="1">
      <alignment horizontal="center" wrapText="1"/>
    </xf>
    <xf numFmtId="0" fontId="10" fillId="0" borderId="39" xfId="38947" quotePrefix="1" applyNumberFormat="1" applyFont="1" applyFill="1" applyBorder="1" applyAlignment="1">
      <alignment horizontal="center" wrapText="1"/>
    </xf>
    <xf numFmtId="0" fontId="10" fillId="0" borderId="34" xfId="38945" quotePrefix="1" applyFont="1" applyBorder="1" applyAlignment="1">
      <alignment horizontal="center" wrapText="1"/>
    </xf>
    <xf numFmtId="0" fontId="10" fillId="0" borderId="10" xfId="38950" applyFont="1" applyBorder="1" applyAlignment="1">
      <alignment horizontal="center"/>
    </xf>
    <xf numFmtId="3" fontId="10" fillId="0" borderId="0" xfId="38950" applyNumberFormat="1" applyFont="1"/>
    <xf numFmtId="3" fontId="10" fillId="0" borderId="10" xfId="989" applyNumberFormat="1" applyFont="1" applyFill="1" applyBorder="1"/>
    <xf numFmtId="3" fontId="10" fillId="0" borderId="10" xfId="38947" applyNumberFormat="1" applyFont="1" applyBorder="1" applyAlignment="1">
      <alignment horizontal="right"/>
    </xf>
    <xf numFmtId="0" fontId="10" fillId="0" borderId="0" xfId="38948" applyFont="1"/>
    <xf numFmtId="0" fontId="10" fillId="0" borderId="0" xfId="38948" applyFont="1" applyFill="1"/>
    <xf numFmtId="3" fontId="138" fillId="0" borderId="0" xfId="38948" applyNumberFormat="1" applyFont="1"/>
    <xf numFmtId="0" fontId="10" fillId="0" borderId="34" xfId="38945" applyFont="1" applyBorder="1" applyAlignment="1">
      <alignment horizontal="center" wrapText="1"/>
    </xf>
    <xf numFmtId="0" fontId="10" fillId="0" borderId="39" xfId="38945" applyFont="1" applyBorder="1" applyAlignment="1">
      <alignment horizontal="center" wrapText="1"/>
    </xf>
    <xf numFmtId="4" fontId="10" fillId="0" borderId="0" xfId="38947" applyFont="1" applyAlignment="1">
      <alignment horizontal="left"/>
    </xf>
    <xf numFmtId="4" fontId="10" fillId="0" borderId="34" xfId="38947" applyFont="1" applyBorder="1" applyAlignment="1">
      <alignment horizontal="center"/>
    </xf>
    <xf numFmtId="4" fontId="10" fillId="0" borderId="39" xfId="38947" applyFont="1" applyBorder="1" applyAlignment="1">
      <alignment horizontal="center"/>
    </xf>
    <xf numFmtId="4" fontId="10" fillId="0" borderId="34" xfId="38947" applyFont="1" applyBorder="1" applyAlignment="1">
      <alignment horizontal="center" wrapText="1"/>
    </xf>
    <xf numFmtId="4" fontId="10" fillId="0" borderId="39" xfId="38947" applyFont="1" applyBorder="1" applyAlignment="1">
      <alignment horizontal="center" wrapText="1"/>
    </xf>
    <xf numFmtId="4" fontId="10" fillId="0" borderId="35" xfId="38947" applyFont="1" applyBorder="1" applyAlignment="1">
      <alignment horizontal="center" wrapText="1"/>
    </xf>
    <xf numFmtId="4" fontId="10" fillId="0" borderId="37" xfId="38947" applyFont="1" applyBorder="1" applyAlignment="1">
      <alignment horizontal="center" wrapText="1"/>
    </xf>
    <xf numFmtId="0" fontId="10" fillId="0" borderId="35" xfId="38945" applyFont="1" applyBorder="1" applyAlignment="1">
      <alignment horizontal="center"/>
    </xf>
    <xf numFmtId="0" fontId="10" fillId="0" borderId="37" xfId="38945" applyFont="1" applyBorder="1" applyAlignment="1">
      <alignment horizontal="center"/>
    </xf>
    <xf numFmtId="4" fontId="138" fillId="0" borderId="34" xfId="38947" applyFont="1" applyBorder="1" applyAlignment="1">
      <alignment horizontal="center" wrapText="1"/>
    </xf>
    <xf numFmtId="4" fontId="138" fillId="0" borderId="39" xfId="38947" applyFont="1" applyBorder="1" applyAlignment="1">
      <alignment horizontal="center" wrapText="1"/>
    </xf>
    <xf numFmtId="4" fontId="138" fillId="0" borderId="10" xfId="38947" applyFont="1" applyBorder="1" applyAlignment="1">
      <alignment horizontal="center" wrapText="1"/>
    </xf>
    <xf numFmtId="0" fontId="10" fillId="0" borderId="34" xfId="38944" applyFont="1" applyBorder="1" applyAlignment="1">
      <alignment horizontal="center"/>
    </xf>
    <xf numFmtId="0" fontId="10" fillId="0" borderId="38" xfId="38944" applyFont="1" applyBorder="1" applyAlignment="1">
      <alignment horizontal="center"/>
    </xf>
    <xf numFmtId="0" fontId="10" fillId="0" borderId="39" xfId="38944" applyFont="1" applyBorder="1" applyAlignment="1">
      <alignment horizontal="center"/>
    </xf>
    <xf numFmtId="0" fontId="10" fillId="0" borderId="35" xfId="38944" applyFont="1" applyBorder="1" applyAlignment="1">
      <alignment horizontal="center" wrapText="1"/>
    </xf>
    <xf numFmtId="0" fontId="10" fillId="0" borderId="36" xfId="38944" applyFont="1" applyBorder="1" applyAlignment="1">
      <alignment horizontal="center" wrapText="1"/>
    </xf>
    <xf numFmtId="0" fontId="10" fillId="0" borderId="37" xfId="38944" applyFont="1" applyBorder="1" applyAlignment="1">
      <alignment horizontal="center" wrapText="1"/>
    </xf>
    <xf numFmtId="0" fontId="10" fillId="0" borderId="10" xfId="38944" applyFont="1" applyBorder="1" applyAlignment="1">
      <alignment horizontal="center" wrapText="1"/>
    </xf>
    <xf numFmtId="0" fontId="10" fillId="0" borderId="10" xfId="38945" applyFont="1" applyBorder="1" applyAlignment="1">
      <alignment horizontal="center"/>
    </xf>
    <xf numFmtId="0" fontId="10" fillId="0" borderId="10" xfId="38945" applyFont="1" applyBorder="1" applyAlignment="1">
      <alignment horizontal="center" wrapText="1"/>
    </xf>
    <xf numFmtId="0" fontId="138" fillId="0" borderId="34" xfId="38945" applyFont="1" applyBorder="1" applyAlignment="1">
      <alignment horizontal="center" wrapText="1"/>
    </xf>
    <xf numFmtId="0" fontId="138" fillId="0" borderId="39" xfId="38945" applyFont="1" applyBorder="1" applyAlignment="1">
      <alignment horizontal="center" wrapText="1"/>
    </xf>
    <xf numFmtId="4" fontId="138" fillId="0" borderId="0" xfId="38947" applyFont="1" applyAlignment="1">
      <alignment horizontal="left"/>
    </xf>
    <xf numFmtId="4" fontId="138" fillId="0" borderId="34" xfId="38947" applyFont="1" applyBorder="1" applyAlignment="1">
      <alignment horizontal="center"/>
    </xf>
    <xf numFmtId="4" fontId="138" fillId="0" borderId="39" xfId="38947" applyFont="1" applyBorder="1" applyAlignment="1">
      <alignment horizontal="center"/>
    </xf>
    <xf numFmtId="4" fontId="138" fillId="0" borderId="42" xfId="38947" applyFont="1" applyBorder="1" applyAlignment="1">
      <alignment horizontal="center" wrapText="1"/>
    </xf>
    <xf numFmtId="4" fontId="138" fillId="0" borderId="43" xfId="38947" applyFont="1" applyBorder="1" applyAlignment="1">
      <alignment horizontal="center" wrapText="1"/>
    </xf>
    <xf numFmtId="0" fontId="138" fillId="0" borderId="35" xfId="38945" applyFont="1" applyBorder="1" applyAlignment="1">
      <alignment horizontal="center"/>
    </xf>
    <xf numFmtId="0" fontId="138" fillId="0" borderId="37" xfId="38945" applyFont="1" applyBorder="1" applyAlignment="1">
      <alignment horizontal="center"/>
    </xf>
    <xf numFmtId="0" fontId="9" fillId="0" borderId="0" xfId="989"/>
    <xf numFmtId="0" fontId="84" fillId="0" borderId="0" xfId="989" applyFont="1" applyAlignment="1">
      <alignment horizontal="right"/>
    </xf>
    <xf numFmtId="0" fontId="84" fillId="0" borderId="0" xfId="989" applyFont="1" applyFill="1" applyAlignment="1">
      <alignment horizontal="right"/>
    </xf>
    <xf numFmtId="0" fontId="142" fillId="0" borderId="0" xfId="989" applyFont="1" applyAlignment="1">
      <alignment horizontal="centerContinuous"/>
    </xf>
    <xf numFmtId="0" fontId="120" fillId="0" borderId="0" xfId="989" applyFont="1" applyAlignment="1">
      <alignment horizontal="centerContinuous"/>
    </xf>
    <xf numFmtId="0" fontId="120" fillId="0" borderId="0" xfId="989" applyFont="1" applyFill="1" applyAlignment="1">
      <alignment horizontal="centerContinuous"/>
    </xf>
    <xf numFmtId="0" fontId="9" fillId="0" borderId="0" xfId="989" applyAlignment="1">
      <alignment horizontal="centerContinuous"/>
    </xf>
    <xf numFmtId="0" fontId="143" fillId="0" borderId="0" xfId="989" applyFont="1" applyAlignment="1">
      <alignment horizontal="centerContinuous"/>
    </xf>
    <xf numFmtId="0" fontId="9" fillId="0" borderId="0" xfId="989" applyFill="1" applyAlignment="1">
      <alignment horizontal="centerContinuous"/>
    </xf>
    <xf numFmtId="0" fontId="83" fillId="0" borderId="0" xfId="989" applyFont="1"/>
    <xf numFmtId="0" fontId="83" fillId="0" borderId="0" xfId="989" applyFont="1" applyAlignment="1">
      <alignment horizontal="right"/>
    </xf>
    <xf numFmtId="0" fontId="83" fillId="0" borderId="0" xfId="989" applyFont="1" applyFill="1" applyAlignment="1">
      <alignment horizontal="right"/>
    </xf>
    <xf numFmtId="0" fontId="144" fillId="0" borderId="0" xfId="989" applyFont="1" applyAlignment="1">
      <alignment horizontal="right"/>
    </xf>
    <xf numFmtId="0" fontId="145" fillId="0" borderId="44" xfId="989" applyFont="1" applyBorder="1" applyAlignment="1">
      <alignment horizontal="center"/>
    </xf>
    <xf numFmtId="0" fontId="146" fillId="0" borderId="45" xfId="989" applyFont="1" applyBorder="1" applyAlignment="1">
      <alignment horizontal="centerContinuous"/>
    </xf>
    <xf numFmtId="0" fontId="146" fillId="0" borderId="46" xfId="989" applyFont="1" applyBorder="1" applyAlignment="1">
      <alignment horizontal="centerContinuous"/>
    </xf>
    <xf numFmtId="0" fontId="146" fillId="0" borderId="47" xfId="989" applyFont="1" applyBorder="1" applyAlignment="1">
      <alignment horizontal="centerContinuous"/>
    </xf>
    <xf numFmtId="0" fontId="146" fillId="0" borderId="48" xfId="989" applyFont="1" applyBorder="1" applyAlignment="1">
      <alignment horizontal="center"/>
    </xf>
    <xf numFmtId="0" fontId="146" fillId="0" borderId="48" xfId="989" applyFont="1" applyFill="1" applyBorder="1" applyAlignment="1">
      <alignment horizontal="center"/>
    </xf>
    <xf numFmtId="0" fontId="145" fillId="0" borderId="49" xfId="989" applyFont="1" applyBorder="1" applyAlignment="1">
      <alignment horizontal="center"/>
    </xf>
    <xf numFmtId="0" fontId="146" fillId="0" borderId="50" xfId="989" applyFont="1" applyBorder="1" applyAlignment="1">
      <alignment horizontal="center"/>
    </xf>
    <xf numFmtId="0" fontId="146" fillId="0" borderId="51" xfId="989" applyFont="1" applyBorder="1"/>
    <xf numFmtId="0" fontId="146" fillId="0" borderId="34" xfId="989" applyFont="1" applyBorder="1" applyAlignment="1">
      <alignment horizontal="center"/>
    </xf>
    <xf numFmtId="0" fontId="146" fillId="0" borderId="52" xfId="989" applyFont="1" applyBorder="1" applyAlignment="1"/>
    <xf numFmtId="0" fontId="146" fillId="0" borderId="52" xfId="989" applyFont="1" applyBorder="1"/>
    <xf numFmtId="0" fontId="146" fillId="0" borderId="52" xfId="989" applyFont="1" applyBorder="1" applyAlignment="1">
      <alignment horizontal="center"/>
    </xf>
    <xf numFmtId="0" fontId="146" fillId="0" borderId="52" xfId="989" applyFont="1" applyFill="1" applyBorder="1" applyAlignment="1">
      <alignment horizontal="center"/>
    </xf>
    <xf numFmtId="0" fontId="9" fillId="0" borderId="53" xfId="989" applyBorder="1" applyAlignment="1">
      <alignment horizontal="center"/>
    </xf>
    <xf numFmtId="0" fontId="146" fillId="0" borderId="50" xfId="989" applyFont="1" applyBorder="1"/>
    <xf numFmtId="0" fontId="146" fillId="0" borderId="52" xfId="989" applyFont="1" applyBorder="1" applyAlignment="1">
      <alignment horizontal="left"/>
    </xf>
    <xf numFmtId="0" fontId="146" fillId="0" borderId="53" xfId="989" applyFont="1" applyBorder="1"/>
    <xf numFmtId="0" fontId="145" fillId="0" borderId="52" xfId="989" applyFont="1" applyBorder="1" applyAlignment="1">
      <alignment horizontal="center"/>
    </xf>
    <xf numFmtId="0" fontId="144" fillId="0" borderId="52" xfId="989" applyFont="1" applyBorder="1" applyAlignment="1">
      <alignment horizontal="center"/>
    </xf>
    <xf numFmtId="0" fontId="146" fillId="0" borderId="54" xfId="989" applyFont="1" applyBorder="1"/>
    <xf numFmtId="0" fontId="146" fillId="0" borderId="55" xfId="989" applyFont="1" applyBorder="1"/>
    <xf numFmtId="0" fontId="146" fillId="0" borderId="56" xfId="989" applyFont="1" applyBorder="1" applyAlignment="1">
      <alignment horizontal="left"/>
    </xf>
    <xf numFmtId="0" fontId="146" fillId="0" borderId="56" xfId="989" applyFont="1" applyBorder="1"/>
    <xf numFmtId="49" fontId="145" fillId="0" borderId="52" xfId="989" applyNumberFormat="1" applyFont="1" applyFill="1" applyBorder="1" applyAlignment="1">
      <alignment horizontal="center"/>
    </xf>
    <xf numFmtId="49" fontId="145" fillId="0" borderId="56" xfId="989" applyNumberFormat="1" applyFont="1" applyBorder="1" applyAlignment="1">
      <alignment horizontal="center"/>
    </xf>
    <xf numFmtId="0" fontId="13" fillId="0" borderId="56" xfId="989" applyFont="1" applyBorder="1" applyAlignment="1">
      <alignment horizontal="center"/>
    </xf>
    <xf numFmtId="0" fontId="9" fillId="0" borderId="57" xfId="989" applyBorder="1" applyAlignment="1">
      <alignment horizontal="center"/>
    </xf>
    <xf numFmtId="0" fontId="48" fillId="0" borderId="58" xfId="989" applyFont="1" applyBorder="1" applyAlignment="1">
      <alignment horizontal="center"/>
    </xf>
    <xf numFmtId="0" fontId="48" fillId="0" borderId="59" xfId="989" applyFont="1" applyBorder="1" applyAlignment="1">
      <alignment horizontal="center"/>
    </xf>
    <xf numFmtId="0" fontId="48" fillId="0" borderId="60" xfId="989" applyFont="1" applyBorder="1" applyAlignment="1">
      <alignment horizontal="center"/>
    </xf>
    <xf numFmtId="0" fontId="48" fillId="0" borderId="60" xfId="989" applyFont="1" applyFill="1" applyBorder="1" applyAlignment="1">
      <alignment horizontal="center"/>
    </xf>
    <xf numFmtId="0" fontId="147" fillId="0" borderId="53" xfId="38951" applyFont="1" applyBorder="1" applyAlignment="1">
      <alignment horizontal="center"/>
    </xf>
    <xf numFmtId="49" fontId="142" fillId="0" borderId="50" xfId="38951" applyNumberFormat="1" applyFont="1" applyBorder="1" applyAlignment="1">
      <alignment horizontal="center"/>
    </xf>
    <xf numFmtId="49" fontId="142" fillId="0" borderId="51" xfId="38951" applyNumberFormat="1" applyFont="1" applyBorder="1" applyAlignment="1">
      <alignment horizontal="center"/>
    </xf>
    <xf numFmtId="49" fontId="142" fillId="0" borderId="51" xfId="38951" applyNumberFormat="1" applyFont="1" applyBorder="1" applyAlignment="1">
      <alignment horizontal="center" vertical="top"/>
    </xf>
    <xf numFmtId="0" fontId="143" fillId="0" borderId="52" xfId="38951" applyFont="1" applyBorder="1" applyAlignment="1">
      <alignment horizontal="center"/>
    </xf>
    <xf numFmtId="0" fontId="142" fillId="0" borderId="52" xfId="38951" applyFont="1" applyBorder="1" applyAlignment="1">
      <alignment horizontal="left"/>
    </xf>
    <xf numFmtId="192" fontId="142" fillId="0" borderId="52" xfId="38951" applyNumberFormat="1" applyFont="1" applyBorder="1" applyAlignment="1"/>
    <xf numFmtId="166" fontId="142" fillId="0" borderId="52" xfId="989" applyNumberFormat="1" applyFont="1" applyBorder="1" applyAlignment="1"/>
    <xf numFmtId="0" fontId="122" fillId="0" borderId="53" xfId="38951" applyFont="1" applyBorder="1" applyAlignment="1">
      <alignment horizontal="center"/>
    </xf>
    <xf numFmtId="0" fontId="84" fillId="0" borderId="50" xfId="38951" applyFont="1" applyBorder="1"/>
    <xf numFmtId="49" fontId="122" fillId="0" borderId="51" xfId="38951" applyNumberFormat="1" applyFont="1" applyBorder="1" applyAlignment="1">
      <alignment horizontal="center"/>
    </xf>
    <xf numFmtId="49" fontId="122" fillId="0" borderId="52" xfId="38951" applyNumberFormat="1" applyFont="1" applyBorder="1" applyAlignment="1">
      <alignment horizontal="left"/>
    </xf>
    <xf numFmtId="0" fontId="122" fillId="0" borderId="52" xfId="38951" applyFont="1" applyBorder="1" applyAlignment="1"/>
    <xf numFmtId="192" fontId="122" fillId="0" borderId="52" xfId="989" applyNumberFormat="1" applyFont="1" applyBorder="1" applyAlignment="1"/>
    <xf numFmtId="166" fontId="122" fillId="0" borderId="52" xfId="989" applyNumberFormat="1" applyFont="1" applyBorder="1" applyAlignment="1"/>
    <xf numFmtId="0" fontId="148" fillId="0" borderId="53" xfId="38951" applyFont="1" applyBorder="1" applyAlignment="1">
      <alignment horizontal="center"/>
    </xf>
    <xf numFmtId="49" fontId="148" fillId="0" borderId="51" xfId="38951" applyNumberFormat="1" applyFont="1" applyBorder="1" applyAlignment="1">
      <alignment horizontal="center"/>
    </xf>
    <xf numFmtId="49" fontId="148" fillId="0" borderId="52" xfId="38951" applyNumberFormat="1" applyFont="1" applyBorder="1" applyAlignment="1">
      <alignment horizontal="left"/>
    </xf>
    <xf numFmtId="0" fontId="148" fillId="0" borderId="52" xfId="38951" applyFont="1" applyBorder="1" applyAlignment="1"/>
    <xf numFmtId="192" fontId="148" fillId="0" borderId="52" xfId="989" applyNumberFormat="1" applyFont="1" applyBorder="1" applyAlignment="1"/>
    <xf numFmtId="166" fontId="148" fillId="0" borderId="52" xfId="989" applyNumberFormat="1" applyFont="1" applyBorder="1" applyAlignment="1"/>
    <xf numFmtId="0" fontId="144" fillId="0" borderId="53" xfId="38951" applyFont="1" applyBorder="1" applyAlignment="1">
      <alignment horizontal="center"/>
    </xf>
    <xf numFmtId="0" fontId="48" fillId="0" borderId="50" xfId="989" applyFont="1" applyBorder="1"/>
    <xf numFmtId="0" fontId="48" fillId="0" borderId="51" xfId="989" applyFont="1" applyBorder="1"/>
    <xf numFmtId="0" fontId="48" fillId="0" borderId="51" xfId="989" applyFont="1" applyBorder="1" applyAlignment="1">
      <alignment horizontal="center"/>
    </xf>
    <xf numFmtId="49" fontId="48" fillId="0" borderId="52" xfId="989" applyNumberFormat="1" applyFont="1" applyBorder="1" applyAlignment="1">
      <alignment horizontal="center"/>
    </xf>
    <xf numFmtId="49" fontId="48" fillId="0" borderId="52" xfId="989" applyNumberFormat="1" applyFont="1" applyBorder="1" applyAlignment="1"/>
    <xf numFmtId="192" fontId="48" fillId="0" borderId="52" xfId="989" applyNumberFormat="1" applyFont="1" applyBorder="1" applyAlignment="1"/>
    <xf numFmtId="166" fontId="144" fillId="0" borderId="52" xfId="989" applyNumberFormat="1" applyFont="1" applyBorder="1" applyAlignment="1"/>
    <xf numFmtId="0" fontId="48" fillId="0" borderId="50" xfId="38951" applyFont="1" applyBorder="1"/>
    <xf numFmtId="49" fontId="73" fillId="0" borderId="51" xfId="38951" applyNumberFormat="1" applyFont="1" applyBorder="1" applyAlignment="1">
      <alignment horizontal="center"/>
    </xf>
    <xf numFmtId="49" fontId="73" fillId="0" borderId="52" xfId="38951" applyNumberFormat="1" applyFont="1" applyBorder="1" applyAlignment="1">
      <alignment horizontal="left"/>
    </xf>
    <xf numFmtId="0" fontId="73" fillId="0" borderId="52" xfId="38951" applyFont="1" applyBorder="1" applyAlignment="1"/>
    <xf numFmtId="192" fontId="73" fillId="0" borderId="52" xfId="989" applyNumberFormat="1" applyFont="1" applyBorder="1" applyAlignment="1"/>
    <xf numFmtId="192" fontId="73" fillId="0" borderId="52" xfId="989" applyNumberFormat="1" applyFont="1" applyFill="1" applyBorder="1" applyAlignment="1"/>
    <xf numFmtId="49" fontId="73" fillId="0" borderId="51" xfId="38951" applyNumberFormat="1" applyFont="1" applyFill="1" applyBorder="1" applyAlignment="1" applyProtection="1">
      <alignment horizontal="center"/>
      <protection locked="0"/>
    </xf>
    <xf numFmtId="49" fontId="73" fillId="0" borderId="52" xfId="38951" applyNumberFormat="1" applyFont="1" applyBorder="1" applyAlignment="1">
      <alignment horizontal="center"/>
    </xf>
    <xf numFmtId="192" fontId="73" fillId="0" borderId="52" xfId="38951" applyNumberFormat="1" applyFont="1" applyBorder="1" applyAlignment="1"/>
    <xf numFmtId="192" fontId="73" fillId="0" borderId="52" xfId="38951" applyNumberFormat="1" applyFont="1" applyFill="1" applyBorder="1" applyAlignment="1"/>
    <xf numFmtId="0" fontId="144" fillId="0" borderId="50" xfId="38951" applyFont="1" applyBorder="1"/>
    <xf numFmtId="49" fontId="144" fillId="0" borderId="51" xfId="38951" applyNumberFormat="1" applyFont="1" applyFill="1" applyBorder="1" applyAlignment="1" applyProtection="1">
      <alignment horizontal="center"/>
      <protection locked="0"/>
    </xf>
    <xf numFmtId="49" fontId="148" fillId="0" borderId="52" xfId="38951" applyNumberFormat="1" applyFont="1" applyBorder="1" applyAlignment="1">
      <alignment horizontal="center"/>
    </xf>
    <xf numFmtId="192" fontId="148" fillId="0" borderId="52" xfId="38951" applyNumberFormat="1" applyFont="1" applyBorder="1" applyAlignment="1"/>
    <xf numFmtId="49" fontId="144" fillId="0" borderId="0" xfId="38951" applyNumberFormat="1" applyFont="1" applyFill="1" applyBorder="1" applyAlignment="1" applyProtection="1">
      <alignment horizontal="center"/>
      <protection locked="0"/>
    </xf>
    <xf numFmtId="1" fontId="9" fillId="0" borderId="38" xfId="989" applyNumberFormat="1" applyFont="1" applyFill="1" applyBorder="1" applyAlignment="1">
      <alignment horizontal="left" vertical="top" wrapText="1"/>
    </xf>
    <xf numFmtId="1" fontId="144" fillId="0" borderId="38" xfId="989" applyNumberFormat="1" applyFont="1" applyFill="1" applyBorder="1" applyAlignment="1">
      <alignment horizontal="center"/>
    </xf>
    <xf numFmtId="0" fontId="144" fillId="0" borderId="53" xfId="989" applyFont="1" applyBorder="1" applyAlignment="1"/>
    <xf numFmtId="192" fontId="144" fillId="0" borderId="52" xfId="38951" applyNumberFormat="1" applyFont="1" applyBorder="1" applyAlignment="1"/>
    <xf numFmtId="49" fontId="149" fillId="0" borderId="0" xfId="38951" applyNumberFormat="1" applyFont="1" applyBorder="1" applyAlignment="1">
      <alignment horizontal="center"/>
    </xf>
    <xf numFmtId="1" fontId="144" fillId="0" borderId="61" xfId="989" applyNumberFormat="1" applyFont="1" applyFill="1" applyBorder="1" applyAlignment="1">
      <alignment horizontal="center"/>
    </xf>
    <xf numFmtId="49" fontId="144" fillId="0" borderId="53" xfId="989" applyNumberFormat="1" applyFont="1" applyBorder="1" applyAlignment="1"/>
    <xf numFmtId="0" fontId="144" fillId="0" borderId="53" xfId="989" applyNumberFormat="1" applyFont="1" applyFill="1" applyBorder="1" applyAlignment="1">
      <alignment horizontal="left"/>
    </xf>
    <xf numFmtId="49" fontId="144" fillId="0" borderId="51" xfId="38951" applyNumberFormat="1" applyFont="1" applyBorder="1" applyAlignment="1">
      <alignment horizontal="center"/>
    </xf>
    <xf numFmtId="49" fontId="144" fillId="0" borderId="52" xfId="38951" applyNumberFormat="1" applyFont="1" applyBorder="1" applyAlignment="1">
      <alignment horizontal="center"/>
    </xf>
    <xf numFmtId="0" fontId="144" fillId="0" borderId="52" xfId="38951" applyFont="1" applyBorder="1" applyAlignment="1"/>
    <xf numFmtId="192" fontId="144" fillId="0" borderId="52" xfId="989" applyNumberFormat="1" applyFont="1" applyBorder="1" applyAlignment="1"/>
    <xf numFmtId="49" fontId="144" fillId="0" borderId="52" xfId="989" applyNumberFormat="1" applyFont="1" applyBorder="1" applyAlignment="1"/>
    <xf numFmtId="49" fontId="144" fillId="0" borderId="0" xfId="38951" applyNumberFormat="1" applyFont="1" applyBorder="1" applyAlignment="1">
      <alignment horizontal="center"/>
    </xf>
    <xf numFmtId="49" fontId="144" fillId="0" borderId="61" xfId="38951" applyNumberFormat="1" applyFont="1" applyBorder="1" applyAlignment="1">
      <alignment horizontal="center"/>
    </xf>
    <xf numFmtId="0" fontId="144" fillId="0" borderId="52" xfId="989" applyFont="1" applyBorder="1" applyAlignment="1"/>
    <xf numFmtId="49" fontId="148" fillId="0" borderId="61" xfId="38951" applyNumberFormat="1" applyFont="1" applyBorder="1" applyAlignment="1">
      <alignment horizontal="center"/>
    </xf>
    <xf numFmtId="166" fontId="48" fillId="0" borderId="52" xfId="989" applyNumberFormat="1" applyFont="1" applyBorder="1" applyAlignment="1"/>
    <xf numFmtId="49" fontId="148" fillId="0" borderId="0" xfId="38951" applyNumberFormat="1" applyFont="1" applyBorder="1" applyAlignment="1">
      <alignment horizontal="center"/>
    </xf>
    <xf numFmtId="0" fontId="144" fillId="0" borderId="52" xfId="989" applyFont="1" applyFill="1" applyBorder="1" applyAlignment="1"/>
    <xf numFmtId="192" fontId="144" fillId="0" borderId="52" xfId="38951" applyNumberFormat="1" applyFont="1" applyFill="1" applyBorder="1" applyAlignment="1"/>
    <xf numFmtId="192" fontId="122" fillId="0" borderId="52" xfId="38951" applyNumberFormat="1" applyFont="1" applyBorder="1" applyAlignment="1"/>
    <xf numFmtId="0" fontId="9" fillId="0" borderId="62" xfId="989" applyBorder="1"/>
    <xf numFmtId="0" fontId="9" fillId="0" borderId="54" xfId="989" applyBorder="1" applyAlignment="1">
      <alignment wrapText="1"/>
    </xf>
    <xf numFmtId="0" fontId="9" fillId="0" borderId="55" xfId="989" applyBorder="1" applyAlignment="1">
      <alignment wrapText="1"/>
    </xf>
    <xf numFmtId="0" fontId="150" fillId="0" borderId="56" xfId="989" applyFont="1" applyBorder="1" applyAlignment="1">
      <alignment horizontal="left" wrapText="1"/>
    </xf>
    <xf numFmtId="0" fontId="150" fillId="0" borderId="56" xfId="989" applyFont="1" applyBorder="1" applyAlignment="1">
      <alignment wrapText="1"/>
    </xf>
    <xf numFmtId="192" fontId="9" fillId="0" borderId="56" xfId="989" applyNumberFormat="1" applyBorder="1" applyAlignment="1"/>
    <xf numFmtId="192" fontId="9" fillId="0" borderId="56" xfId="989" applyNumberFormat="1" applyFill="1" applyBorder="1" applyAlignment="1"/>
    <xf numFmtId="166" fontId="148" fillId="0" borderId="62" xfId="989" applyNumberFormat="1" applyFont="1" applyBorder="1" applyAlignment="1"/>
    <xf numFmtId="0" fontId="9" fillId="0" borderId="0" xfId="989" applyAlignment="1">
      <alignment wrapText="1"/>
    </xf>
    <xf numFmtId="0" fontId="9" fillId="0" borderId="0" xfId="989" applyFill="1"/>
    <xf numFmtId="192" fontId="9" fillId="0" borderId="0" xfId="989" applyNumberFormat="1"/>
    <xf numFmtId="0" fontId="11" fillId="0" borderId="0" xfId="38952" applyFill="1"/>
    <xf numFmtId="0" fontId="11" fillId="0" borderId="0" xfId="38952" applyFont="1" applyFill="1" applyBorder="1"/>
    <xf numFmtId="0" fontId="11" fillId="0" borderId="0" xfId="38952" applyFill="1" applyBorder="1"/>
    <xf numFmtId="0" fontId="1" fillId="0" borderId="0" xfId="38953" applyFill="1"/>
    <xf numFmtId="0" fontId="151" fillId="0" borderId="0" xfId="38953" applyFont="1" applyFill="1" applyBorder="1" applyAlignment="1">
      <alignment horizontal="centerContinuous"/>
    </xf>
    <xf numFmtId="0" fontId="140" fillId="0" borderId="0" xfId="38953" applyFont="1" applyFill="1" applyBorder="1" applyAlignment="1">
      <alignment horizontal="centerContinuous"/>
    </xf>
    <xf numFmtId="0" fontId="11" fillId="0" borderId="0" xfId="38953" applyFont="1" applyFill="1" applyBorder="1" applyAlignment="1">
      <alignment horizontal="centerContinuous"/>
    </xf>
    <xf numFmtId="0" fontId="1" fillId="0" borderId="0" xfId="38953" applyFill="1" applyBorder="1" applyAlignment="1">
      <alignment horizontal="centerContinuous"/>
    </xf>
    <xf numFmtId="0" fontId="10" fillId="0" borderId="0" xfId="38952" applyFont="1" applyFill="1" applyBorder="1"/>
    <xf numFmtId="193" fontId="11" fillId="0" borderId="0" xfId="38952" applyNumberFormat="1" applyFill="1" applyBorder="1"/>
    <xf numFmtId="193" fontId="11" fillId="0" borderId="0" xfId="38952" applyNumberFormat="1" applyFont="1" applyFill="1" applyBorder="1"/>
    <xf numFmtId="49" fontId="140" fillId="0" borderId="57" xfId="38952" applyNumberFormat="1" applyFont="1" applyFill="1" applyBorder="1" applyAlignment="1">
      <alignment horizontal="left"/>
    </xf>
    <xf numFmtId="49" fontId="140" fillId="0" borderId="57" xfId="38952" applyNumberFormat="1" applyFont="1" applyFill="1" applyBorder="1" applyAlignment="1">
      <alignment horizontal="center"/>
    </xf>
    <xf numFmtId="49" fontId="140" fillId="0" borderId="44" xfId="38952" applyNumberFormat="1" applyFont="1" applyFill="1" applyBorder="1" applyAlignment="1">
      <alignment horizontal="left"/>
    </xf>
    <xf numFmtId="194" fontId="152" fillId="0" borderId="63" xfId="38953" applyNumberFormat="1" applyFont="1" applyFill="1" applyBorder="1"/>
    <xf numFmtId="194" fontId="138" fillId="0" borderId="44" xfId="38952" applyNumberFormat="1" applyFont="1" applyFill="1" applyBorder="1"/>
    <xf numFmtId="194" fontId="138" fillId="0" borderId="48" xfId="38952" applyNumberFormat="1" applyFont="1" applyFill="1" applyBorder="1"/>
    <xf numFmtId="49" fontId="138" fillId="0" borderId="53" xfId="38952" applyNumberFormat="1" applyFont="1" applyFill="1" applyBorder="1" applyAlignment="1">
      <alignment horizontal="left"/>
    </xf>
    <xf numFmtId="193" fontId="138" fillId="0" borderId="0" xfId="38953" applyNumberFormat="1" applyFont="1" applyFill="1" applyBorder="1"/>
    <xf numFmtId="193" fontId="138" fillId="0" borderId="53" xfId="38952" applyNumberFormat="1" applyFont="1" applyFill="1" applyBorder="1"/>
    <xf numFmtId="193" fontId="138" fillId="0" borderId="52" xfId="38952" applyNumberFormat="1" applyFont="1" applyFill="1" applyBorder="1"/>
    <xf numFmtId="193" fontId="138" fillId="0" borderId="0" xfId="38952" applyNumberFormat="1" applyFont="1" applyFill="1" applyBorder="1"/>
    <xf numFmtId="49" fontId="138" fillId="0" borderId="62" xfId="38952" applyNumberFormat="1" applyFont="1" applyFill="1" applyBorder="1" applyAlignment="1">
      <alignment horizontal="left"/>
    </xf>
    <xf numFmtId="195" fontId="138" fillId="0" borderId="64" xfId="38953" applyNumberFormat="1" applyFont="1" applyFill="1" applyBorder="1"/>
    <xf numFmtId="195" fontId="138" fillId="0" borderId="62" xfId="38953" applyNumberFormat="1" applyFont="1" applyFill="1" applyBorder="1"/>
    <xf numFmtId="195" fontId="138" fillId="0" borderId="55" xfId="38953" applyNumberFormat="1" applyFont="1" applyFill="1" applyBorder="1"/>
    <xf numFmtId="195" fontId="138" fillId="0" borderId="65" xfId="38953" applyNumberFormat="1" applyFont="1" applyFill="1" applyBorder="1"/>
    <xf numFmtId="194" fontId="152" fillId="0" borderId="44" xfId="38953" applyNumberFormat="1" applyFont="1" applyFill="1" applyBorder="1"/>
    <xf numFmtId="194" fontId="138" fillId="0" borderId="63" xfId="38952" applyNumberFormat="1" applyFont="1" applyFill="1" applyBorder="1"/>
    <xf numFmtId="194" fontId="141" fillId="0" borderId="53" xfId="38953" applyNumberFormat="1" applyFont="1" applyFill="1" applyBorder="1"/>
    <xf numFmtId="194" fontId="141" fillId="0" borderId="0" xfId="38953" applyNumberFormat="1" applyFont="1" applyFill="1" applyBorder="1"/>
    <xf numFmtId="194" fontId="141" fillId="0" borderId="51" xfId="38953" applyNumberFormat="1" applyFont="1" applyFill="1" applyBorder="1"/>
    <xf numFmtId="193" fontId="141" fillId="0" borderId="53" xfId="38953" applyNumberFormat="1" applyFont="1" applyFill="1" applyBorder="1"/>
    <xf numFmtId="193" fontId="141" fillId="0" borderId="0" xfId="38953" applyNumberFormat="1" applyFont="1" applyFill="1" applyBorder="1"/>
    <xf numFmtId="193" fontId="141" fillId="0" borderId="51" xfId="38953" applyNumberFormat="1" applyFont="1" applyFill="1" applyBorder="1"/>
    <xf numFmtId="193" fontId="138" fillId="0" borderId="0" xfId="38952" applyNumberFormat="1" applyFont="1" applyFill="1" applyBorder="1" applyAlignment="1">
      <alignment horizontal="right"/>
    </xf>
    <xf numFmtId="193" fontId="138" fillId="127" borderId="53" xfId="38952" applyNumberFormat="1" applyFont="1" applyFill="1" applyBorder="1"/>
    <xf numFmtId="195" fontId="138" fillId="0" borderId="38" xfId="38953" applyNumberFormat="1" applyFont="1" applyFill="1" applyBorder="1"/>
    <xf numFmtId="195" fontId="138" fillId="0" borderId="53" xfId="38953" applyNumberFormat="1" applyFont="1" applyFill="1" applyBorder="1"/>
    <xf numFmtId="194" fontId="138" fillId="0" borderId="66" xfId="38952" applyNumberFormat="1" applyFont="1" applyFill="1" applyBorder="1"/>
    <xf numFmtId="193" fontId="138" fillId="0" borderId="67" xfId="38952" applyNumberFormat="1" applyFont="1" applyFill="1" applyBorder="1"/>
    <xf numFmtId="195" fontId="138" fillId="0" borderId="68" xfId="38953" applyNumberFormat="1" applyFont="1" applyFill="1" applyBorder="1"/>
    <xf numFmtId="194" fontId="138" fillId="0" borderId="53" xfId="38952" applyNumberFormat="1" applyFont="1" applyFill="1" applyBorder="1"/>
    <xf numFmtId="193" fontId="138" fillId="127" borderId="0" xfId="38952" applyNumberFormat="1" applyFont="1" applyFill="1" applyBorder="1"/>
    <xf numFmtId="0" fontId="1" fillId="0" borderId="0" xfId="38953" applyFill="1" applyBorder="1"/>
    <xf numFmtId="0" fontId="11" fillId="0" borderId="0" xfId="38953" applyFont="1" applyFill="1"/>
    <xf numFmtId="195" fontId="1" fillId="0" borderId="0" xfId="38953" applyNumberFormat="1" applyFill="1"/>
    <xf numFmtId="193" fontId="1" fillId="0" borderId="0" xfId="38953" applyNumberFormat="1" applyFill="1"/>
    <xf numFmtId="193" fontId="11" fillId="0" borderId="0" xfId="38953" applyNumberFormat="1" applyFont="1" applyFill="1"/>
  </cellXfs>
  <cellStyles count="38954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2" xfId="834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29"/>
    <cellStyle name="Normálna 18" xfId="38930"/>
    <cellStyle name="Normálna 19" xfId="38931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20" xfId="38932"/>
    <cellStyle name="Normálna 21" xfId="38934"/>
    <cellStyle name="Normálna 22" xfId="38936"/>
    <cellStyle name="Normálna 23" xfId="38937"/>
    <cellStyle name="Normálna 24" xfId="38938"/>
    <cellStyle name="Normálna 25" xfId="38940"/>
    <cellStyle name="Normálna 26" xfId="38941"/>
    <cellStyle name="Normálna 27" xfId="38942"/>
    <cellStyle name="Normálna 28" xfId="38943"/>
    <cellStyle name="Normálna 29" xfId="38950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15" xfId="38933"/>
    <cellStyle name="Normálna 3 16" xfId="38935"/>
    <cellStyle name="Normálna 3 17" xfId="38939"/>
    <cellStyle name="Normálna 3 18" xfId="38953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47"/>
    <cellStyle name="normálne_Hárok1 2" xfId="38952"/>
    <cellStyle name="normálne_mesačný a kvartálny rozpis rozpočtu na rok 2005" xfId="38949"/>
    <cellStyle name="normálne_plnenie investície 2006" xfId="38951"/>
    <cellStyle name="normálne_Prehľad o výdavkoch ZFGP I Q 2006" xfId="38946"/>
    <cellStyle name="normálne_Prílohy do rozboru  - dávka v nezamestnanosti" xfId="38948"/>
    <cellStyle name="normálne_Výdavky ZFNP 2007 - do správy" xfId="38945"/>
    <cellStyle name="normálne_Zošit2" xfId="38944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bert%20Pecha&#269;/Dokumenty/Excel%20III/moje/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xcel/cvic/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c-users\users\BA-BRUCKNEROVA_J\My%20Documents\Jarmila_pracovn&#233;%20s&#250;bory\Skuto&#269;nos&#357;\rok%202014\Preh&#318;ad%20k%2031.%20decembru%202014_pobo&#269;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1"/>
  <sheetViews>
    <sheetView tabSelected="1" workbookViewId="0"/>
  </sheetViews>
  <sheetFormatPr defaultColWidth="6.21875" defaultRowHeight="14.25"/>
  <cols>
    <col min="1" max="1" width="23.21875" style="96" customWidth="1"/>
    <col min="2" max="4" width="12.33203125" style="96" customWidth="1"/>
    <col min="5" max="5" width="10.33203125" style="96" customWidth="1"/>
    <col min="6" max="6" width="10.33203125" style="97" customWidth="1"/>
    <col min="7" max="7" width="10.33203125" style="34" customWidth="1"/>
    <col min="8" max="8" width="10.33203125" style="99" customWidth="1"/>
    <col min="9" max="16384" width="6.21875" style="96"/>
  </cols>
  <sheetData>
    <row r="1" spans="1:8">
      <c r="G1" s="98"/>
    </row>
    <row r="3" spans="1:8">
      <c r="G3" s="98"/>
    </row>
    <row r="4" spans="1:8">
      <c r="B4" s="27"/>
      <c r="C4" s="27"/>
      <c r="D4" s="27"/>
      <c r="E4" s="27"/>
      <c r="F4" s="100"/>
      <c r="G4" s="27"/>
      <c r="H4" s="98"/>
    </row>
    <row r="5" spans="1:8">
      <c r="A5" s="113"/>
      <c r="B5" s="113"/>
      <c r="C5" s="113"/>
      <c r="D5" s="113"/>
      <c r="E5" s="113"/>
      <c r="F5" s="113"/>
      <c r="G5" s="113"/>
    </row>
    <row r="6" spans="1:8">
      <c r="A6" s="27" t="s">
        <v>67</v>
      </c>
      <c r="B6" s="28"/>
      <c r="C6" s="28"/>
      <c r="D6" s="28"/>
      <c r="E6" s="28"/>
      <c r="F6" s="29"/>
      <c r="G6" s="28"/>
    </row>
    <row r="7" spans="1:8">
      <c r="A7" s="4" t="s">
        <v>2</v>
      </c>
      <c r="B7" s="28"/>
      <c r="C7" s="28"/>
      <c r="D7" s="28"/>
      <c r="E7" s="28"/>
      <c r="F7" s="29"/>
      <c r="G7" s="28"/>
    </row>
    <row r="8" spans="1:8">
      <c r="A8" s="28"/>
      <c r="B8" s="28"/>
      <c r="C8" s="28"/>
      <c r="D8" s="28"/>
      <c r="E8" s="28"/>
      <c r="F8" s="29"/>
      <c r="G8" s="28"/>
    </row>
    <row r="9" spans="1:8" ht="15.75" customHeight="1">
      <c r="A9" s="31"/>
      <c r="B9" s="31"/>
      <c r="C9" s="31"/>
      <c r="D9" s="31"/>
      <c r="E9" s="32"/>
      <c r="F9" s="33"/>
      <c r="H9" s="35" t="s">
        <v>3</v>
      </c>
    </row>
    <row r="10" spans="1:8" ht="21" customHeight="1">
      <c r="A10" s="114" t="s">
        <v>4</v>
      </c>
      <c r="B10" s="116" t="s">
        <v>6</v>
      </c>
      <c r="C10" s="118" t="s">
        <v>7</v>
      </c>
      <c r="D10" s="119"/>
      <c r="E10" s="120" t="s">
        <v>8</v>
      </c>
      <c r="F10" s="121"/>
      <c r="G10" s="111" t="s">
        <v>9</v>
      </c>
      <c r="H10" s="111" t="s">
        <v>68</v>
      </c>
    </row>
    <row r="11" spans="1:8" ht="24" customHeight="1">
      <c r="A11" s="115"/>
      <c r="B11" s="117"/>
      <c r="C11" s="101">
        <v>2013</v>
      </c>
      <c r="D11" s="102">
        <v>2014</v>
      </c>
      <c r="E11" s="103" t="s">
        <v>11</v>
      </c>
      <c r="F11" s="103" t="s">
        <v>12</v>
      </c>
      <c r="G11" s="112"/>
      <c r="H11" s="112"/>
    </row>
    <row r="12" spans="1:8">
      <c r="A12" s="38" t="s">
        <v>13</v>
      </c>
      <c r="B12" s="39">
        <v>1</v>
      </c>
      <c r="C12" s="39">
        <v>2</v>
      </c>
      <c r="D12" s="39">
        <v>3</v>
      </c>
      <c r="E12" s="40">
        <v>4</v>
      </c>
      <c r="F12" s="41">
        <v>5</v>
      </c>
      <c r="G12" s="39">
        <v>6</v>
      </c>
      <c r="H12" s="104">
        <v>7</v>
      </c>
    </row>
    <row r="13" spans="1:8" ht="18" customHeight="1">
      <c r="A13" s="43" t="s">
        <v>14</v>
      </c>
      <c r="B13" s="44">
        <v>104545</v>
      </c>
      <c r="C13" s="44">
        <v>99064</v>
      </c>
      <c r="D13" s="105">
        <v>105581</v>
      </c>
      <c r="E13" s="15">
        <f>+D13-B13</f>
        <v>1036</v>
      </c>
      <c r="F13" s="16">
        <f>+D13-C13</f>
        <v>6517</v>
      </c>
      <c r="G13" s="17">
        <f t="shared" ref="G13:G49" si="0">+D13/B13*100</f>
        <v>100.99096083026448</v>
      </c>
      <c r="H13" s="18">
        <f t="shared" ref="H13:H52" si="1">+D13/C13*100</f>
        <v>106.57857546636518</v>
      </c>
    </row>
    <row r="14" spans="1:8" ht="18" customHeight="1">
      <c r="A14" s="43" t="s">
        <v>15</v>
      </c>
      <c r="B14" s="44">
        <v>17098</v>
      </c>
      <c r="C14" s="44">
        <v>16649</v>
      </c>
      <c r="D14" s="46">
        <v>16503</v>
      </c>
      <c r="E14" s="15">
        <f t="shared" ref="E14:E52" si="2">+D14-B14</f>
        <v>-595</v>
      </c>
      <c r="F14" s="16">
        <f t="shared" ref="F14:F51" si="3">+D14-C14</f>
        <v>-146</v>
      </c>
      <c r="G14" s="17">
        <f t="shared" si="0"/>
        <v>96.520060825827585</v>
      </c>
      <c r="H14" s="20">
        <f t="shared" si="1"/>
        <v>99.123070454681965</v>
      </c>
    </row>
    <row r="15" spans="1:8" ht="18" customHeight="1">
      <c r="A15" s="43" t="s">
        <v>16</v>
      </c>
      <c r="B15" s="44">
        <v>7925</v>
      </c>
      <c r="C15" s="44">
        <v>6988</v>
      </c>
      <c r="D15" s="46">
        <v>6369</v>
      </c>
      <c r="E15" s="15">
        <f t="shared" si="2"/>
        <v>-1556</v>
      </c>
      <c r="F15" s="16">
        <f t="shared" si="3"/>
        <v>-619</v>
      </c>
      <c r="G15" s="17">
        <f t="shared" si="0"/>
        <v>80.365930599369079</v>
      </c>
      <c r="H15" s="20">
        <f t="shared" si="1"/>
        <v>91.141957641671439</v>
      </c>
    </row>
    <row r="16" spans="1:8" ht="18" customHeight="1">
      <c r="A16" s="43" t="s">
        <v>17</v>
      </c>
      <c r="B16" s="44">
        <v>8030</v>
      </c>
      <c r="C16" s="44">
        <v>7522</v>
      </c>
      <c r="D16" s="46">
        <v>7509</v>
      </c>
      <c r="E16" s="15">
        <f t="shared" si="2"/>
        <v>-521</v>
      </c>
      <c r="F16" s="16">
        <f t="shared" si="3"/>
        <v>-13</v>
      </c>
      <c r="G16" s="17">
        <f t="shared" si="0"/>
        <v>93.511830635118315</v>
      </c>
      <c r="H16" s="20">
        <f t="shared" si="1"/>
        <v>99.827173624036163</v>
      </c>
    </row>
    <row r="17" spans="1:8" ht="18" customHeight="1">
      <c r="A17" s="43" t="s">
        <v>18</v>
      </c>
      <c r="B17" s="44">
        <v>9731</v>
      </c>
      <c r="C17" s="44">
        <v>8211</v>
      </c>
      <c r="D17" s="46">
        <v>8170</v>
      </c>
      <c r="E17" s="15">
        <f t="shared" si="2"/>
        <v>-1561</v>
      </c>
      <c r="F17" s="16">
        <f t="shared" si="3"/>
        <v>-41</v>
      </c>
      <c r="G17" s="17">
        <f t="shared" si="0"/>
        <v>83.958483198026926</v>
      </c>
      <c r="H17" s="20">
        <f t="shared" si="1"/>
        <v>99.500669833150653</v>
      </c>
    </row>
    <row r="18" spans="1:8" ht="18" customHeight="1">
      <c r="A18" s="43" t="s">
        <v>19</v>
      </c>
      <c r="B18" s="44">
        <v>16587</v>
      </c>
      <c r="C18" s="44">
        <v>13126</v>
      </c>
      <c r="D18" s="46">
        <v>12156</v>
      </c>
      <c r="E18" s="15">
        <f t="shared" si="2"/>
        <v>-4431</v>
      </c>
      <c r="F18" s="16">
        <f t="shared" si="3"/>
        <v>-970</v>
      </c>
      <c r="G18" s="17">
        <f t="shared" si="0"/>
        <v>73.286308554892386</v>
      </c>
      <c r="H18" s="20">
        <f t="shared" si="1"/>
        <v>92.610086850525676</v>
      </c>
    </row>
    <row r="19" spans="1:8" ht="18" customHeight="1">
      <c r="A19" s="43" t="s">
        <v>20</v>
      </c>
      <c r="B19" s="44">
        <v>13226</v>
      </c>
      <c r="C19" s="44">
        <v>12122</v>
      </c>
      <c r="D19" s="46">
        <v>11724</v>
      </c>
      <c r="E19" s="15">
        <f t="shared" si="2"/>
        <v>-1502</v>
      </c>
      <c r="F19" s="16">
        <f t="shared" si="3"/>
        <v>-398</v>
      </c>
      <c r="G19" s="17">
        <f t="shared" si="0"/>
        <v>88.643580825646453</v>
      </c>
      <c r="H19" s="20">
        <f t="shared" si="1"/>
        <v>96.716713413628113</v>
      </c>
    </row>
    <row r="20" spans="1:8" ht="18" customHeight="1">
      <c r="A20" s="43" t="s">
        <v>21</v>
      </c>
      <c r="B20" s="44">
        <v>10734</v>
      </c>
      <c r="C20" s="44">
        <v>9259</v>
      </c>
      <c r="D20" s="46">
        <v>8641</v>
      </c>
      <c r="E20" s="15">
        <f t="shared" si="2"/>
        <v>-2093</v>
      </c>
      <c r="F20" s="16">
        <f t="shared" si="3"/>
        <v>-618</v>
      </c>
      <c r="G20" s="17">
        <f t="shared" si="0"/>
        <v>80.501211104900321</v>
      </c>
      <c r="H20" s="20">
        <f t="shared" si="1"/>
        <v>93.32541311156713</v>
      </c>
    </row>
    <row r="21" spans="1:8" ht="18" customHeight="1">
      <c r="A21" s="43" t="s">
        <v>22</v>
      </c>
      <c r="B21" s="44">
        <v>14007</v>
      </c>
      <c r="C21" s="44">
        <v>13088</v>
      </c>
      <c r="D21" s="46">
        <v>12476</v>
      </c>
      <c r="E21" s="15">
        <f t="shared" si="2"/>
        <v>-1531</v>
      </c>
      <c r="F21" s="16">
        <f t="shared" si="3"/>
        <v>-612</v>
      </c>
      <c r="G21" s="17">
        <f t="shared" si="0"/>
        <v>89.069750838866284</v>
      </c>
      <c r="H21" s="20">
        <f t="shared" si="1"/>
        <v>95.3239608801956</v>
      </c>
    </row>
    <row r="22" spans="1:8" ht="18" customHeight="1">
      <c r="A22" s="43" t="s">
        <v>23</v>
      </c>
      <c r="B22" s="44">
        <v>3203</v>
      </c>
      <c r="C22" s="44">
        <v>2957</v>
      </c>
      <c r="D22" s="46">
        <v>2963</v>
      </c>
      <c r="E22" s="15">
        <f t="shared" si="2"/>
        <v>-240</v>
      </c>
      <c r="F22" s="16">
        <f t="shared" si="3"/>
        <v>6</v>
      </c>
      <c r="G22" s="17">
        <f t="shared" si="0"/>
        <v>92.507024664377141</v>
      </c>
      <c r="H22" s="20">
        <f t="shared" si="1"/>
        <v>100.20290835306054</v>
      </c>
    </row>
    <row r="23" spans="1:8" ht="18" customHeight="1">
      <c r="A23" s="43" t="s">
        <v>24</v>
      </c>
      <c r="B23" s="44">
        <v>6287</v>
      </c>
      <c r="C23" s="44">
        <v>6056</v>
      </c>
      <c r="D23" s="46">
        <v>5729</v>
      </c>
      <c r="E23" s="15">
        <f t="shared" si="2"/>
        <v>-558</v>
      </c>
      <c r="F23" s="16">
        <f t="shared" si="3"/>
        <v>-327</v>
      </c>
      <c r="G23" s="17">
        <f t="shared" si="0"/>
        <v>91.124542707173532</v>
      </c>
      <c r="H23" s="20">
        <f t="shared" si="1"/>
        <v>94.600396301188908</v>
      </c>
    </row>
    <row r="24" spans="1:8" ht="18" customHeight="1">
      <c r="A24" s="43" t="s">
        <v>25</v>
      </c>
      <c r="B24" s="44">
        <v>5995</v>
      </c>
      <c r="C24" s="44">
        <v>4940</v>
      </c>
      <c r="D24" s="46">
        <v>4588</v>
      </c>
      <c r="E24" s="15">
        <f t="shared" si="2"/>
        <v>-1407</v>
      </c>
      <c r="F24" s="16">
        <f t="shared" si="3"/>
        <v>-352</v>
      </c>
      <c r="G24" s="17">
        <f t="shared" si="0"/>
        <v>76.530442035029182</v>
      </c>
      <c r="H24" s="20">
        <f t="shared" si="1"/>
        <v>92.874493927125499</v>
      </c>
    </row>
    <row r="25" spans="1:8" ht="18" customHeight="1">
      <c r="A25" s="43" t="s">
        <v>26</v>
      </c>
      <c r="B25" s="44">
        <v>13502</v>
      </c>
      <c r="C25" s="44">
        <v>11905</v>
      </c>
      <c r="D25" s="46">
        <v>10282</v>
      </c>
      <c r="E25" s="15">
        <f t="shared" si="2"/>
        <v>-3220</v>
      </c>
      <c r="F25" s="16">
        <f t="shared" si="3"/>
        <v>-1623</v>
      </c>
      <c r="G25" s="17">
        <f t="shared" si="0"/>
        <v>76.151681232410013</v>
      </c>
      <c r="H25" s="20">
        <f t="shared" si="1"/>
        <v>86.367072658546832</v>
      </c>
    </row>
    <row r="26" spans="1:8" ht="18" customHeight="1">
      <c r="A26" s="43" t="s">
        <v>27</v>
      </c>
      <c r="B26" s="44">
        <v>20391</v>
      </c>
      <c r="C26" s="44">
        <v>18656</v>
      </c>
      <c r="D26" s="46">
        <v>17794</v>
      </c>
      <c r="E26" s="15">
        <f t="shared" si="2"/>
        <v>-2597</v>
      </c>
      <c r="F26" s="16">
        <f t="shared" si="3"/>
        <v>-862</v>
      </c>
      <c r="G26" s="17">
        <f t="shared" si="0"/>
        <v>87.263989014761407</v>
      </c>
      <c r="H26" s="20">
        <f t="shared" si="1"/>
        <v>95.379502572898801</v>
      </c>
    </row>
    <row r="27" spans="1:8" ht="18" customHeight="1">
      <c r="A27" s="43" t="s">
        <v>28</v>
      </c>
      <c r="B27" s="44">
        <v>9439</v>
      </c>
      <c r="C27" s="44">
        <v>8201</v>
      </c>
      <c r="D27" s="46">
        <v>7786</v>
      </c>
      <c r="E27" s="15">
        <f t="shared" si="2"/>
        <v>-1653</v>
      </c>
      <c r="F27" s="16">
        <f t="shared" si="3"/>
        <v>-415</v>
      </c>
      <c r="G27" s="17">
        <f t="shared" si="0"/>
        <v>82.487551647420275</v>
      </c>
      <c r="H27" s="20">
        <f t="shared" si="1"/>
        <v>94.939641507133274</v>
      </c>
    </row>
    <row r="28" spans="1:8" ht="18" customHeight="1">
      <c r="A28" s="43" t="s">
        <v>29</v>
      </c>
      <c r="B28" s="44">
        <v>7645</v>
      </c>
      <c r="C28" s="44">
        <v>9038</v>
      </c>
      <c r="D28" s="46">
        <v>7696</v>
      </c>
      <c r="E28" s="15">
        <f t="shared" si="2"/>
        <v>51</v>
      </c>
      <c r="F28" s="16">
        <f t="shared" si="3"/>
        <v>-1342</v>
      </c>
      <c r="G28" s="17">
        <f t="shared" si="0"/>
        <v>100.66710268149117</v>
      </c>
      <c r="H28" s="20">
        <f t="shared" si="1"/>
        <v>85.151582208453206</v>
      </c>
    </row>
    <row r="29" spans="1:8" ht="18" customHeight="1">
      <c r="A29" s="43" t="s">
        <v>30</v>
      </c>
      <c r="B29" s="44">
        <v>9407</v>
      </c>
      <c r="C29" s="44">
        <v>8975</v>
      </c>
      <c r="D29" s="46">
        <v>7676</v>
      </c>
      <c r="E29" s="15">
        <f t="shared" si="2"/>
        <v>-1731</v>
      </c>
      <c r="F29" s="16">
        <f t="shared" si="3"/>
        <v>-1299</v>
      </c>
      <c r="G29" s="17">
        <f t="shared" si="0"/>
        <v>81.598809397257369</v>
      </c>
      <c r="H29" s="20">
        <f t="shared" si="1"/>
        <v>85.526462395543177</v>
      </c>
    </row>
    <row r="30" spans="1:8" ht="18" customHeight="1">
      <c r="A30" s="43" t="s">
        <v>31</v>
      </c>
      <c r="B30" s="44">
        <v>8535</v>
      </c>
      <c r="C30" s="44">
        <v>7718</v>
      </c>
      <c r="D30" s="46">
        <v>7301</v>
      </c>
      <c r="E30" s="15">
        <f t="shared" si="2"/>
        <v>-1234</v>
      </c>
      <c r="F30" s="16">
        <f t="shared" si="3"/>
        <v>-417</v>
      </c>
      <c r="G30" s="17">
        <f t="shared" si="0"/>
        <v>85.541886350322201</v>
      </c>
      <c r="H30" s="20">
        <f t="shared" si="1"/>
        <v>94.597045866804876</v>
      </c>
    </row>
    <row r="31" spans="1:8" ht="18" customHeight="1">
      <c r="A31" s="43" t="s">
        <v>32</v>
      </c>
      <c r="B31" s="44">
        <v>13781</v>
      </c>
      <c r="C31" s="44">
        <v>13369</v>
      </c>
      <c r="D31" s="46">
        <v>12850</v>
      </c>
      <c r="E31" s="15">
        <f t="shared" si="2"/>
        <v>-931</v>
      </c>
      <c r="F31" s="16">
        <f t="shared" si="3"/>
        <v>-519</v>
      </c>
      <c r="G31" s="17">
        <f t="shared" si="0"/>
        <v>93.244321892460633</v>
      </c>
      <c r="H31" s="20">
        <f t="shared" si="1"/>
        <v>96.117884658538415</v>
      </c>
    </row>
    <row r="32" spans="1:8" ht="18" customHeight="1">
      <c r="A32" s="43" t="s">
        <v>33</v>
      </c>
      <c r="B32" s="44">
        <v>5153</v>
      </c>
      <c r="C32" s="44">
        <v>3811</v>
      </c>
      <c r="D32" s="46">
        <v>3470</v>
      </c>
      <c r="E32" s="15">
        <f t="shared" si="2"/>
        <v>-1683</v>
      </c>
      <c r="F32" s="16">
        <f t="shared" si="3"/>
        <v>-341</v>
      </c>
      <c r="G32" s="17">
        <f t="shared" si="0"/>
        <v>67.339413933630894</v>
      </c>
      <c r="H32" s="20">
        <f t="shared" si="1"/>
        <v>91.052217265809503</v>
      </c>
    </row>
    <row r="33" spans="1:8" ht="18" customHeight="1">
      <c r="A33" s="43" t="s">
        <v>34</v>
      </c>
      <c r="B33" s="44">
        <v>2261</v>
      </c>
      <c r="C33" s="44">
        <v>2072</v>
      </c>
      <c r="D33" s="46">
        <v>1996</v>
      </c>
      <c r="E33" s="15">
        <f t="shared" si="2"/>
        <v>-265</v>
      </c>
      <c r="F33" s="16">
        <f t="shared" si="3"/>
        <v>-76</v>
      </c>
      <c r="G33" s="17">
        <f t="shared" si="0"/>
        <v>88.279522335249894</v>
      </c>
      <c r="H33" s="20">
        <f t="shared" si="1"/>
        <v>96.332046332046332</v>
      </c>
    </row>
    <row r="34" spans="1:8" ht="18" customHeight="1">
      <c r="A34" s="43" t="s">
        <v>35</v>
      </c>
      <c r="B34" s="44">
        <v>2074</v>
      </c>
      <c r="C34" s="44">
        <v>1658</v>
      </c>
      <c r="D34" s="46">
        <v>1546</v>
      </c>
      <c r="E34" s="15">
        <f t="shared" si="2"/>
        <v>-528</v>
      </c>
      <c r="F34" s="16">
        <f t="shared" si="3"/>
        <v>-112</v>
      </c>
      <c r="G34" s="17">
        <f t="shared" si="0"/>
        <v>74.541947926711671</v>
      </c>
      <c r="H34" s="20">
        <f t="shared" si="1"/>
        <v>93.244873341375154</v>
      </c>
    </row>
    <row r="35" spans="1:8" ht="18" customHeight="1">
      <c r="A35" s="43" t="s">
        <v>36</v>
      </c>
      <c r="B35" s="44">
        <v>6676</v>
      </c>
      <c r="C35" s="44">
        <v>6375</v>
      </c>
      <c r="D35" s="46">
        <v>5997</v>
      </c>
      <c r="E35" s="15">
        <f t="shared" si="2"/>
        <v>-679</v>
      </c>
      <c r="F35" s="16">
        <f t="shared" si="3"/>
        <v>-378</v>
      </c>
      <c r="G35" s="17">
        <f t="shared" si="0"/>
        <v>89.82923906530857</v>
      </c>
      <c r="H35" s="20">
        <f t="shared" si="1"/>
        <v>94.07058823529411</v>
      </c>
    </row>
    <row r="36" spans="1:8" ht="18" customHeight="1">
      <c r="A36" s="43" t="s">
        <v>37</v>
      </c>
      <c r="B36" s="44">
        <v>3599</v>
      </c>
      <c r="C36" s="44">
        <v>3261</v>
      </c>
      <c r="D36" s="46">
        <v>3163</v>
      </c>
      <c r="E36" s="15">
        <f t="shared" si="2"/>
        <v>-436</v>
      </c>
      <c r="F36" s="16">
        <f t="shared" si="3"/>
        <v>-98</v>
      </c>
      <c r="G36" s="17">
        <f t="shared" si="0"/>
        <v>87.885523756599056</v>
      </c>
      <c r="H36" s="20">
        <f t="shared" si="1"/>
        <v>96.994786875191664</v>
      </c>
    </row>
    <row r="37" spans="1:8" ht="18" customHeight="1">
      <c r="A37" s="43" t="s">
        <v>38</v>
      </c>
      <c r="B37" s="44">
        <v>20192</v>
      </c>
      <c r="C37" s="44">
        <v>18482</v>
      </c>
      <c r="D37" s="46">
        <v>15582</v>
      </c>
      <c r="E37" s="15">
        <f t="shared" si="2"/>
        <v>-4610</v>
      </c>
      <c r="F37" s="16">
        <f t="shared" si="3"/>
        <v>-2900</v>
      </c>
      <c r="G37" s="17">
        <f t="shared" si="0"/>
        <v>77.169175911251983</v>
      </c>
      <c r="H37" s="20">
        <f t="shared" si="1"/>
        <v>84.309057461313714</v>
      </c>
    </row>
    <row r="38" spans="1:8" ht="18" customHeight="1">
      <c r="A38" s="43" t="s">
        <v>39</v>
      </c>
      <c r="B38" s="44">
        <v>4965</v>
      </c>
      <c r="C38" s="44">
        <v>4743</v>
      </c>
      <c r="D38" s="46">
        <v>4168</v>
      </c>
      <c r="E38" s="15">
        <f t="shared" si="2"/>
        <v>-797</v>
      </c>
      <c r="F38" s="16">
        <f t="shared" si="3"/>
        <v>-575</v>
      </c>
      <c r="G38" s="17">
        <f t="shared" si="0"/>
        <v>83.947633434038266</v>
      </c>
      <c r="H38" s="20">
        <f t="shared" si="1"/>
        <v>87.876871178578966</v>
      </c>
    </row>
    <row r="39" spans="1:8" ht="18" customHeight="1">
      <c r="A39" s="43" t="s">
        <v>57</v>
      </c>
      <c r="B39" s="44">
        <v>4958</v>
      </c>
      <c r="C39" s="44">
        <v>4507</v>
      </c>
      <c r="D39" s="46">
        <v>4127</v>
      </c>
      <c r="E39" s="15">
        <f t="shared" si="2"/>
        <v>-831</v>
      </c>
      <c r="F39" s="16">
        <f t="shared" si="3"/>
        <v>-380</v>
      </c>
      <c r="G39" s="17">
        <f t="shared" si="0"/>
        <v>83.239209358612342</v>
      </c>
      <c r="H39" s="20">
        <f t="shared" si="1"/>
        <v>91.568670956290205</v>
      </c>
    </row>
    <row r="40" spans="1:8" ht="18" customHeight="1">
      <c r="A40" s="43" t="s">
        <v>41</v>
      </c>
      <c r="B40" s="44">
        <v>15475</v>
      </c>
      <c r="C40" s="44">
        <v>13991</v>
      </c>
      <c r="D40" s="46">
        <v>11772</v>
      </c>
      <c r="E40" s="15">
        <f t="shared" si="2"/>
        <v>-3703</v>
      </c>
      <c r="F40" s="16">
        <f t="shared" si="3"/>
        <v>-2219</v>
      </c>
      <c r="G40" s="17">
        <f t="shared" si="0"/>
        <v>76.071082390953151</v>
      </c>
      <c r="H40" s="20">
        <f t="shared" si="1"/>
        <v>84.139804159817018</v>
      </c>
    </row>
    <row r="41" spans="1:8" ht="18" customHeight="1">
      <c r="A41" s="43" t="s">
        <v>42</v>
      </c>
      <c r="B41" s="44">
        <v>4395</v>
      </c>
      <c r="C41" s="44">
        <v>3974</v>
      </c>
      <c r="D41" s="46">
        <v>3215</v>
      </c>
      <c r="E41" s="15">
        <f t="shared" si="2"/>
        <v>-1180</v>
      </c>
      <c r="F41" s="16">
        <f t="shared" si="3"/>
        <v>-759</v>
      </c>
      <c r="G41" s="17">
        <f t="shared" si="0"/>
        <v>73.151308304891927</v>
      </c>
      <c r="H41" s="20">
        <f t="shared" si="1"/>
        <v>80.900855561147452</v>
      </c>
    </row>
    <row r="42" spans="1:8" ht="18" customHeight="1">
      <c r="A42" s="43" t="s">
        <v>43</v>
      </c>
      <c r="B42" s="44">
        <v>5330</v>
      </c>
      <c r="C42" s="44">
        <v>4298</v>
      </c>
      <c r="D42" s="46">
        <v>3108</v>
      </c>
      <c r="E42" s="15">
        <f t="shared" si="2"/>
        <v>-2222</v>
      </c>
      <c r="F42" s="16">
        <f t="shared" si="3"/>
        <v>-1190</v>
      </c>
      <c r="G42" s="17">
        <f t="shared" si="0"/>
        <v>58.311444652908065</v>
      </c>
      <c r="H42" s="20">
        <f t="shared" si="1"/>
        <v>72.312703583061889</v>
      </c>
    </row>
    <row r="43" spans="1:8" ht="18" customHeight="1">
      <c r="A43" s="43" t="s">
        <v>44</v>
      </c>
      <c r="B43" s="44">
        <v>6770</v>
      </c>
      <c r="C43" s="44">
        <v>5292</v>
      </c>
      <c r="D43" s="46">
        <v>4084</v>
      </c>
      <c r="E43" s="15">
        <f t="shared" si="2"/>
        <v>-2686</v>
      </c>
      <c r="F43" s="16">
        <f t="shared" si="3"/>
        <v>-1208</v>
      </c>
      <c r="G43" s="17">
        <f t="shared" si="0"/>
        <v>60.324963072378132</v>
      </c>
      <c r="H43" s="20">
        <f t="shared" si="1"/>
        <v>77.173091458805743</v>
      </c>
    </row>
    <row r="44" spans="1:8" ht="18" customHeight="1">
      <c r="A44" s="43" t="s">
        <v>45</v>
      </c>
      <c r="B44" s="44">
        <v>29155</v>
      </c>
      <c r="C44" s="44">
        <v>25631</v>
      </c>
      <c r="D44" s="46">
        <v>24752</v>
      </c>
      <c r="E44" s="15">
        <f t="shared" si="2"/>
        <v>-4403</v>
      </c>
      <c r="F44" s="16">
        <f t="shared" si="3"/>
        <v>-879</v>
      </c>
      <c r="G44" s="17">
        <f t="shared" si="0"/>
        <v>84.897959183673464</v>
      </c>
      <c r="H44" s="20">
        <f t="shared" si="1"/>
        <v>96.570559088603645</v>
      </c>
    </row>
    <row r="45" spans="1:8" ht="18" customHeight="1">
      <c r="A45" s="43" t="s">
        <v>46</v>
      </c>
      <c r="B45" s="44">
        <v>10378</v>
      </c>
      <c r="C45" s="44">
        <v>8699</v>
      </c>
      <c r="D45" s="46">
        <v>7153</v>
      </c>
      <c r="E45" s="15">
        <f t="shared" si="2"/>
        <v>-3225</v>
      </c>
      <c r="F45" s="16">
        <f t="shared" si="3"/>
        <v>-1546</v>
      </c>
      <c r="G45" s="17">
        <f t="shared" si="0"/>
        <v>68.924648294469065</v>
      </c>
      <c r="H45" s="20">
        <f t="shared" si="1"/>
        <v>82.227842280721916</v>
      </c>
    </row>
    <row r="46" spans="1:8" ht="18" customHeight="1">
      <c r="A46" s="43" t="s">
        <v>47</v>
      </c>
      <c r="B46" s="44">
        <v>2908</v>
      </c>
      <c r="C46" s="44">
        <v>2492</v>
      </c>
      <c r="D46" s="46">
        <v>2445</v>
      </c>
      <c r="E46" s="15">
        <f t="shared" si="2"/>
        <v>-463</v>
      </c>
      <c r="F46" s="16">
        <f t="shared" si="3"/>
        <v>-47</v>
      </c>
      <c r="G46" s="17">
        <f t="shared" si="0"/>
        <v>84.078404401650616</v>
      </c>
      <c r="H46" s="20">
        <f t="shared" si="1"/>
        <v>98.113964686998386</v>
      </c>
    </row>
    <row r="47" spans="1:8" ht="18" customHeight="1">
      <c r="A47" s="43" t="s">
        <v>48</v>
      </c>
      <c r="B47" s="44">
        <v>10109</v>
      </c>
      <c r="C47" s="44">
        <v>9646</v>
      </c>
      <c r="D47" s="46">
        <v>7950</v>
      </c>
      <c r="E47" s="15">
        <f t="shared" si="2"/>
        <v>-2159</v>
      </c>
      <c r="F47" s="16">
        <f t="shared" si="3"/>
        <v>-1696</v>
      </c>
      <c r="G47" s="17">
        <f t="shared" si="0"/>
        <v>78.642793550301718</v>
      </c>
      <c r="H47" s="20">
        <f t="shared" si="1"/>
        <v>82.417582417582409</v>
      </c>
    </row>
    <row r="48" spans="1:8" ht="18" customHeight="1">
      <c r="A48" s="43" t="s">
        <v>49</v>
      </c>
      <c r="B48" s="44">
        <v>3709</v>
      </c>
      <c r="C48" s="44">
        <v>2658</v>
      </c>
      <c r="D48" s="46">
        <v>2490</v>
      </c>
      <c r="E48" s="15">
        <f t="shared" si="2"/>
        <v>-1219</v>
      </c>
      <c r="F48" s="16">
        <f t="shared" si="3"/>
        <v>-168</v>
      </c>
      <c r="G48" s="17">
        <f t="shared" si="0"/>
        <v>67.13399838231328</v>
      </c>
      <c r="H48" s="20">
        <f t="shared" si="1"/>
        <v>93.679458239277665</v>
      </c>
    </row>
    <row r="49" spans="1:8" ht="18" customHeight="1">
      <c r="A49" s="47" t="s">
        <v>69</v>
      </c>
      <c r="B49" s="48">
        <f>SUM(B13:B48)</f>
        <v>438175</v>
      </c>
      <c r="C49" s="48">
        <f t="shared" ref="C49:D49" si="4">SUM(C13:C48)</f>
        <v>399434</v>
      </c>
      <c r="D49" s="48">
        <f t="shared" si="4"/>
        <v>380812</v>
      </c>
      <c r="E49" s="25">
        <f t="shared" si="2"/>
        <v>-57363</v>
      </c>
      <c r="F49" s="23">
        <f t="shared" si="3"/>
        <v>-18622</v>
      </c>
      <c r="G49" s="24">
        <f t="shared" si="0"/>
        <v>86.908655217664176</v>
      </c>
      <c r="H49" s="24">
        <f t="shared" si="1"/>
        <v>95.337903132933093</v>
      </c>
    </row>
    <row r="50" spans="1:8" ht="18" customHeight="1">
      <c r="A50" s="106" t="s">
        <v>70</v>
      </c>
      <c r="B50" s="48">
        <v>0</v>
      </c>
      <c r="C50" s="48">
        <v>0</v>
      </c>
      <c r="D50" s="107">
        <v>-2</v>
      </c>
      <c r="E50" s="25">
        <f t="shared" si="2"/>
        <v>-2</v>
      </c>
      <c r="F50" s="23">
        <f t="shared" si="3"/>
        <v>-2</v>
      </c>
      <c r="G50" s="24">
        <v>0</v>
      </c>
      <c r="H50" s="24">
        <v>0</v>
      </c>
    </row>
    <row r="51" spans="1:8" ht="18" customHeight="1">
      <c r="A51" s="106" t="s">
        <v>71</v>
      </c>
      <c r="B51" s="48">
        <v>0</v>
      </c>
      <c r="C51" s="48">
        <v>0</v>
      </c>
      <c r="D51" s="107">
        <v>2</v>
      </c>
      <c r="E51" s="25">
        <f t="shared" si="2"/>
        <v>2</v>
      </c>
      <c r="F51" s="23">
        <f t="shared" si="3"/>
        <v>2</v>
      </c>
      <c r="G51" s="24">
        <v>0</v>
      </c>
      <c r="H51" s="24">
        <v>0</v>
      </c>
    </row>
    <row r="52" spans="1:8" ht="18" customHeight="1">
      <c r="A52" s="47" t="s">
        <v>72</v>
      </c>
      <c r="B52" s="48">
        <v>438175</v>
      </c>
      <c r="C52" s="48">
        <f t="shared" ref="C52" si="5">+C49+C50</f>
        <v>399434</v>
      </c>
      <c r="D52" s="48">
        <f>+D49+D50+D51</f>
        <v>380812</v>
      </c>
      <c r="E52" s="48">
        <f t="shared" si="2"/>
        <v>-57363</v>
      </c>
      <c r="F52" s="48">
        <f t="shared" ref="F52" si="6">+F49+F50+F51</f>
        <v>-18622</v>
      </c>
      <c r="G52" s="24">
        <f>+D52/B52*100</f>
        <v>86.908655217664176</v>
      </c>
      <c r="H52" s="24">
        <f t="shared" si="1"/>
        <v>95.337903132933093</v>
      </c>
    </row>
    <row r="53" spans="1:8">
      <c r="A53" s="108"/>
      <c r="B53" s="108"/>
      <c r="C53" s="108"/>
      <c r="D53" s="108"/>
      <c r="E53" s="108"/>
      <c r="F53" s="109"/>
      <c r="G53" s="108"/>
    </row>
    <row r="101" spans="6:8" ht="19.5" customHeight="1">
      <c r="F101" s="96"/>
      <c r="G101" s="96"/>
      <c r="H101" s="96"/>
    </row>
  </sheetData>
  <dataConsolidate/>
  <mergeCells count="7">
    <mergeCell ref="H10:H11"/>
    <mergeCell ref="A5:G5"/>
    <mergeCell ref="A10:A11"/>
    <mergeCell ref="B10:B11"/>
    <mergeCell ref="C10:D10"/>
    <mergeCell ref="E10:F10"/>
    <mergeCell ref="G10:G11"/>
  </mergeCells>
  <pageMargins left="0.59055118110236227" right="0.27559055118110237" top="0.47244094488188981" bottom="0.98425196850393704" header="0.51181102362204722" footer="0.51181102362204722"/>
  <pageSetup paperSize="9" scale="7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52"/>
  <sheetViews>
    <sheetView workbookViewId="0">
      <selection activeCell="D53" sqref="D53"/>
    </sheetView>
  </sheetViews>
  <sheetFormatPr defaultRowHeight="18" customHeight="1"/>
  <cols>
    <col min="1" max="1" width="20.5546875" style="30" customWidth="1"/>
    <col min="2" max="2" width="10.21875" style="30" customWidth="1"/>
    <col min="3" max="4" width="9.77734375" style="30" customWidth="1"/>
    <col min="5" max="8" width="10.6640625" style="30" customWidth="1"/>
    <col min="9" max="16384" width="8.88671875" style="30"/>
  </cols>
  <sheetData>
    <row r="3" spans="1:8" ht="18" customHeight="1">
      <c r="A3" s="27" t="s">
        <v>53</v>
      </c>
      <c r="B3" s="28"/>
      <c r="C3" s="28"/>
      <c r="D3" s="28"/>
      <c r="E3" s="28"/>
      <c r="F3" s="29"/>
      <c r="G3" s="28"/>
    </row>
    <row r="4" spans="1:8" ht="18" customHeight="1">
      <c r="A4" s="4" t="s">
        <v>2</v>
      </c>
      <c r="B4" s="28"/>
      <c r="C4" s="28"/>
      <c r="D4" s="28"/>
      <c r="E4" s="28"/>
      <c r="F4" s="29"/>
      <c r="G4" s="28"/>
    </row>
    <row r="5" spans="1:8" ht="18" customHeight="1">
      <c r="A5" s="28"/>
      <c r="B5" s="28"/>
      <c r="C5" s="28"/>
      <c r="D5" s="28"/>
      <c r="E5" s="28"/>
      <c r="F5" s="29"/>
      <c r="G5" s="28"/>
    </row>
    <row r="6" spans="1:8" ht="18" customHeight="1">
      <c r="A6" s="31"/>
      <c r="B6" s="31"/>
      <c r="C6" s="31"/>
      <c r="D6" s="31"/>
      <c r="E6" s="32"/>
      <c r="F6" s="33"/>
      <c r="G6" s="34"/>
      <c r="H6" s="35" t="s">
        <v>3</v>
      </c>
    </row>
    <row r="7" spans="1:8" ht="18.75" customHeight="1">
      <c r="A7" s="114" t="s">
        <v>4</v>
      </c>
      <c r="B7" s="122" t="s">
        <v>54</v>
      </c>
      <c r="C7" s="124" t="s">
        <v>7</v>
      </c>
      <c r="D7" s="124"/>
      <c r="E7" s="120" t="s">
        <v>8</v>
      </c>
      <c r="F7" s="121"/>
      <c r="G7" s="111" t="s">
        <v>55</v>
      </c>
      <c r="H7" s="111" t="s">
        <v>56</v>
      </c>
    </row>
    <row r="8" spans="1:8" ht="24.75" customHeight="1">
      <c r="A8" s="115"/>
      <c r="B8" s="123"/>
      <c r="C8" s="36">
        <v>2013</v>
      </c>
      <c r="D8" s="36">
        <v>2014</v>
      </c>
      <c r="E8" s="37" t="s">
        <v>11</v>
      </c>
      <c r="F8" s="37" t="s">
        <v>12</v>
      </c>
      <c r="G8" s="112"/>
      <c r="H8" s="112"/>
    </row>
    <row r="9" spans="1:8" ht="18" customHeight="1">
      <c r="A9" s="38" t="s">
        <v>13</v>
      </c>
      <c r="B9" s="39">
        <v>1</v>
      </c>
      <c r="C9" s="39">
        <v>2</v>
      </c>
      <c r="D9" s="39">
        <v>3</v>
      </c>
      <c r="E9" s="40">
        <v>4</v>
      </c>
      <c r="F9" s="41">
        <v>5</v>
      </c>
      <c r="G9" s="39">
        <v>6</v>
      </c>
      <c r="H9" s="42">
        <v>7</v>
      </c>
    </row>
    <row r="10" spans="1:8" ht="18" customHeight="1">
      <c r="A10" s="43" t="s">
        <v>14</v>
      </c>
      <c r="B10" s="44">
        <v>2227</v>
      </c>
      <c r="C10" s="44">
        <v>2427</v>
      </c>
      <c r="D10" s="45">
        <v>2604</v>
      </c>
      <c r="E10" s="15">
        <f>+D10-B10</f>
        <v>377</v>
      </c>
      <c r="F10" s="16">
        <f>+D10-C10</f>
        <v>177</v>
      </c>
      <c r="G10" s="17">
        <f t="shared" ref="G10:G48" si="0">+D10/B10*100</f>
        <v>116.9286035024697</v>
      </c>
      <c r="H10" s="18">
        <f>+D10/C10*100</f>
        <v>107.2929542645241</v>
      </c>
    </row>
    <row r="11" spans="1:8" ht="18" customHeight="1">
      <c r="A11" s="43" t="s">
        <v>15</v>
      </c>
      <c r="B11" s="44">
        <v>570</v>
      </c>
      <c r="C11" s="44">
        <v>625</v>
      </c>
      <c r="D11" s="46">
        <v>665</v>
      </c>
      <c r="E11" s="15">
        <f t="shared" ref="E11:E49" si="1">+D11-B11</f>
        <v>95</v>
      </c>
      <c r="F11" s="16">
        <f t="shared" ref="F11:F45" si="2">+D11-C11</f>
        <v>40</v>
      </c>
      <c r="G11" s="17">
        <f t="shared" si="0"/>
        <v>116.66666666666667</v>
      </c>
      <c r="H11" s="20">
        <f t="shared" ref="H11:H50" si="3">+D11/C11*100</f>
        <v>106.4</v>
      </c>
    </row>
    <row r="12" spans="1:8" ht="18" customHeight="1">
      <c r="A12" s="43" t="s">
        <v>16</v>
      </c>
      <c r="B12" s="44">
        <v>171</v>
      </c>
      <c r="C12" s="44">
        <v>189</v>
      </c>
      <c r="D12" s="46">
        <v>277</v>
      </c>
      <c r="E12" s="15">
        <f t="shared" si="1"/>
        <v>106</v>
      </c>
      <c r="F12" s="16">
        <f t="shared" si="2"/>
        <v>88</v>
      </c>
      <c r="G12" s="17">
        <f t="shared" si="0"/>
        <v>161.98830409356725</v>
      </c>
      <c r="H12" s="20">
        <f t="shared" si="3"/>
        <v>146.56084656084656</v>
      </c>
    </row>
    <row r="13" spans="1:8" ht="18" customHeight="1">
      <c r="A13" s="43" t="s">
        <v>17</v>
      </c>
      <c r="B13" s="44">
        <v>530</v>
      </c>
      <c r="C13" s="44">
        <v>609</v>
      </c>
      <c r="D13" s="46">
        <v>467</v>
      </c>
      <c r="E13" s="15">
        <f t="shared" si="1"/>
        <v>-63</v>
      </c>
      <c r="F13" s="16">
        <f t="shared" si="2"/>
        <v>-142</v>
      </c>
      <c r="G13" s="17">
        <f t="shared" si="0"/>
        <v>88.113207547169807</v>
      </c>
      <c r="H13" s="20">
        <f t="shared" si="3"/>
        <v>76.68308702791461</v>
      </c>
    </row>
    <row r="14" spans="1:8" ht="18" customHeight="1">
      <c r="A14" s="43" t="s">
        <v>18</v>
      </c>
      <c r="B14" s="44">
        <v>290</v>
      </c>
      <c r="C14" s="44">
        <v>306</v>
      </c>
      <c r="D14" s="46">
        <v>346</v>
      </c>
      <c r="E14" s="15">
        <f t="shared" si="1"/>
        <v>56</v>
      </c>
      <c r="F14" s="16">
        <f t="shared" si="2"/>
        <v>40</v>
      </c>
      <c r="G14" s="17">
        <f t="shared" si="0"/>
        <v>119.31034482758621</v>
      </c>
      <c r="H14" s="20">
        <f t="shared" si="3"/>
        <v>113.0718954248366</v>
      </c>
    </row>
    <row r="15" spans="1:8" ht="18" customHeight="1">
      <c r="A15" s="43" t="s">
        <v>19</v>
      </c>
      <c r="B15" s="44">
        <v>624</v>
      </c>
      <c r="C15" s="44">
        <v>385</v>
      </c>
      <c r="D15" s="46">
        <v>422</v>
      </c>
      <c r="E15" s="15">
        <f t="shared" si="1"/>
        <v>-202</v>
      </c>
      <c r="F15" s="16">
        <f t="shared" si="2"/>
        <v>37</v>
      </c>
      <c r="G15" s="17">
        <f t="shared" si="0"/>
        <v>67.628205128205138</v>
      </c>
      <c r="H15" s="20">
        <f t="shared" si="3"/>
        <v>109.6103896103896</v>
      </c>
    </row>
    <row r="16" spans="1:8" ht="18" customHeight="1">
      <c r="A16" s="43" t="s">
        <v>20</v>
      </c>
      <c r="B16" s="44">
        <v>654</v>
      </c>
      <c r="C16" s="44">
        <v>656</v>
      </c>
      <c r="D16" s="46">
        <v>618</v>
      </c>
      <c r="E16" s="15">
        <f t="shared" si="1"/>
        <v>-36</v>
      </c>
      <c r="F16" s="16">
        <f t="shared" si="2"/>
        <v>-38</v>
      </c>
      <c r="G16" s="17">
        <f t="shared" si="0"/>
        <v>94.495412844036693</v>
      </c>
      <c r="H16" s="20">
        <f t="shared" si="3"/>
        <v>94.207317073170728</v>
      </c>
    </row>
    <row r="17" spans="1:8" ht="18" customHeight="1">
      <c r="A17" s="43" t="s">
        <v>21</v>
      </c>
      <c r="B17" s="44">
        <v>1298</v>
      </c>
      <c r="C17" s="44">
        <v>1208</v>
      </c>
      <c r="D17" s="46">
        <v>1185</v>
      </c>
      <c r="E17" s="15">
        <f t="shared" si="1"/>
        <v>-113</v>
      </c>
      <c r="F17" s="16">
        <f t="shared" si="2"/>
        <v>-23</v>
      </c>
      <c r="G17" s="17">
        <f t="shared" si="0"/>
        <v>91.294298921417564</v>
      </c>
      <c r="H17" s="20">
        <f t="shared" si="3"/>
        <v>98.096026490066222</v>
      </c>
    </row>
    <row r="18" spans="1:8" ht="18" customHeight="1">
      <c r="A18" s="43" t="s">
        <v>22</v>
      </c>
      <c r="B18" s="44">
        <v>925</v>
      </c>
      <c r="C18" s="44">
        <v>866</v>
      </c>
      <c r="D18" s="46">
        <v>543</v>
      </c>
      <c r="E18" s="15">
        <f t="shared" si="1"/>
        <v>-382</v>
      </c>
      <c r="F18" s="16">
        <f t="shared" si="2"/>
        <v>-323</v>
      </c>
      <c r="G18" s="17">
        <f t="shared" si="0"/>
        <v>58.702702702702702</v>
      </c>
      <c r="H18" s="20">
        <f t="shared" si="3"/>
        <v>62.702078521939953</v>
      </c>
    </row>
    <row r="19" spans="1:8" ht="18" customHeight="1">
      <c r="A19" s="43" t="s">
        <v>23</v>
      </c>
      <c r="B19" s="44">
        <v>334</v>
      </c>
      <c r="C19" s="44">
        <v>100</v>
      </c>
      <c r="D19" s="46">
        <v>159</v>
      </c>
      <c r="E19" s="15">
        <f t="shared" si="1"/>
        <v>-175</v>
      </c>
      <c r="F19" s="16">
        <f t="shared" si="2"/>
        <v>59</v>
      </c>
      <c r="G19" s="17">
        <f t="shared" si="0"/>
        <v>47.604790419161674</v>
      </c>
      <c r="H19" s="20">
        <f t="shared" si="3"/>
        <v>159</v>
      </c>
    </row>
    <row r="20" spans="1:8" ht="18" customHeight="1">
      <c r="A20" s="43" t="s">
        <v>24</v>
      </c>
      <c r="B20" s="44">
        <v>234</v>
      </c>
      <c r="C20" s="44">
        <v>212</v>
      </c>
      <c r="D20" s="46">
        <v>239</v>
      </c>
      <c r="E20" s="15">
        <f t="shared" si="1"/>
        <v>5</v>
      </c>
      <c r="F20" s="16">
        <f t="shared" si="2"/>
        <v>27</v>
      </c>
      <c r="G20" s="17">
        <f t="shared" si="0"/>
        <v>102.13675213675214</v>
      </c>
      <c r="H20" s="20">
        <f t="shared" si="3"/>
        <v>112.73584905660377</v>
      </c>
    </row>
    <row r="21" spans="1:8" ht="18" customHeight="1">
      <c r="A21" s="43" t="s">
        <v>25</v>
      </c>
      <c r="B21" s="44">
        <v>129</v>
      </c>
      <c r="C21" s="44">
        <v>120</v>
      </c>
      <c r="D21" s="46">
        <v>155</v>
      </c>
      <c r="E21" s="15">
        <f t="shared" si="1"/>
        <v>26</v>
      </c>
      <c r="F21" s="16">
        <f t="shared" si="2"/>
        <v>35</v>
      </c>
      <c r="G21" s="17">
        <f t="shared" si="0"/>
        <v>120.15503875968992</v>
      </c>
      <c r="H21" s="20">
        <f t="shared" si="3"/>
        <v>129.16666666666669</v>
      </c>
    </row>
    <row r="22" spans="1:8" ht="18" customHeight="1">
      <c r="A22" s="43" t="s">
        <v>26</v>
      </c>
      <c r="B22" s="44">
        <v>393</v>
      </c>
      <c r="C22" s="44">
        <v>467</v>
      </c>
      <c r="D22" s="46">
        <v>477</v>
      </c>
      <c r="E22" s="15">
        <f t="shared" si="1"/>
        <v>84</v>
      </c>
      <c r="F22" s="16">
        <f t="shared" si="2"/>
        <v>10</v>
      </c>
      <c r="G22" s="17">
        <f t="shared" si="0"/>
        <v>121.37404580152671</v>
      </c>
      <c r="H22" s="20">
        <f t="shared" si="3"/>
        <v>102.14132762312633</v>
      </c>
    </row>
    <row r="23" spans="1:8" ht="18" customHeight="1">
      <c r="A23" s="43" t="s">
        <v>27</v>
      </c>
      <c r="B23" s="44">
        <v>565</v>
      </c>
      <c r="C23" s="44">
        <v>792</v>
      </c>
      <c r="D23" s="46">
        <v>861</v>
      </c>
      <c r="E23" s="15">
        <f t="shared" si="1"/>
        <v>296</v>
      </c>
      <c r="F23" s="16">
        <f t="shared" si="2"/>
        <v>69</v>
      </c>
      <c r="G23" s="17">
        <f t="shared" si="0"/>
        <v>152.38938053097345</v>
      </c>
      <c r="H23" s="20">
        <f t="shared" si="3"/>
        <v>108.71212121212122</v>
      </c>
    </row>
    <row r="24" spans="1:8" ht="18" customHeight="1">
      <c r="A24" s="43" t="s">
        <v>28</v>
      </c>
      <c r="B24" s="44">
        <v>225</v>
      </c>
      <c r="C24" s="44">
        <v>316</v>
      </c>
      <c r="D24" s="46">
        <v>295</v>
      </c>
      <c r="E24" s="15">
        <f t="shared" si="1"/>
        <v>70</v>
      </c>
      <c r="F24" s="16">
        <f t="shared" si="2"/>
        <v>-21</v>
      </c>
      <c r="G24" s="17">
        <f t="shared" si="0"/>
        <v>131.11111111111111</v>
      </c>
      <c r="H24" s="20">
        <f t="shared" si="3"/>
        <v>93.35443037974683</v>
      </c>
    </row>
    <row r="25" spans="1:8" ht="18" customHeight="1">
      <c r="A25" s="43" t="s">
        <v>29</v>
      </c>
      <c r="B25" s="44">
        <v>184</v>
      </c>
      <c r="C25" s="44">
        <v>219</v>
      </c>
      <c r="D25" s="46">
        <v>237</v>
      </c>
      <c r="E25" s="15">
        <f t="shared" si="1"/>
        <v>53</v>
      </c>
      <c r="F25" s="16">
        <f t="shared" si="2"/>
        <v>18</v>
      </c>
      <c r="G25" s="17">
        <f t="shared" si="0"/>
        <v>128.80434782608697</v>
      </c>
      <c r="H25" s="20">
        <f t="shared" si="3"/>
        <v>108.21917808219179</v>
      </c>
    </row>
    <row r="26" spans="1:8" ht="18" customHeight="1">
      <c r="A26" s="43" t="s">
        <v>30</v>
      </c>
      <c r="B26" s="44">
        <v>340</v>
      </c>
      <c r="C26" s="44">
        <v>364</v>
      </c>
      <c r="D26" s="46">
        <v>352</v>
      </c>
      <c r="E26" s="15">
        <f t="shared" si="1"/>
        <v>12</v>
      </c>
      <c r="F26" s="16">
        <f t="shared" si="2"/>
        <v>-12</v>
      </c>
      <c r="G26" s="17">
        <f t="shared" si="0"/>
        <v>103.5294117647059</v>
      </c>
      <c r="H26" s="20">
        <f t="shared" si="3"/>
        <v>96.703296703296701</v>
      </c>
    </row>
    <row r="27" spans="1:8" ht="18" customHeight="1">
      <c r="A27" s="43" t="s">
        <v>31</v>
      </c>
      <c r="B27" s="44">
        <v>408</v>
      </c>
      <c r="C27" s="44">
        <v>390</v>
      </c>
      <c r="D27" s="46">
        <v>356</v>
      </c>
      <c r="E27" s="15">
        <f t="shared" si="1"/>
        <v>-52</v>
      </c>
      <c r="F27" s="16">
        <f t="shared" si="2"/>
        <v>-34</v>
      </c>
      <c r="G27" s="17">
        <f t="shared" si="0"/>
        <v>87.254901960784309</v>
      </c>
      <c r="H27" s="20">
        <f t="shared" si="3"/>
        <v>91.282051282051285</v>
      </c>
    </row>
    <row r="28" spans="1:8" ht="18" customHeight="1">
      <c r="A28" s="43" t="s">
        <v>32</v>
      </c>
      <c r="B28" s="44">
        <v>1036</v>
      </c>
      <c r="C28" s="44">
        <v>1001</v>
      </c>
      <c r="D28" s="46">
        <v>926</v>
      </c>
      <c r="E28" s="15">
        <f t="shared" si="1"/>
        <v>-110</v>
      </c>
      <c r="F28" s="16">
        <f t="shared" si="2"/>
        <v>-75</v>
      </c>
      <c r="G28" s="17">
        <f t="shared" si="0"/>
        <v>89.382239382239376</v>
      </c>
      <c r="H28" s="20">
        <f t="shared" si="3"/>
        <v>92.507492507492501</v>
      </c>
    </row>
    <row r="29" spans="1:8" ht="18" customHeight="1">
      <c r="A29" s="43" t="s">
        <v>33</v>
      </c>
      <c r="B29" s="44">
        <v>625</v>
      </c>
      <c r="C29" s="44">
        <v>694</v>
      </c>
      <c r="D29" s="46">
        <v>481</v>
      </c>
      <c r="E29" s="15">
        <f t="shared" si="1"/>
        <v>-144</v>
      </c>
      <c r="F29" s="16">
        <f t="shared" si="2"/>
        <v>-213</v>
      </c>
      <c r="G29" s="17">
        <f t="shared" si="0"/>
        <v>76.959999999999994</v>
      </c>
      <c r="H29" s="20">
        <f t="shared" si="3"/>
        <v>69.308357348703169</v>
      </c>
    </row>
    <row r="30" spans="1:8" ht="18" customHeight="1">
      <c r="A30" s="43" t="s">
        <v>34</v>
      </c>
      <c r="B30" s="44">
        <v>90</v>
      </c>
      <c r="C30" s="44">
        <v>108</v>
      </c>
      <c r="D30" s="46">
        <v>105</v>
      </c>
      <c r="E30" s="15">
        <f t="shared" si="1"/>
        <v>15</v>
      </c>
      <c r="F30" s="16">
        <f t="shared" si="2"/>
        <v>-3</v>
      </c>
      <c r="G30" s="17">
        <f t="shared" si="0"/>
        <v>116.66666666666667</v>
      </c>
      <c r="H30" s="20">
        <f t="shared" si="3"/>
        <v>97.222222222222214</v>
      </c>
    </row>
    <row r="31" spans="1:8" ht="18" customHeight="1">
      <c r="A31" s="43" t="s">
        <v>35</v>
      </c>
      <c r="B31" s="44">
        <v>670</v>
      </c>
      <c r="C31" s="44">
        <v>616</v>
      </c>
      <c r="D31" s="46">
        <v>525</v>
      </c>
      <c r="E31" s="15">
        <f t="shared" si="1"/>
        <v>-145</v>
      </c>
      <c r="F31" s="16">
        <f t="shared" si="2"/>
        <v>-91</v>
      </c>
      <c r="G31" s="17">
        <f t="shared" si="0"/>
        <v>78.358208955223887</v>
      </c>
      <c r="H31" s="20">
        <f t="shared" si="3"/>
        <v>85.227272727272734</v>
      </c>
    </row>
    <row r="32" spans="1:8" ht="18" customHeight="1">
      <c r="A32" s="43" t="s">
        <v>36</v>
      </c>
      <c r="B32" s="44">
        <v>253</v>
      </c>
      <c r="C32" s="44">
        <v>246</v>
      </c>
      <c r="D32" s="46">
        <v>233</v>
      </c>
      <c r="E32" s="15">
        <f t="shared" si="1"/>
        <v>-20</v>
      </c>
      <c r="F32" s="16">
        <f t="shared" si="2"/>
        <v>-13</v>
      </c>
      <c r="G32" s="17">
        <f t="shared" si="0"/>
        <v>92.094861660079047</v>
      </c>
      <c r="H32" s="20">
        <f t="shared" si="3"/>
        <v>94.715447154471548</v>
      </c>
    </row>
    <row r="33" spans="1:8" ht="18" customHeight="1">
      <c r="A33" s="43" t="s">
        <v>37</v>
      </c>
      <c r="B33" s="44">
        <v>225</v>
      </c>
      <c r="C33" s="44">
        <v>295</v>
      </c>
      <c r="D33" s="46">
        <v>327</v>
      </c>
      <c r="E33" s="15">
        <f t="shared" si="1"/>
        <v>102</v>
      </c>
      <c r="F33" s="16">
        <f t="shared" si="2"/>
        <v>32</v>
      </c>
      <c r="G33" s="17">
        <f t="shared" si="0"/>
        <v>145.33333333333334</v>
      </c>
      <c r="H33" s="20">
        <f t="shared" si="3"/>
        <v>110.84745762711864</v>
      </c>
    </row>
    <row r="34" spans="1:8" ht="18" customHeight="1">
      <c r="A34" s="43" t="s">
        <v>38</v>
      </c>
      <c r="B34" s="44">
        <v>644</v>
      </c>
      <c r="C34" s="44">
        <v>609</v>
      </c>
      <c r="D34" s="46">
        <v>611</v>
      </c>
      <c r="E34" s="15">
        <f t="shared" si="1"/>
        <v>-33</v>
      </c>
      <c r="F34" s="16">
        <f t="shared" si="2"/>
        <v>2</v>
      </c>
      <c r="G34" s="17">
        <f t="shared" si="0"/>
        <v>94.875776397515537</v>
      </c>
      <c r="H34" s="20">
        <f t="shared" si="3"/>
        <v>100.32840722495895</v>
      </c>
    </row>
    <row r="35" spans="1:8" ht="18" customHeight="1">
      <c r="A35" s="43" t="s">
        <v>39</v>
      </c>
      <c r="B35" s="44">
        <v>222</v>
      </c>
      <c r="C35" s="44">
        <v>218</v>
      </c>
      <c r="D35" s="46">
        <v>224</v>
      </c>
      <c r="E35" s="15">
        <f t="shared" si="1"/>
        <v>2</v>
      </c>
      <c r="F35" s="16">
        <f t="shared" si="2"/>
        <v>6</v>
      </c>
      <c r="G35" s="17">
        <f t="shared" si="0"/>
        <v>100.90090090090089</v>
      </c>
      <c r="H35" s="20">
        <f t="shared" si="3"/>
        <v>102.75229357798166</v>
      </c>
    </row>
    <row r="36" spans="1:8" ht="18" customHeight="1">
      <c r="A36" s="43" t="s">
        <v>57</v>
      </c>
      <c r="B36" s="44">
        <v>576</v>
      </c>
      <c r="C36" s="44">
        <v>458</v>
      </c>
      <c r="D36" s="46">
        <v>492</v>
      </c>
      <c r="E36" s="15">
        <f t="shared" si="1"/>
        <v>-84</v>
      </c>
      <c r="F36" s="16">
        <f t="shared" si="2"/>
        <v>34</v>
      </c>
      <c r="G36" s="17">
        <f t="shared" si="0"/>
        <v>85.416666666666657</v>
      </c>
      <c r="H36" s="20">
        <f t="shared" si="3"/>
        <v>107.42358078602621</v>
      </c>
    </row>
    <row r="37" spans="1:8" ht="18" customHeight="1">
      <c r="A37" s="43" t="s">
        <v>41</v>
      </c>
      <c r="B37" s="44">
        <v>694</v>
      </c>
      <c r="C37" s="44">
        <v>729</v>
      </c>
      <c r="D37" s="46">
        <v>720</v>
      </c>
      <c r="E37" s="15">
        <f t="shared" si="1"/>
        <v>26</v>
      </c>
      <c r="F37" s="16">
        <f t="shared" si="2"/>
        <v>-9</v>
      </c>
      <c r="G37" s="17">
        <f t="shared" si="0"/>
        <v>103.74639769452449</v>
      </c>
      <c r="H37" s="20">
        <f t="shared" si="3"/>
        <v>98.76543209876543</v>
      </c>
    </row>
    <row r="38" spans="1:8" ht="18" customHeight="1">
      <c r="A38" s="43" t="s">
        <v>42</v>
      </c>
      <c r="B38" s="44">
        <v>58</v>
      </c>
      <c r="C38" s="44">
        <v>77</v>
      </c>
      <c r="D38" s="46">
        <v>73</v>
      </c>
      <c r="E38" s="15">
        <f t="shared" si="1"/>
        <v>15</v>
      </c>
      <c r="F38" s="16">
        <f t="shared" si="2"/>
        <v>-4</v>
      </c>
      <c r="G38" s="17">
        <f t="shared" si="0"/>
        <v>125.86206896551724</v>
      </c>
      <c r="H38" s="20">
        <f t="shared" si="3"/>
        <v>94.805194805194802</v>
      </c>
    </row>
    <row r="39" spans="1:8" ht="18" customHeight="1">
      <c r="A39" s="43" t="s">
        <v>43</v>
      </c>
      <c r="B39" s="44">
        <v>213</v>
      </c>
      <c r="C39" s="44">
        <v>167</v>
      </c>
      <c r="D39" s="46">
        <v>92</v>
      </c>
      <c r="E39" s="15">
        <f t="shared" si="1"/>
        <v>-121</v>
      </c>
      <c r="F39" s="16">
        <f t="shared" si="2"/>
        <v>-75</v>
      </c>
      <c r="G39" s="17">
        <f t="shared" si="0"/>
        <v>43.1924882629108</v>
      </c>
      <c r="H39" s="20">
        <f t="shared" si="3"/>
        <v>55.08982035928144</v>
      </c>
    </row>
    <row r="40" spans="1:8" ht="18" customHeight="1">
      <c r="A40" s="43" t="s">
        <v>44</v>
      </c>
      <c r="B40" s="44">
        <v>206</v>
      </c>
      <c r="C40" s="44">
        <v>207</v>
      </c>
      <c r="D40" s="46">
        <v>174</v>
      </c>
      <c r="E40" s="15">
        <f t="shared" si="1"/>
        <v>-32</v>
      </c>
      <c r="F40" s="16">
        <f t="shared" si="2"/>
        <v>-33</v>
      </c>
      <c r="G40" s="17">
        <f t="shared" si="0"/>
        <v>84.466019417475721</v>
      </c>
      <c r="H40" s="20">
        <f t="shared" si="3"/>
        <v>84.05797101449275</v>
      </c>
    </row>
    <row r="41" spans="1:8" ht="18" customHeight="1">
      <c r="A41" s="43" t="s">
        <v>45</v>
      </c>
      <c r="B41" s="44">
        <v>1297</v>
      </c>
      <c r="C41" s="44">
        <v>1187</v>
      </c>
      <c r="D41" s="46">
        <v>1405</v>
      </c>
      <c r="E41" s="15">
        <f t="shared" si="1"/>
        <v>108</v>
      </c>
      <c r="F41" s="16">
        <f t="shared" si="2"/>
        <v>218</v>
      </c>
      <c r="G41" s="17">
        <f t="shared" si="0"/>
        <v>108.32690824980725</v>
      </c>
      <c r="H41" s="20">
        <f t="shared" si="3"/>
        <v>118.36562763268745</v>
      </c>
    </row>
    <row r="42" spans="1:8" ht="18" customHeight="1">
      <c r="A42" s="43" t="s">
        <v>46</v>
      </c>
      <c r="B42" s="44">
        <v>827</v>
      </c>
      <c r="C42" s="44">
        <v>556</v>
      </c>
      <c r="D42" s="46">
        <v>348</v>
      </c>
      <c r="E42" s="15">
        <f t="shared" si="1"/>
        <v>-479</v>
      </c>
      <c r="F42" s="16">
        <f t="shared" si="2"/>
        <v>-208</v>
      </c>
      <c r="G42" s="17">
        <f t="shared" si="0"/>
        <v>42.079806529625152</v>
      </c>
      <c r="H42" s="20">
        <f t="shared" si="3"/>
        <v>62.589928057553955</v>
      </c>
    </row>
    <row r="43" spans="1:8" ht="18" customHeight="1">
      <c r="A43" s="43" t="s">
        <v>47</v>
      </c>
      <c r="B43" s="44">
        <v>476</v>
      </c>
      <c r="C43" s="44">
        <v>470</v>
      </c>
      <c r="D43" s="46">
        <v>472</v>
      </c>
      <c r="E43" s="15">
        <f t="shared" si="1"/>
        <v>-4</v>
      </c>
      <c r="F43" s="16">
        <f t="shared" si="2"/>
        <v>2</v>
      </c>
      <c r="G43" s="17">
        <f t="shared" si="0"/>
        <v>99.159663865546221</v>
      </c>
      <c r="H43" s="20">
        <f t="shared" si="3"/>
        <v>100.42553191489361</v>
      </c>
    </row>
    <row r="44" spans="1:8" ht="18" customHeight="1">
      <c r="A44" s="43" t="s">
        <v>48</v>
      </c>
      <c r="B44" s="44">
        <v>479</v>
      </c>
      <c r="C44" s="44">
        <v>398</v>
      </c>
      <c r="D44" s="46">
        <v>341</v>
      </c>
      <c r="E44" s="15">
        <f t="shared" si="1"/>
        <v>-138</v>
      </c>
      <c r="F44" s="16">
        <f t="shared" si="2"/>
        <v>-57</v>
      </c>
      <c r="G44" s="17">
        <f t="shared" si="0"/>
        <v>71.189979123173273</v>
      </c>
      <c r="H44" s="20">
        <f t="shared" si="3"/>
        <v>85.678391959799001</v>
      </c>
    </row>
    <row r="45" spans="1:8" ht="18" customHeight="1">
      <c r="A45" s="43" t="s">
        <v>49</v>
      </c>
      <c r="B45" s="44">
        <v>162</v>
      </c>
      <c r="C45" s="44">
        <v>141</v>
      </c>
      <c r="D45" s="46">
        <v>124</v>
      </c>
      <c r="E45" s="15">
        <f t="shared" si="1"/>
        <v>-38</v>
      </c>
      <c r="F45" s="16">
        <f t="shared" si="2"/>
        <v>-17</v>
      </c>
      <c r="G45" s="17">
        <f t="shared" si="0"/>
        <v>76.543209876543202</v>
      </c>
      <c r="H45" s="20">
        <f t="shared" si="3"/>
        <v>87.943262411347519</v>
      </c>
    </row>
    <row r="46" spans="1:8" ht="18" customHeight="1">
      <c r="A46" s="47" t="s">
        <v>50</v>
      </c>
      <c r="B46" s="48">
        <f>SUM(B10:B45)</f>
        <v>18854</v>
      </c>
      <c r="C46" s="48">
        <v>18428</v>
      </c>
      <c r="D46" s="48">
        <f t="shared" ref="D46:F46" si="4">SUM(D10:D45)</f>
        <v>17931</v>
      </c>
      <c r="E46" s="48">
        <f t="shared" si="4"/>
        <v>-923</v>
      </c>
      <c r="F46" s="48">
        <f t="shared" si="4"/>
        <v>-497</v>
      </c>
      <c r="G46" s="24">
        <f t="shared" si="0"/>
        <v>95.104487111488282</v>
      </c>
      <c r="H46" s="24">
        <f t="shared" si="3"/>
        <v>97.303017147818537</v>
      </c>
    </row>
    <row r="47" spans="1:8" ht="18" customHeight="1">
      <c r="A47" s="49" t="s">
        <v>58</v>
      </c>
      <c r="B47" s="50">
        <v>24703</v>
      </c>
      <c r="C47" s="50">
        <v>23468</v>
      </c>
      <c r="D47" s="50">
        <v>24186</v>
      </c>
      <c r="E47" s="25">
        <f t="shared" si="1"/>
        <v>-517</v>
      </c>
      <c r="F47" s="23">
        <f>+D47-C47</f>
        <v>718</v>
      </c>
      <c r="G47" s="24">
        <f t="shared" si="0"/>
        <v>97.907136785005861</v>
      </c>
      <c r="H47" s="20">
        <f t="shared" si="3"/>
        <v>103.05948525651951</v>
      </c>
    </row>
    <row r="48" spans="1:8" ht="18" customHeight="1">
      <c r="A48" s="49" t="s">
        <v>59</v>
      </c>
      <c r="B48" s="50">
        <v>2271</v>
      </c>
      <c r="C48" s="50">
        <v>2491</v>
      </c>
      <c r="D48" s="50">
        <v>2612</v>
      </c>
      <c r="E48" s="25">
        <f t="shared" si="1"/>
        <v>341</v>
      </c>
      <c r="F48" s="16">
        <f>+D48-C48</f>
        <v>121</v>
      </c>
      <c r="G48" s="17">
        <f t="shared" si="0"/>
        <v>115.01541171290182</v>
      </c>
      <c r="H48" s="24">
        <f t="shared" si="3"/>
        <v>104.85748695303091</v>
      </c>
    </row>
    <row r="49" spans="1:8" ht="18" customHeight="1">
      <c r="A49" s="49" t="s">
        <v>60</v>
      </c>
      <c r="B49" s="51">
        <v>0</v>
      </c>
      <c r="C49" s="51">
        <v>-107</v>
      </c>
      <c r="D49" s="51">
        <v>-146</v>
      </c>
      <c r="E49" s="25">
        <f t="shared" si="1"/>
        <v>-146</v>
      </c>
      <c r="F49" s="23">
        <f>+D49-C49</f>
        <v>-39</v>
      </c>
      <c r="G49" s="52" t="s">
        <v>61</v>
      </c>
      <c r="H49" s="24">
        <f t="shared" si="3"/>
        <v>136.44859813084111</v>
      </c>
    </row>
    <row r="50" spans="1:8" ht="18" customHeight="1">
      <c r="A50" s="53" t="s">
        <v>62</v>
      </c>
      <c r="B50" s="54">
        <f>+B46+B47+B48+B49</f>
        <v>45828</v>
      </c>
      <c r="C50" s="54">
        <v>44280</v>
      </c>
      <c r="D50" s="54">
        <f t="shared" ref="D50:E50" si="5">+D46+D47+D48+D49</f>
        <v>44583</v>
      </c>
      <c r="E50" s="54">
        <f t="shared" si="5"/>
        <v>-1245</v>
      </c>
      <c r="F50" s="23">
        <f>+D50-C50</f>
        <v>303</v>
      </c>
      <c r="G50" s="24">
        <f>+D50/B50*100</f>
        <v>97.283320240900764</v>
      </c>
      <c r="H50" s="24">
        <f t="shared" si="3"/>
        <v>100.68428184281844</v>
      </c>
    </row>
    <row r="52" spans="1:8" ht="18" customHeight="1">
      <c r="C52" s="45"/>
    </row>
  </sheetData>
  <mergeCells count="6">
    <mergeCell ref="H7:H8"/>
    <mergeCell ref="A7:A8"/>
    <mergeCell ref="B7:B8"/>
    <mergeCell ref="C7:D7"/>
    <mergeCell ref="E7:F7"/>
    <mergeCell ref="G7:G8"/>
  </mergeCells>
  <pageMargins left="0.43307086614173229" right="0.19685039370078741" top="0.98425196850393704" bottom="0.98425196850393704" header="0.51181102362204722" footer="0.51181102362204722"/>
  <pageSetup paperSize="9" scale="7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54"/>
  <sheetViews>
    <sheetView workbookViewId="0">
      <selection activeCell="D53" sqref="D53"/>
    </sheetView>
  </sheetViews>
  <sheetFormatPr defaultRowHeight="14.25"/>
  <cols>
    <col min="1" max="1" width="21.21875" style="4" customWidth="1"/>
    <col min="2" max="8" width="10.6640625" style="4" customWidth="1"/>
    <col min="9" max="9" width="9.44140625" style="6" customWidth="1"/>
    <col min="10" max="16384" width="8.88671875" style="4"/>
  </cols>
  <sheetData>
    <row r="3" spans="1:9" ht="15">
      <c r="A3" s="1" t="s">
        <v>0</v>
      </c>
      <c r="B3" s="1"/>
      <c r="C3" s="1"/>
      <c r="D3" s="1"/>
      <c r="E3" s="1"/>
      <c r="F3" s="1"/>
      <c r="G3" s="1"/>
      <c r="H3" s="2"/>
      <c r="I3" s="3"/>
    </row>
    <row r="4" spans="1:9" ht="18" customHeight="1">
      <c r="A4" s="4" t="s">
        <v>1</v>
      </c>
      <c r="B4" s="1"/>
      <c r="C4" s="1"/>
      <c r="D4" s="1"/>
      <c r="E4" s="1"/>
      <c r="F4" s="1"/>
      <c r="G4" s="1"/>
      <c r="H4" s="1"/>
      <c r="I4" s="5"/>
    </row>
    <row r="5" spans="1:9" ht="13.5" customHeight="1">
      <c r="A5" s="4" t="s">
        <v>2</v>
      </c>
    </row>
    <row r="6" spans="1:9" ht="13.5" customHeight="1"/>
    <row r="7" spans="1:9" ht="13.5" customHeight="1"/>
    <row r="8" spans="1:9" ht="13.5" customHeight="1">
      <c r="H8" s="2" t="s">
        <v>3</v>
      </c>
      <c r="I8" s="3"/>
    </row>
    <row r="9" spans="1:9" ht="18.75" customHeight="1">
      <c r="A9" s="125" t="s">
        <v>4</v>
      </c>
      <c r="B9" s="128" t="s">
        <v>5</v>
      </c>
      <c r="C9" s="129"/>
      <c r="D9" s="129"/>
      <c r="E9" s="129"/>
      <c r="F9" s="129"/>
      <c r="G9" s="129"/>
      <c r="H9" s="130"/>
      <c r="I9" s="7"/>
    </row>
    <row r="10" spans="1:9" ht="23.25" customHeight="1">
      <c r="A10" s="126"/>
      <c r="B10" s="131" t="s">
        <v>6</v>
      </c>
      <c r="C10" s="131" t="s">
        <v>7</v>
      </c>
      <c r="D10" s="131"/>
      <c r="E10" s="132" t="s">
        <v>8</v>
      </c>
      <c r="F10" s="132"/>
      <c r="G10" s="133" t="s">
        <v>9</v>
      </c>
      <c r="H10" s="133" t="s">
        <v>10</v>
      </c>
      <c r="I10" s="8"/>
    </row>
    <row r="11" spans="1:9" ht="21.75" customHeight="1">
      <c r="A11" s="127"/>
      <c r="B11" s="131"/>
      <c r="C11" s="9">
        <v>2013</v>
      </c>
      <c r="D11" s="9">
        <v>2014</v>
      </c>
      <c r="E11" s="10" t="s">
        <v>11</v>
      </c>
      <c r="F11" s="10" t="s">
        <v>12</v>
      </c>
      <c r="G11" s="133"/>
      <c r="H11" s="133"/>
      <c r="I11" s="8"/>
    </row>
    <row r="12" spans="1:9" ht="18" customHeight="1">
      <c r="A12" s="11" t="s">
        <v>13</v>
      </c>
      <c r="B12" s="12">
        <v>1</v>
      </c>
      <c r="C12" s="12">
        <v>2</v>
      </c>
      <c r="D12" s="12">
        <v>3</v>
      </c>
      <c r="E12" s="12">
        <v>4</v>
      </c>
      <c r="F12" s="12">
        <v>5</v>
      </c>
      <c r="G12" s="12">
        <v>6</v>
      </c>
      <c r="H12" s="12">
        <v>7</v>
      </c>
      <c r="I12" s="13"/>
    </row>
    <row r="13" spans="1:9" ht="18" customHeight="1">
      <c r="A13" s="14" t="s">
        <v>14</v>
      </c>
      <c r="B13" s="15">
        <v>972</v>
      </c>
      <c r="C13" s="15">
        <v>817</v>
      </c>
      <c r="D13" s="15">
        <v>1127</v>
      </c>
      <c r="E13" s="15">
        <f>+D13-B13</f>
        <v>155</v>
      </c>
      <c r="F13" s="16">
        <f>+D13-C13</f>
        <v>310</v>
      </c>
      <c r="G13" s="17">
        <f t="shared" ref="G13:G51" si="0">+D13/B13*100</f>
        <v>115.94650205761316</v>
      </c>
      <c r="H13" s="18">
        <f>+D13/C13*100</f>
        <v>137.94369645042838</v>
      </c>
      <c r="I13" s="19"/>
    </row>
    <row r="14" spans="1:9" ht="18" customHeight="1">
      <c r="A14" s="14" t="s">
        <v>15</v>
      </c>
      <c r="B14" s="15">
        <v>98</v>
      </c>
      <c r="C14" s="15">
        <v>76</v>
      </c>
      <c r="D14" s="15">
        <v>92</v>
      </c>
      <c r="E14" s="15">
        <f t="shared" ref="E14:E51" si="1">+D14-B14</f>
        <v>-6</v>
      </c>
      <c r="F14" s="16">
        <f t="shared" ref="F14:F51" si="2">+D14-C14</f>
        <v>16</v>
      </c>
      <c r="G14" s="17">
        <f t="shared" si="0"/>
        <v>93.877551020408163</v>
      </c>
      <c r="H14" s="20">
        <f t="shared" ref="H14:H51" si="3">+D14/C14*100</f>
        <v>121.05263157894737</v>
      </c>
      <c r="I14" s="19"/>
    </row>
    <row r="15" spans="1:9" ht="18" customHeight="1">
      <c r="A15" s="14" t="s">
        <v>16</v>
      </c>
      <c r="B15" s="15">
        <v>105</v>
      </c>
      <c r="C15" s="15">
        <v>55</v>
      </c>
      <c r="D15" s="15">
        <v>47</v>
      </c>
      <c r="E15" s="15">
        <f t="shared" si="1"/>
        <v>-58</v>
      </c>
      <c r="F15" s="16">
        <f t="shared" si="2"/>
        <v>-8</v>
      </c>
      <c r="G15" s="17">
        <f t="shared" si="0"/>
        <v>44.761904761904766</v>
      </c>
      <c r="H15" s="20">
        <f t="shared" si="3"/>
        <v>85.454545454545453</v>
      </c>
      <c r="I15" s="19"/>
    </row>
    <row r="16" spans="1:9" ht="18" customHeight="1">
      <c r="A16" s="14" t="s">
        <v>17</v>
      </c>
      <c r="B16" s="15">
        <v>9</v>
      </c>
      <c r="C16" s="15">
        <v>9</v>
      </c>
      <c r="D16" s="15">
        <v>27</v>
      </c>
      <c r="E16" s="15">
        <f t="shared" si="1"/>
        <v>18</v>
      </c>
      <c r="F16" s="16">
        <f t="shared" si="2"/>
        <v>18</v>
      </c>
      <c r="G16" s="17">
        <f t="shared" si="0"/>
        <v>300</v>
      </c>
      <c r="H16" s="20">
        <f t="shared" si="3"/>
        <v>300</v>
      </c>
      <c r="I16" s="19"/>
    </row>
    <row r="17" spans="1:9" ht="18" customHeight="1">
      <c r="A17" s="14" t="s">
        <v>18</v>
      </c>
      <c r="B17" s="15">
        <v>49</v>
      </c>
      <c r="C17" s="15">
        <v>382</v>
      </c>
      <c r="D17" s="15">
        <v>71</v>
      </c>
      <c r="E17" s="15">
        <f t="shared" si="1"/>
        <v>22</v>
      </c>
      <c r="F17" s="16">
        <f t="shared" si="2"/>
        <v>-311</v>
      </c>
      <c r="G17" s="17">
        <f t="shared" si="0"/>
        <v>144.89795918367346</v>
      </c>
      <c r="H17" s="20">
        <f t="shared" si="3"/>
        <v>18.586387434554975</v>
      </c>
      <c r="I17" s="19"/>
    </row>
    <row r="18" spans="1:9" ht="18" customHeight="1">
      <c r="A18" s="14" t="s">
        <v>19</v>
      </c>
      <c r="B18" s="15">
        <v>146</v>
      </c>
      <c r="C18" s="15">
        <v>149</v>
      </c>
      <c r="D18" s="15">
        <v>103</v>
      </c>
      <c r="E18" s="15">
        <f t="shared" si="1"/>
        <v>-43</v>
      </c>
      <c r="F18" s="16">
        <f t="shared" si="2"/>
        <v>-46</v>
      </c>
      <c r="G18" s="17">
        <f t="shared" si="0"/>
        <v>70.547945205479451</v>
      </c>
      <c r="H18" s="20">
        <f t="shared" si="3"/>
        <v>69.127516778523486</v>
      </c>
      <c r="I18" s="19"/>
    </row>
    <row r="19" spans="1:9" ht="18" customHeight="1">
      <c r="A19" s="14" t="s">
        <v>20</v>
      </c>
      <c r="B19" s="15">
        <v>1188</v>
      </c>
      <c r="C19" s="15">
        <v>316</v>
      </c>
      <c r="D19" s="15">
        <v>598</v>
      </c>
      <c r="E19" s="15">
        <f t="shared" si="1"/>
        <v>-590</v>
      </c>
      <c r="F19" s="16">
        <f t="shared" si="2"/>
        <v>282</v>
      </c>
      <c r="G19" s="17">
        <f t="shared" si="0"/>
        <v>50.336700336700332</v>
      </c>
      <c r="H19" s="20">
        <f t="shared" si="3"/>
        <v>189.24050632911394</v>
      </c>
      <c r="I19" s="19"/>
    </row>
    <row r="20" spans="1:9" ht="18" customHeight="1">
      <c r="A20" s="14" t="s">
        <v>21</v>
      </c>
      <c r="B20" s="15">
        <v>522</v>
      </c>
      <c r="C20" s="15">
        <v>255</v>
      </c>
      <c r="D20" s="15">
        <v>198</v>
      </c>
      <c r="E20" s="15">
        <f t="shared" si="1"/>
        <v>-324</v>
      </c>
      <c r="F20" s="16">
        <f t="shared" si="2"/>
        <v>-57</v>
      </c>
      <c r="G20" s="17">
        <f t="shared" si="0"/>
        <v>37.931034482758619</v>
      </c>
      <c r="H20" s="20">
        <f t="shared" si="3"/>
        <v>77.64705882352942</v>
      </c>
      <c r="I20" s="19"/>
    </row>
    <row r="21" spans="1:9" ht="18" customHeight="1">
      <c r="A21" s="14" t="s">
        <v>22</v>
      </c>
      <c r="B21" s="15">
        <v>76</v>
      </c>
      <c r="C21" s="15">
        <v>52</v>
      </c>
      <c r="D21" s="15">
        <v>14</v>
      </c>
      <c r="E21" s="15">
        <f t="shared" si="1"/>
        <v>-62</v>
      </c>
      <c r="F21" s="16">
        <f t="shared" si="2"/>
        <v>-38</v>
      </c>
      <c r="G21" s="17">
        <f t="shared" si="0"/>
        <v>18.421052631578945</v>
      </c>
      <c r="H21" s="20">
        <f t="shared" si="3"/>
        <v>26.923076923076923</v>
      </c>
      <c r="I21" s="19"/>
    </row>
    <row r="22" spans="1:9" ht="18" customHeight="1">
      <c r="A22" s="14" t="s">
        <v>23</v>
      </c>
      <c r="B22" s="15">
        <v>10</v>
      </c>
      <c r="C22" s="15">
        <v>2</v>
      </c>
      <c r="D22" s="15">
        <v>37</v>
      </c>
      <c r="E22" s="15">
        <f t="shared" si="1"/>
        <v>27</v>
      </c>
      <c r="F22" s="16">
        <f t="shared" si="2"/>
        <v>35</v>
      </c>
      <c r="G22" s="17">
        <f t="shared" si="0"/>
        <v>370</v>
      </c>
      <c r="H22" s="20">
        <f t="shared" si="3"/>
        <v>1850</v>
      </c>
      <c r="I22" s="19"/>
    </row>
    <row r="23" spans="1:9" ht="18" customHeight="1">
      <c r="A23" s="14" t="s">
        <v>24</v>
      </c>
      <c r="B23" s="15">
        <v>227</v>
      </c>
      <c r="C23" s="15">
        <v>193</v>
      </c>
      <c r="D23" s="15">
        <v>50</v>
      </c>
      <c r="E23" s="15">
        <f t="shared" si="1"/>
        <v>-177</v>
      </c>
      <c r="F23" s="16">
        <f t="shared" si="2"/>
        <v>-143</v>
      </c>
      <c r="G23" s="17">
        <f t="shared" si="0"/>
        <v>22.026431718061673</v>
      </c>
      <c r="H23" s="20">
        <f t="shared" si="3"/>
        <v>25.906735751295333</v>
      </c>
      <c r="I23" s="19"/>
    </row>
    <row r="24" spans="1:9" ht="18" customHeight="1">
      <c r="A24" s="14" t="s">
        <v>25</v>
      </c>
      <c r="B24" s="15">
        <v>216</v>
      </c>
      <c r="C24" s="15">
        <v>193</v>
      </c>
      <c r="D24" s="15">
        <v>2</v>
      </c>
      <c r="E24" s="15">
        <f t="shared" si="1"/>
        <v>-214</v>
      </c>
      <c r="F24" s="16">
        <f t="shared" si="2"/>
        <v>-191</v>
      </c>
      <c r="G24" s="17">
        <f t="shared" si="0"/>
        <v>0.92592592592592582</v>
      </c>
      <c r="H24" s="20">
        <f t="shared" si="3"/>
        <v>1.0362694300518136</v>
      </c>
      <c r="I24" s="19"/>
    </row>
    <row r="25" spans="1:9" ht="18" customHeight="1">
      <c r="A25" s="14" t="s">
        <v>26</v>
      </c>
      <c r="B25" s="15">
        <v>65</v>
      </c>
      <c r="C25" s="15">
        <v>69</v>
      </c>
      <c r="D25" s="15">
        <v>58</v>
      </c>
      <c r="E25" s="15">
        <f t="shared" si="1"/>
        <v>-7</v>
      </c>
      <c r="F25" s="16">
        <f t="shared" si="2"/>
        <v>-11</v>
      </c>
      <c r="G25" s="17">
        <f t="shared" si="0"/>
        <v>89.230769230769241</v>
      </c>
      <c r="H25" s="20">
        <f t="shared" si="3"/>
        <v>84.05797101449275</v>
      </c>
      <c r="I25" s="19"/>
    </row>
    <row r="26" spans="1:9" ht="18" customHeight="1">
      <c r="A26" s="14" t="s">
        <v>27</v>
      </c>
      <c r="B26" s="15">
        <v>186</v>
      </c>
      <c r="C26" s="15">
        <v>92</v>
      </c>
      <c r="D26" s="15">
        <v>215</v>
      </c>
      <c r="E26" s="15">
        <f t="shared" si="1"/>
        <v>29</v>
      </c>
      <c r="F26" s="16">
        <f t="shared" si="2"/>
        <v>123</v>
      </c>
      <c r="G26" s="17">
        <f t="shared" si="0"/>
        <v>115.59139784946237</v>
      </c>
      <c r="H26" s="20">
        <f t="shared" si="3"/>
        <v>233.69565217391303</v>
      </c>
      <c r="I26" s="19"/>
    </row>
    <row r="27" spans="1:9" ht="18" customHeight="1">
      <c r="A27" s="14" t="s">
        <v>28</v>
      </c>
      <c r="B27" s="15">
        <v>78</v>
      </c>
      <c r="C27" s="15">
        <v>161</v>
      </c>
      <c r="D27" s="15">
        <v>71</v>
      </c>
      <c r="E27" s="15">
        <f t="shared" si="1"/>
        <v>-7</v>
      </c>
      <c r="F27" s="16">
        <f t="shared" si="2"/>
        <v>-90</v>
      </c>
      <c r="G27" s="17">
        <f t="shared" si="0"/>
        <v>91.025641025641022</v>
      </c>
      <c r="H27" s="20">
        <f t="shared" si="3"/>
        <v>44.099378881987576</v>
      </c>
      <c r="I27" s="19"/>
    </row>
    <row r="28" spans="1:9" ht="18" customHeight="1">
      <c r="A28" s="14" t="s">
        <v>29</v>
      </c>
      <c r="B28" s="15">
        <v>22</v>
      </c>
      <c r="C28" s="15">
        <v>3</v>
      </c>
      <c r="D28" s="15">
        <v>11</v>
      </c>
      <c r="E28" s="15">
        <f t="shared" si="1"/>
        <v>-11</v>
      </c>
      <c r="F28" s="16">
        <f t="shared" si="2"/>
        <v>8</v>
      </c>
      <c r="G28" s="17">
        <f t="shared" si="0"/>
        <v>50</v>
      </c>
      <c r="H28" s="20">
        <f t="shared" si="3"/>
        <v>366.66666666666663</v>
      </c>
      <c r="I28" s="19"/>
    </row>
    <row r="29" spans="1:9" ht="18" customHeight="1">
      <c r="A29" s="14" t="s">
        <v>30</v>
      </c>
      <c r="B29" s="15">
        <v>286</v>
      </c>
      <c r="C29" s="15">
        <v>29</v>
      </c>
      <c r="D29" s="15">
        <v>52</v>
      </c>
      <c r="E29" s="15">
        <f t="shared" si="1"/>
        <v>-234</v>
      </c>
      <c r="F29" s="16">
        <f t="shared" si="2"/>
        <v>23</v>
      </c>
      <c r="G29" s="17">
        <f t="shared" si="0"/>
        <v>18.181818181818183</v>
      </c>
      <c r="H29" s="20">
        <f t="shared" si="3"/>
        <v>179.31034482758622</v>
      </c>
      <c r="I29" s="19"/>
    </row>
    <row r="30" spans="1:9" ht="18" customHeight="1">
      <c r="A30" s="14" t="s">
        <v>31</v>
      </c>
      <c r="B30" s="15">
        <v>62</v>
      </c>
      <c r="C30" s="15">
        <v>49</v>
      </c>
      <c r="D30" s="15">
        <v>71</v>
      </c>
      <c r="E30" s="15">
        <f t="shared" si="1"/>
        <v>9</v>
      </c>
      <c r="F30" s="16">
        <f t="shared" si="2"/>
        <v>22</v>
      </c>
      <c r="G30" s="17">
        <f t="shared" si="0"/>
        <v>114.51612903225808</v>
      </c>
      <c r="H30" s="20">
        <f t="shared" si="3"/>
        <v>144.89795918367346</v>
      </c>
      <c r="I30" s="19"/>
    </row>
    <row r="31" spans="1:9" ht="18" customHeight="1">
      <c r="A31" s="14" t="s">
        <v>32</v>
      </c>
      <c r="B31" s="15">
        <v>246</v>
      </c>
      <c r="C31" s="15">
        <v>330</v>
      </c>
      <c r="D31" s="15">
        <v>97</v>
      </c>
      <c r="E31" s="15">
        <f t="shared" si="1"/>
        <v>-149</v>
      </c>
      <c r="F31" s="16">
        <f t="shared" si="2"/>
        <v>-233</v>
      </c>
      <c r="G31" s="17">
        <f t="shared" si="0"/>
        <v>39.430894308943088</v>
      </c>
      <c r="H31" s="20">
        <f t="shared" si="3"/>
        <v>29.393939393939394</v>
      </c>
      <c r="I31" s="19"/>
    </row>
    <row r="32" spans="1:9" ht="18" customHeight="1">
      <c r="A32" s="14" t="s">
        <v>33</v>
      </c>
      <c r="B32" s="15">
        <v>129</v>
      </c>
      <c r="C32" s="15">
        <v>91</v>
      </c>
      <c r="D32" s="15">
        <v>13</v>
      </c>
      <c r="E32" s="15">
        <f t="shared" si="1"/>
        <v>-116</v>
      </c>
      <c r="F32" s="16">
        <f t="shared" si="2"/>
        <v>-78</v>
      </c>
      <c r="G32" s="17">
        <f t="shared" si="0"/>
        <v>10.077519379844961</v>
      </c>
      <c r="H32" s="20">
        <f t="shared" si="3"/>
        <v>14.285714285714285</v>
      </c>
      <c r="I32" s="19"/>
    </row>
    <row r="33" spans="1:9" ht="18" customHeight="1">
      <c r="A33" s="14" t="s">
        <v>34</v>
      </c>
      <c r="B33" s="15">
        <v>59</v>
      </c>
      <c r="C33" s="15">
        <v>39</v>
      </c>
      <c r="D33" s="15">
        <v>14</v>
      </c>
      <c r="E33" s="15">
        <f t="shared" si="1"/>
        <v>-45</v>
      </c>
      <c r="F33" s="16">
        <f t="shared" si="2"/>
        <v>-25</v>
      </c>
      <c r="G33" s="17">
        <f t="shared" si="0"/>
        <v>23.728813559322035</v>
      </c>
      <c r="H33" s="20">
        <f t="shared" si="3"/>
        <v>35.897435897435898</v>
      </c>
      <c r="I33" s="19"/>
    </row>
    <row r="34" spans="1:9" ht="18" customHeight="1">
      <c r="A34" s="14" t="s">
        <v>35</v>
      </c>
      <c r="B34" s="15">
        <v>66</v>
      </c>
      <c r="C34" s="15">
        <v>0</v>
      </c>
      <c r="D34" s="15">
        <v>2</v>
      </c>
      <c r="E34" s="15">
        <f t="shared" si="1"/>
        <v>-64</v>
      </c>
      <c r="F34" s="16">
        <f t="shared" si="2"/>
        <v>2</v>
      </c>
      <c r="G34" s="17">
        <f t="shared" si="0"/>
        <v>3.0303030303030303</v>
      </c>
      <c r="H34" s="20">
        <v>0</v>
      </c>
      <c r="I34" s="19"/>
    </row>
    <row r="35" spans="1:9" ht="18" customHeight="1">
      <c r="A35" s="14" t="s">
        <v>36</v>
      </c>
      <c r="B35" s="15">
        <v>76</v>
      </c>
      <c r="C35" s="15">
        <v>19</v>
      </c>
      <c r="D35" s="15">
        <v>167</v>
      </c>
      <c r="E35" s="15">
        <f t="shared" si="1"/>
        <v>91</v>
      </c>
      <c r="F35" s="16">
        <f t="shared" si="2"/>
        <v>148</v>
      </c>
      <c r="G35" s="17">
        <f t="shared" si="0"/>
        <v>219.73684210526315</v>
      </c>
      <c r="H35" s="20">
        <f t="shared" si="3"/>
        <v>878.9473684210526</v>
      </c>
      <c r="I35" s="19"/>
    </row>
    <row r="36" spans="1:9" ht="18" customHeight="1">
      <c r="A36" s="14" t="s">
        <v>37</v>
      </c>
      <c r="B36" s="15">
        <v>228</v>
      </c>
      <c r="C36" s="15">
        <v>131</v>
      </c>
      <c r="D36" s="15">
        <v>159</v>
      </c>
      <c r="E36" s="15">
        <f t="shared" si="1"/>
        <v>-69</v>
      </c>
      <c r="F36" s="16">
        <f t="shared" si="2"/>
        <v>28</v>
      </c>
      <c r="G36" s="17">
        <f t="shared" si="0"/>
        <v>69.73684210526315</v>
      </c>
      <c r="H36" s="20">
        <f t="shared" si="3"/>
        <v>121.37404580152671</v>
      </c>
      <c r="I36" s="19"/>
    </row>
    <row r="37" spans="1:9" ht="18" customHeight="1">
      <c r="A37" s="14" t="s">
        <v>38</v>
      </c>
      <c r="B37" s="15">
        <v>324</v>
      </c>
      <c r="C37" s="15">
        <v>238</v>
      </c>
      <c r="D37" s="15">
        <v>153</v>
      </c>
      <c r="E37" s="15">
        <f t="shared" si="1"/>
        <v>-171</v>
      </c>
      <c r="F37" s="16">
        <f t="shared" si="2"/>
        <v>-85</v>
      </c>
      <c r="G37" s="17">
        <f t="shared" si="0"/>
        <v>47.222222222222221</v>
      </c>
      <c r="H37" s="20">
        <f t="shared" si="3"/>
        <v>64.285714285714292</v>
      </c>
      <c r="I37" s="19"/>
    </row>
    <row r="38" spans="1:9" ht="18" customHeight="1">
      <c r="A38" s="14" t="s">
        <v>39</v>
      </c>
      <c r="B38" s="15">
        <v>86</v>
      </c>
      <c r="C38" s="15">
        <v>0</v>
      </c>
      <c r="D38" s="15">
        <v>0</v>
      </c>
      <c r="E38" s="15">
        <f t="shared" si="1"/>
        <v>-86</v>
      </c>
      <c r="F38" s="16">
        <f t="shared" si="2"/>
        <v>0</v>
      </c>
      <c r="G38" s="17">
        <f t="shared" si="0"/>
        <v>0</v>
      </c>
      <c r="H38" s="20">
        <v>0</v>
      </c>
      <c r="I38" s="19"/>
    </row>
    <row r="39" spans="1:9" ht="18" customHeight="1">
      <c r="A39" s="14" t="s">
        <v>40</v>
      </c>
      <c r="B39" s="15">
        <v>117</v>
      </c>
      <c r="C39" s="15">
        <v>393</v>
      </c>
      <c r="D39" s="15">
        <v>6</v>
      </c>
      <c r="E39" s="15">
        <f t="shared" si="1"/>
        <v>-111</v>
      </c>
      <c r="F39" s="16">
        <f t="shared" si="2"/>
        <v>-387</v>
      </c>
      <c r="G39" s="17">
        <f t="shared" si="0"/>
        <v>5.1282051282051277</v>
      </c>
      <c r="H39" s="20">
        <f t="shared" si="3"/>
        <v>1.5267175572519083</v>
      </c>
      <c r="I39" s="19"/>
    </row>
    <row r="40" spans="1:9" ht="18" customHeight="1">
      <c r="A40" s="14" t="s">
        <v>41</v>
      </c>
      <c r="B40" s="15">
        <v>254</v>
      </c>
      <c r="C40" s="15">
        <v>161</v>
      </c>
      <c r="D40" s="15">
        <v>436</v>
      </c>
      <c r="E40" s="15">
        <f t="shared" si="1"/>
        <v>182</v>
      </c>
      <c r="F40" s="16">
        <f t="shared" si="2"/>
        <v>275</v>
      </c>
      <c r="G40" s="17">
        <f t="shared" si="0"/>
        <v>171.65354330708661</v>
      </c>
      <c r="H40" s="20">
        <f t="shared" si="3"/>
        <v>270.80745341614903</v>
      </c>
      <c r="I40" s="19"/>
    </row>
    <row r="41" spans="1:9" ht="18" customHeight="1">
      <c r="A41" s="14" t="s">
        <v>42</v>
      </c>
      <c r="B41" s="15">
        <v>39</v>
      </c>
      <c r="C41" s="15">
        <v>0</v>
      </c>
      <c r="D41" s="15">
        <v>44</v>
      </c>
      <c r="E41" s="15">
        <f t="shared" si="1"/>
        <v>5</v>
      </c>
      <c r="F41" s="16">
        <f t="shared" si="2"/>
        <v>44</v>
      </c>
      <c r="G41" s="17">
        <f t="shared" si="0"/>
        <v>112.82051282051282</v>
      </c>
      <c r="H41" s="20">
        <v>0</v>
      </c>
      <c r="I41" s="19"/>
    </row>
    <row r="42" spans="1:9" ht="18" customHeight="1">
      <c r="A42" s="14" t="s">
        <v>43</v>
      </c>
      <c r="B42" s="15">
        <v>3</v>
      </c>
      <c r="C42" s="15">
        <v>0</v>
      </c>
      <c r="D42" s="15">
        <v>15</v>
      </c>
      <c r="E42" s="15">
        <f t="shared" si="1"/>
        <v>12</v>
      </c>
      <c r="F42" s="16">
        <f t="shared" si="2"/>
        <v>15</v>
      </c>
      <c r="G42" s="17">
        <f t="shared" si="0"/>
        <v>500</v>
      </c>
      <c r="H42" s="20">
        <v>0</v>
      </c>
      <c r="I42" s="19"/>
    </row>
    <row r="43" spans="1:9" ht="18" customHeight="1">
      <c r="A43" s="14" t="s">
        <v>44</v>
      </c>
      <c r="B43" s="15">
        <v>108</v>
      </c>
      <c r="C43" s="15">
        <v>94</v>
      </c>
      <c r="D43" s="15">
        <v>9</v>
      </c>
      <c r="E43" s="15">
        <f t="shared" si="1"/>
        <v>-99</v>
      </c>
      <c r="F43" s="16">
        <f t="shared" si="2"/>
        <v>-85</v>
      </c>
      <c r="G43" s="17">
        <f t="shared" si="0"/>
        <v>8.3333333333333321</v>
      </c>
      <c r="H43" s="20">
        <f t="shared" si="3"/>
        <v>9.5744680851063837</v>
      </c>
      <c r="I43" s="19"/>
    </row>
    <row r="44" spans="1:9" ht="18" customHeight="1">
      <c r="A44" s="14" t="s">
        <v>45</v>
      </c>
      <c r="B44" s="15">
        <v>438</v>
      </c>
      <c r="C44" s="15">
        <v>304</v>
      </c>
      <c r="D44" s="15">
        <v>90</v>
      </c>
      <c r="E44" s="15">
        <f t="shared" si="1"/>
        <v>-348</v>
      </c>
      <c r="F44" s="16">
        <f t="shared" si="2"/>
        <v>-214</v>
      </c>
      <c r="G44" s="17">
        <f t="shared" si="0"/>
        <v>20.547945205479451</v>
      </c>
      <c r="H44" s="20">
        <f t="shared" si="3"/>
        <v>29.605263157894733</v>
      </c>
      <c r="I44" s="19"/>
    </row>
    <row r="45" spans="1:9" ht="18" customHeight="1">
      <c r="A45" s="14" t="s">
        <v>46</v>
      </c>
      <c r="B45" s="15">
        <v>102</v>
      </c>
      <c r="C45" s="15">
        <v>38</v>
      </c>
      <c r="D45" s="15">
        <v>54</v>
      </c>
      <c r="E45" s="15">
        <f t="shared" si="1"/>
        <v>-48</v>
      </c>
      <c r="F45" s="16">
        <f t="shared" si="2"/>
        <v>16</v>
      </c>
      <c r="G45" s="17">
        <f t="shared" si="0"/>
        <v>52.941176470588239</v>
      </c>
      <c r="H45" s="20">
        <f t="shared" si="3"/>
        <v>142.10526315789474</v>
      </c>
      <c r="I45" s="19"/>
    </row>
    <row r="46" spans="1:9" ht="18" customHeight="1">
      <c r="A46" s="14" t="s">
        <v>47</v>
      </c>
      <c r="B46" s="15">
        <v>4</v>
      </c>
      <c r="C46" s="15">
        <v>2</v>
      </c>
      <c r="D46" s="15">
        <v>2</v>
      </c>
      <c r="E46" s="15">
        <f t="shared" si="1"/>
        <v>-2</v>
      </c>
      <c r="F46" s="16">
        <f t="shared" si="2"/>
        <v>0</v>
      </c>
      <c r="G46" s="17">
        <f t="shared" si="0"/>
        <v>50</v>
      </c>
      <c r="H46" s="20">
        <f t="shared" si="3"/>
        <v>100</v>
      </c>
      <c r="I46" s="19"/>
    </row>
    <row r="47" spans="1:9" ht="18" customHeight="1">
      <c r="A47" s="14" t="s">
        <v>48</v>
      </c>
      <c r="B47" s="15">
        <v>26</v>
      </c>
      <c r="C47" s="15">
        <v>116</v>
      </c>
      <c r="D47" s="15">
        <v>8</v>
      </c>
      <c r="E47" s="15">
        <f t="shared" si="1"/>
        <v>-18</v>
      </c>
      <c r="F47" s="16">
        <f t="shared" si="2"/>
        <v>-108</v>
      </c>
      <c r="G47" s="17">
        <f t="shared" si="0"/>
        <v>30.76923076923077</v>
      </c>
      <c r="H47" s="20">
        <f t="shared" si="3"/>
        <v>6.8965517241379306</v>
      </c>
      <c r="I47" s="19"/>
    </row>
    <row r="48" spans="1:9" ht="18" customHeight="1">
      <c r="A48" s="14" t="s">
        <v>49</v>
      </c>
      <c r="B48" s="15">
        <v>65</v>
      </c>
      <c r="C48" s="15">
        <v>4</v>
      </c>
      <c r="D48" s="15">
        <v>14</v>
      </c>
      <c r="E48" s="15">
        <f t="shared" si="1"/>
        <v>-51</v>
      </c>
      <c r="F48" s="16">
        <f t="shared" si="2"/>
        <v>10</v>
      </c>
      <c r="G48" s="17">
        <f t="shared" si="0"/>
        <v>21.53846153846154</v>
      </c>
      <c r="H48" s="20">
        <f t="shared" si="3"/>
        <v>350</v>
      </c>
      <c r="I48" s="19"/>
    </row>
    <row r="49" spans="1:9" ht="18" customHeight="1">
      <c r="A49" s="21" t="s">
        <v>50</v>
      </c>
      <c r="B49" s="22">
        <v>6687</v>
      </c>
      <c r="C49" s="22">
        <v>4862</v>
      </c>
      <c r="D49" s="22">
        <f>SUM(D13:D48)</f>
        <v>4127</v>
      </c>
      <c r="E49" s="22">
        <f t="shared" si="1"/>
        <v>-2560</v>
      </c>
      <c r="F49" s="23">
        <f t="shared" si="2"/>
        <v>-735</v>
      </c>
      <c r="G49" s="24">
        <f t="shared" si="0"/>
        <v>61.716763870195898</v>
      </c>
      <c r="H49" s="24">
        <f t="shared" si="3"/>
        <v>84.882764294528997</v>
      </c>
      <c r="I49" s="19"/>
    </row>
    <row r="50" spans="1:9" ht="18" customHeight="1">
      <c r="A50" s="21" t="s">
        <v>51</v>
      </c>
      <c r="B50" s="25">
        <v>12495</v>
      </c>
      <c r="C50" s="25">
        <v>11436</v>
      </c>
      <c r="D50" s="25">
        <v>10106</v>
      </c>
      <c r="E50" s="22">
        <f t="shared" si="1"/>
        <v>-2389</v>
      </c>
      <c r="F50" s="23">
        <f t="shared" si="2"/>
        <v>-1330</v>
      </c>
      <c r="G50" s="24">
        <f t="shared" si="0"/>
        <v>80.880352140856331</v>
      </c>
      <c r="H50" s="24">
        <f t="shared" si="3"/>
        <v>88.370059461350124</v>
      </c>
      <c r="I50" s="19"/>
    </row>
    <row r="51" spans="1:9" ht="18" customHeight="1">
      <c r="A51" s="21" t="s">
        <v>52</v>
      </c>
      <c r="B51" s="25">
        <f>+B49+B50</f>
        <v>19182</v>
      </c>
      <c r="C51" s="25">
        <v>16298</v>
      </c>
      <c r="D51" s="25">
        <f>+D49+D50</f>
        <v>14233</v>
      </c>
      <c r="E51" s="25">
        <f t="shared" si="1"/>
        <v>-4949</v>
      </c>
      <c r="F51" s="23">
        <f t="shared" si="2"/>
        <v>-2065</v>
      </c>
      <c r="G51" s="26">
        <f t="shared" si="0"/>
        <v>74.199770618287971</v>
      </c>
      <c r="H51" s="24">
        <f t="shared" si="3"/>
        <v>87.329733709657631</v>
      </c>
      <c r="I51" s="19"/>
    </row>
    <row r="52" spans="1:9" ht="18" customHeight="1"/>
    <row r="53" spans="1:9" ht="18" customHeight="1"/>
    <row r="54" spans="1:9" ht="15" customHeight="1"/>
  </sheetData>
  <mergeCells count="7">
    <mergeCell ref="A9:A11"/>
    <mergeCell ref="B9:H9"/>
    <mergeCell ref="B10:B11"/>
    <mergeCell ref="C10:D10"/>
    <mergeCell ref="E10:F10"/>
    <mergeCell ref="G10:G11"/>
    <mergeCell ref="H10:H11"/>
  </mergeCells>
  <pageMargins left="0.55118110236220474" right="0.43307086614173229" top="0.59055118110236227" bottom="0.62992125984251968" header="0.51181102362204722" footer="0.51181102362204722"/>
  <pageSetup paperSize="9" scale="8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1"/>
  <sheetViews>
    <sheetView workbookViewId="0">
      <selection activeCell="D53" sqref="D53"/>
    </sheetView>
  </sheetViews>
  <sheetFormatPr defaultColWidth="6.21875" defaultRowHeight="15"/>
  <cols>
    <col min="1" max="1" width="21" style="55" customWidth="1"/>
    <col min="2" max="4" width="12.21875" style="55" customWidth="1"/>
    <col min="5" max="5" width="10" style="55" customWidth="1"/>
    <col min="6" max="6" width="10" style="56" customWidth="1"/>
    <col min="7" max="7" width="10" style="67" customWidth="1"/>
    <col min="8" max="8" width="10" style="58" customWidth="1"/>
    <col min="9" max="16384" width="6.21875" style="55"/>
  </cols>
  <sheetData>
    <row r="1" spans="1:8">
      <c r="G1" s="57"/>
    </row>
    <row r="3" spans="1:8">
      <c r="G3" s="57"/>
    </row>
    <row r="4" spans="1:8">
      <c r="B4" s="59"/>
      <c r="C4" s="59"/>
      <c r="D4" s="59"/>
      <c r="E4" s="59"/>
      <c r="F4" s="60"/>
      <c r="G4" s="59"/>
      <c r="H4" s="57"/>
    </row>
    <row r="5" spans="1:8">
      <c r="A5" s="136"/>
      <c r="B5" s="136"/>
      <c r="C5" s="136"/>
      <c r="D5" s="136"/>
      <c r="E5" s="136"/>
      <c r="F5" s="136"/>
      <c r="G5" s="136"/>
    </row>
    <row r="6" spans="1:8">
      <c r="A6" s="59" t="s">
        <v>63</v>
      </c>
      <c r="B6" s="61"/>
      <c r="C6" s="61"/>
      <c r="D6" s="61"/>
      <c r="E6" s="61"/>
      <c r="F6" s="62"/>
      <c r="G6" s="61"/>
    </row>
    <row r="7" spans="1:8">
      <c r="A7" s="63" t="s">
        <v>64</v>
      </c>
      <c r="B7" s="61"/>
      <c r="C7" s="61"/>
      <c r="D7" s="61"/>
      <c r="E7" s="61"/>
      <c r="F7" s="62"/>
      <c r="G7" s="61"/>
    </row>
    <row r="8" spans="1:8">
      <c r="A8" s="61"/>
      <c r="B8" s="61"/>
      <c r="C8" s="61"/>
      <c r="D8" s="61"/>
      <c r="E8" s="61"/>
      <c r="F8" s="62"/>
      <c r="G8" s="61"/>
    </row>
    <row r="9" spans="1:8" ht="15.75" customHeight="1">
      <c r="A9" s="64"/>
      <c r="B9" s="64"/>
      <c r="C9" s="64"/>
      <c r="D9" s="64"/>
      <c r="E9" s="65"/>
      <c r="F9" s="66"/>
      <c r="H9" s="68" t="s">
        <v>3</v>
      </c>
    </row>
    <row r="10" spans="1:8" ht="24" customHeight="1">
      <c r="A10" s="137" t="s">
        <v>4</v>
      </c>
      <c r="B10" s="122" t="s">
        <v>54</v>
      </c>
      <c r="C10" s="139" t="s">
        <v>7</v>
      </c>
      <c r="D10" s="140"/>
      <c r="E10" s="141" t="s">
        <v>8</v>
      </c>
      <c r="F10" s="142"/>
      <c r="G10" s="134" t="s">
        <v>55</v>
      </c>
      <c r="H10" s="134" t="s">
        <v>56</v>
      </c>
    </row>
    <row r="11" spans="1:8" ht="24" customHeight="1">
      <c r="A11" s="138"/>
      <c r="B11" s="123"/>
      <c r="C11" s="36">
        <v>2013</v>
      </c>
      <c r="D11" s="36">
        <v>2014</v>
      </c>
      <c r="E11" s="69" t="s">
        <v>11</v>
      </c>
      <c r="F11" s="69" t="s">
        <v>12</v>
      </c>
      <c r="G11" s="135"/>
      <c r="H11" s="135"/>
    </row>
    <row r="12" spans="1:8">
      <c r="A12" s="70" t="s">
        <v>13</v>
      </c>
      <c r="B12" s="71">
        <v>1</v>
      </c>
      <c r="C12" s="71">
        <v>2</v>
      </c>
      <c r="D12" s="71">
        <v>3</v>
      </c>
      <c r="E12" s="72">
        <v>4</v>
      </c>
      <c r="F12" s="73">
        <v>5</v>
      </c>
      <c r="G12" s="71">
        <v>6</v>
      </c>
      <c r="H12" s="74">
        <v>7</v>
      </c>
    </row>
    <row r="13" spans="1:8" ht="18" customHeight="1">
      <c r="A13" s="75" t="s">
        <v>14</v>
      </c>
      <c r="B13" s="76">
        <v>29921</v>
      </c>
      <c r="C13" s="76">
        <v>29430</v>
      </c>
      <c r="D13" s="77">
        <v>27609</v>
      </c>
      <c r="E13" s="78">
        <f>+D13-B13</f>
        <v>-2312</v>
      </c>
      <c r="F13" s="79">
        <f>+D13-C13</f>
        <v>-1821</v>
      </c>
      <c r="G13" s="80">
        <f t="shared" ref="G13:G49" si="0">+D13/B13*100</f>
        <v>92.272985528558536</v>
      </c>
      <c r="H13" s="81">
        <f t="shared" ref="H13:H48" si="1">+D13/C13*100</f>
        <v>93.812436289500511</v>
      </c>
    </row>
    <row r="14" spans="1:8" ht="18" customHeight="1">
      <c r="A14" s="75" t="s">
        <v>15</v>
      </c>
      <c r="B14" s="76">
        <v>8797</v>
      </c>
      <c r="C14" s="76">
        <v>8526</v>
      </c>
      <c r="D14" s="82">
        <v>8474</v>
      </c>
      <c r="E14" s="78">
        <f t="shared" ref="E14:E48" si="2">+D14-B14</f>
        <v>-323</v>
      </c>
      <c r="F14" s="79">
        <f t="shared" ref="F14:F48" si="3">+D14-C14</f>
        <v>-52</v>
      </c>
      <c r="G14" s="80">
        <f t="shared" si="0"/>
        <v>96.328293736501081</v>
      </c>
      <c r="H14" s="83">
        <f t="shared" si="1"/>
        <v>99.390100867933384</v>
      </c>
    </row>
    <row r="15" spans="1:8" ht="18" customHeight="1">
      <c r="A15" s="75" t="s">
        <v>16</v>
      </c>
      <c r="B15" s="76">
        <v>5867</v>
      </c>
      <c r="C15" s="76">
        <v>5013</v>
      </c>
      <c r="D15" s="82">
        <v>3818</v>
      </c>
      <c r="E15" s="78">
        <f t="shared" si="2"/>
        <v>-2049</v>
      </c>
      <c r="F15" s="79">
        <f t="shared" si="3"/>
        <v>-1195</v>
      </c>
      <c r="G15" s="80">
        <f t="shared" si="0"/>
        <v>65.075847963183904</v>
      </c>
      <c r="H15" s="83">
        <f t="shared" si="1"/>
        <v>76.161978854977065</v>
      </c>
    </row>
    <row r="16" spans="1:8" ht="18" customHeight="1">
      <c r="A16" s="75" t="s">
        <v>17</v>
      </c>
      <c r="B16" s="76">
        <v>5102</v>
      </c>
      <c r="C16" s="76">
        <v>5068</v>
      </c>
      <c r="D16" s="82">
        <v>4785</v>
      </c>
      <c r="E16" s="78">
        <f t="shared" si="2"/>
        <v>-317</v>
      </c>
      <c r="F16" s="79">
        <f t="shared" si="3"/>
        <v>-283</v>
      </c>
      <c r="G16" s="80">
        <f t="shared" si="0"/>
        <v>93.786750294002346</v>
      </c>
      <c r="H16" s="83">
        <f t="shared" si="1"/>
        <v>94.415943172849254</v>
      </c>
    </row>
    <row r="17" spans="1:8" ht="18" customHeight="1">
      <c r="A17" s="75" t="s">
        <v>18</v>
      </c>
      <c r="B17" s="76">
        <v>4209</v>
      </c>
      <c r="C17" s="76">
        <v>4823</v>
      </c>
      <c r="D17" s="82">
        <v>4526</v>
      </c>
      <c r="E17" s="78">
        <f t="shared" si="2"/>
        <v>317</v>
      </c>
      <c r="F17" s="79">
        <f t="shared" si="3"/>
        <v>-297</v>
      </c>
      <c r="G17" s="80">
        <f t="shared" si="0"/>
        <v>107.53148016155856</v>
      </c>
      <c r="H17" s="83">
        <f t="shared" si="1"/>
        <v>93.842007049554226</v>
      </c>
    </row>
    <row r="18" spans="1:8" ht="18" customHeight="1">
      <c r="A18" s="75" t="s">
        <v>19</v>
      </c>
      <c r="B18" s="76">
        <v>6721</v>
      </c>
      <c r="C18" s="76">
        <v>6712</v>
      </c>
      <c r="D18" s="82">
        <v>6115</v>
      </c>
      <c r="E18" s="78">
        <f t="shared" si="2"/>
        <v>-606</v>
      </c>
      <c r="F18" s="79">
        <f t="shared" si="3"/>
        <v>-597</v>
      </c>
      <c r="G18" s="80">
        <f t="shared" si="0"/>
        <v>90.983484600505875</v>
      </c>
      <c r="H18" s="83">
        <f t="shared" si="1"/>
        <v>91.105482717520857</v>
      </c>
    </row>
    <row r="19" spans="1:8" ht="18" customHeight="1">
      <c r="A19" s="75" t="s">
        <v>20</v>
      </c>
      <c r="B19" s="76">
        <v>6966</v>
      </c>
      <c r="C19" s="76">
        <v>5999</v>
      </c>
      <c r="D19" s="82">
        <v>5069</v>
      </c>
      <c r="E19" s="78">
        <f t="shared" si="2"/>
        <v>-1897</v>
      </c>
      <c r="F19" s="79">
        <f t="shared" si="3"/>
        <v>-930</v>
      </c>
      <c r="G19" s="80">
        <f t="shared" si="0"/>
        <v>72.767728969279361</v>
      </c>
      <c r="H19" s="83">
        <f t="shared" si="1"/>
        <v>84.497416236039342</v>
      </c>
    </row>
    <row r="20" spans="1:8" ht="18" customHeight="1">
      <c r="A20" s="75" t="s">
        <v>21</v>
      </c>
      <c r="B20" s="76">
        <v>5887</v>
      </c>
      <c r="C20" s="76">
        <v>5085</v>
      </c>
      <c r="D20" s="82">
        <v>5114</v>
      </c>
      <c r="E20" s="78">
        <f t="shared" si="2"/>
        <v>-773</v>
      </c>
      <c r="F20" s="79">
        <f t="shared" si="3"/>
        <v>29</v>
      </c>
      <c r="G20" s="80">
        <f t="shared" si="0"/>
        <v>86.869373195175811</v>
      </c>
      <c r="H20" s="83">
        <f t="shared" si="1"/>
        <v>100.57030481809244</v>
      </c>
    </row>
    <row r="21" spans="1:8" ht="18" customHeight="1">
      <c r="A21" s="75" t="s">
        <v>22</v>
      </c>
      <c r="B21" s="76">
        <v>7485</v>
      </c>
      <c r="C21" s="76">
        <v>7313</v>
      </c>
      <c r="D21" s="82">
        <v>6107</v>
      </c>
      <c r="E21" s="78">
        <f t="shared" si="2"/>
        <v>-1378</v>
      </c>
      <c r="F21" s="79">
        <f t="shared" si="3"/>
        <v>-1206</v>
      </c>
      <c r="G21" s="80">
        <f t="shared" si="0"/>
        <v>81.589846359385447</v>
      </c>
      <c r="H21" s="83">
        <f t="shared" si="1"/>
        <v>83.508819909749761</v>
      </c>
    </row>
    <row r="22" spans="1:8" ht="18" customHeight="1">
      <c r="A22" s="75" t="s">
        <v>23</v>
      </c>
      <c r="B22" s="76">
        <v>3915</v>
      </c>
      <c r="C22" s="76">
        <v>3752</v>
      </c>
      <c r="D22" s="82">
        <v>2635</v>
      </c>
      <c r="E22" s="78">
        <f t="shared" si="2"/>
        <v>-1280</v>
      </c>
      <c r="F22" s="79">
        <f t="shared" si="3"/>
        <v>-1117</v>
      </c>
      <c r="G22" s="80">
        <f t="shared" si="0"/>
        <v>67.305236270753511</v>
      </c>
      <c r="H22" s="83">
        <f t="shared" si="1"/>
        <v>70.22921108742004</v>
      </c>
    </row>
    <row r="23" spans="1:8" ht="18" customHeight="1">
      <c r="A23" s="75" t="s">
        <v>24</v>
      </c>
      <c r="B23" s="76">
        <v>3630</v>
      </c>
      <c r="C23" s="76">
        <v>3600</v>
      </c>
      <c r="D23" s="82">
        <v>2899</v>
      </c>
      <c r="E23" s="78">
        <f t="shared" si="2"/>
        <v>-731</v>
      </c>
      <c r="F23" s="79">
        <f t="shared" si="3"/>
        <v>-701</v>
      </c>
      <c r="G23" s="80">
        <f t="shared" si="0"/>
        <v>79.862258953168038</v>
      </c>
      <c r="H23" s="83">
        <f t="shared" si="1"/>
        <v>80.527777777777771</v>
      </c>
    </row>
    <row r="24" spans="1:8" ht="18" customHeight="1">
      <c r="A24" s="75" t="s">
        <v>25</v>
      </c>
      <c r="B24" s="76">
        <v>5298</v>
      </c>
      <c r="C24" s="76">
        <v>5042</v>
      </c>
      <c r="D24" s="82">
        <v>3812</v>
      </c>
      <c r="E24" s="78">
        <f t="shared" si="2"/>
        <v>-1486</v>
      </c>
      <c r="F24" s="79">
        <f t="shared" si="3"/>
        <v>-1230</v>
      </c>
      <c r="G24" s="80">
        <f t="shared" si="0"/>
        <v>71.951679879199688</v>
      </c>
      <c r="H24" s="83">
        <f t="shared" si="1"/>
        <v>75.604918683062266</v>
      </c>
    </row>
    <row r="25" spans="1:8" ht="18" customHeight="1">
      <c r="A25" s="75" t="s">
        <v>26</v>
      </c>
      <c r="B25" s="76">
        <v>5161</v>
      </c>
      <c r="C25" s="76">
        <v>5065</v>
      </c>
      <c r="D25" s="82">
        <v>4430</v>
      </c>
      <c r="E25" s="78">
        <f t="shared" si="2"/>
        <v>-731</v>
      </c>
      <c r="F25" s="79">
        <f t="shared" si="3"/>
        <v>-635</v>
      </c>
      <c r="G25" s="80">
        <f t="shared" si="0"/>
        <v>85.83607827940321</v>
      </c>
      <c r="H25" s="83">
        <f t="shared" si="1"/>
        <v>87.4629812438302</v>
      </c>
    </row>
    <row r="26" spans="1:8" ht="18" customHeight="1">
      <c r="A26" s="75" t="s">
        <v>27</v>
      </c>
      <c r="B26" s="76">
        <v>7473</v>
      </c>
      <c r="C26" s="76">
        <v>6039</v>
      </c>
      <c r="D26" s="82">
        <v>5532</v>
      </c>
      <c r="E26" s="78">
        <f t="shared" si="2"/>
        <v>-1941</v>
      </c>
      <c r="F26" s="79">
        <f t="shared" si="3"/>
        <v>-507</v>
      </c>
      <c r="G26" s="80">
        <f t="shared" si="0"/>
        <v>74.026495383380166</v>
      </c>
      <c r="H26" s="83">
        <f t="shared" si="1"/>
        <v>91.604570293094881</v>
      </c>
    </row>
    <row r="27" spans="1:8" ht="18" customHeight="1">
      <c r="A27" s="75" t="s">
        <v>28</v>
      </c>
      <c r="B27" s="76">
        <v>3685</v>
      </c>
      <c r="C27" s="76">
        <v>3776</v>
      </c>
      <c r="D27" s="82">
        <v>3292</v>
      </c>
      <c r="E27" s="78">
        <f t="shared" si="2"/>
        <v>-393</v>
      </c>
      <c r="F27" s="79">
        <f t="shared" si="3"/>
        <v>-484</v>
      </c>
      <c r="G27" s="80">
        <f t="shared" si="0"/>
        <v>89.335142469470824</v>
      </c>
      <c r="H27" s="83">
        <f t="shared" si="1"/>
        <v>87.182203389830505</v>
      </c>
    </row>
    <row r="28" spans="1:8" ht="18" customHeight="1">
      <c r="A28" s="75" t="s">
        <v>29</v>
      </c>
      <c r="B28" s="76">
        <v>4066</v>
      </c>
      <c r="C28" s="76">
        <v>3511</v>
      </c>
      <c r="D28" s="82">
        <v>3111</v>
      </c>
      <c r="E28" s="78">
        <f t="shared" si="2"/>
        <v>-955</v>
      </c>
      <c r="F28" s="79">
        <f t="shared" si="3"/>
        <v>-400</v>
      </c>
      <c r="G28" s="80">
        <f t="shared" si="0"/>
        <v>76.512543039842598</v>
      </c>
      <c r="H28" s="83">
        <f t="shared" si="1"/>
        <v>88.607234406152088</v>
      </c>
    </row>
    <row r="29" spans="1:8" ht="18" customHeight="1">
      <c r="A29" s="75" t="s">
        <v>30</v>
      </c>
      <c r="B29" s="76">
        <v>4018</v>
      </c>
      <c r="C29" s="76">
        <v>3949</v>
      </c>
      <c r="D29" s="82">
        <v>3783</v>
      </c>
      <c r="E29" s="78">
        <f t="shared" si="2"/>
        <v>-235</v>
      </c>
      <c r="F29" s="79">
        <f t="shared" si="3"/>
        <v>-166</v>
      </c>
      <c r="G29" s="80">
        <f t="shared" si="0"/>
        <v>94.151319064211052</v>
      </c>
      <c r="H29" s="83">
        <f t="shared" si="1"/>
        <v>95.796404152950103</v>
      </c>
    </row>
    <row r="30" spans="1:8" ht="18" customHeight="1">
      <c r="A30" s="75" t="s">
        <v>31</v>
      </c>
      <c r="B30" s="76">
        <v>3797</v>
      </c>
      <c r="C30" s="76">
        <v>3394</v>
      </c>
      <c r="D30" s="82">
        <v>3031</v>
      </c>
      <c r="E30" s="78">
        <f t="shared" si="2"/>
        <v>-766</v>
      </c>
      <c r="F30" s="79">
        <f t="shared" si="3"/>
        <v>-363</v>
      </c>
      <c r="G30" s="80">
        <f t="shared" si="0"/>
        <v>79.826178562022648</v>
      </c>
      <c r="H30" s="83">
        <f t="shared" si="1"/>
        <v>89.304655274012973</v>
      </c>
    </row>
    <row r="31" spans="1:8" ht="18" customHeight="1">
      <c r="A31" s="75" t="s">
        <v>32</v>
      </c>
      <c r="B31" s="76">
        <v>5239</v>
      </c>
      <c r="C31" s="76">
        <v>5302</v>
      </c>
      <c r="D31" s="82">
        <v>4700</v>
      </c>
      <c r="E31" s="78">
        <f t="shared" si="2"/>
        <v>-539</v>
      </c>
      <c r="F31" s="79">
        <f t="shared" si="3"/>
        <v>-602</v>
      </c>
      <c r="G31" s="80">
        <f t="shared" si="0"/>
        <v>89.71177705669021</v>
      </c>
      <c r="H31" s="83">
        <f t="shared" si="1"/>
        <v>88.645794039984921</v>
      </c>
    </row>
    <row r="32" spans="1:8" ht="18" customHeight="1">
      <c r="A32" s="75" t="s">
        <v>33</v>
      </c>
      <c r="B32" s="76">
        <v>2747</v>
      </c>
      <c r="C32" s="76">
        <v>2608</v>
      </c>
      <c r="D32" s="82">
        <v>2059</v>
      </c>
      <c r="E32" s="78">
        <f t="shared" si="2"/>
        <v>-688</v>
      </c>
      <c r="F32" s="79">
        <f t="shared" si="3"/>
        <v>-549</v>
      </c>
      <c r="G32" s="80">
        <f t="shared" si="0"/>
        <v>74.954495813614855</v>
      </c>
      <c r="H32" s="83">
        <f t="shared" si="1"/>
        <v>78.949386503067487</v>
      </c>
    </row>
    <row r="33" spans="1:8" ht="18" customHeight="1">
      <c r="A33" s="75" t="s">
        <v>34</v>
      </c>
      <c r="B33" s="76">
        <v>1737</v>
      </c>
      <c r="C33" s="76">
        <v>1711</v>
      </c>
      <c r="D33" s="82">
        <v>1641</v>
      </c>
      <c r="E33" s="78">
        <f t="shared" si="2"/>
        <v>-96</v>
      </c>
      <c r="F33" s="79">
        <f t="shared" si="3"/>
        <v>-70</v>
      </c>
      <c r="G33" s="80">
        <f t="shared" si="0"/>
        <v>94.473229706390327</v>
      </c>
      <c r="H33" s="83">
        <f t="shared" si="1"/>
        <v>95.908825248392745</v>
      </c>
    </row>
    <row r="34" spans="1:8" ht="18" customHeight="1">
      <c r="A34" s="75" t="s">
        <v>35</v>
      </c>
      <c r="B34" s="76">
        <v>1521</v>
      </c>
      <c r="C34" s="76">
        <v>1454</v>
      </c>
      <c r="D34" s="82">
        <v>1309</v>
      </c>
      <c r="E34" s="78">
        <f t="shared" si="2"/>
        <v>-212</v>
      </c>
      <c r="F34" s="79">
        <f t="shared" si="3"/>
        <v>-145</v>
      </c>
      <c r="G34" s="80">
        <f t="shared" si="0"/>
        <v>86.061801446416837</v>
      </c>
      <c r="H34" s="83">
        <f t="shared" si="1"/>
        <v>90.027510316368648</v>
      </c>
    </row>
    <row r="35" spans="1:8" ht="18" customHeight="1">
      <c r="A35" s="75" t="s">
        <v>36</v>
      </c>
      <c r="B35" s="76">
        <v>5074</v>
      </c>
      <c r="C35" s="76">
        <v>4218</v>
      </c>
      <c r="D35" s="82">
        <v>3717</v>
      </c>
      <c r="E35" s="78">
        <f t="shared" si="2"/>
        <v>-1357</v>
      </c>
      <c r="F35" s="79">
        <f t="shared" si="3"/>
        <v>-501</v>
      </c>
      <c r="G35" s="80">
        <f t="shared" si="0"/>
        <v>73.255813953488371</v>
      </c>
      <c r="H35" s="83">
        <f t="shared" si="1"/>
        <v>88.122332859174975</v>
      </c>
    </row>
    <row r="36" spans="1:8" ht="18" customHeight="1">
      <c r="A36" s="75" t="s">
        <v>37</v>
      </c>
      <c r="B36" s="76">
        <v>2957</v>
      </c>
      <c r="C36" s="76">
        <v>2825</v>
      </c>
      <c r="D36" s="82">
        <v>2443</v>
      </c>
      <c r="E36" s="78">
        <f t="shared" si="2"/>
        <v>-514</v>
      </c>
      <c r="F36" s="79">
        <f t="shared" si="3"/>
        <v>-382</v>
      </c>
      <c r="G36" s="80">
        <f t="shared" si="0"/>
        <v>82.6175177544809</v>
      </c>
      <c r="H36" s="83">
        <f t="shared" si="1"/>
        <v>86.477876106194699</v>
      </c>
    </row>
    <row r="37" spans="1:8" ht="18" customHeight="1">
      <c r="A37" s="75" t="s">
        <v>38</v>
      </c>
      <c r="B37" s="76">
        <v>5690</v>
      </c>
      <c r="C37" s="76">
        <v>5725</v>
      </c>
      <c r="D37" s="82">
        <v>4954</v>
      </c>
      <c r="E37" s="78">
        <f t="shared" si="2"/>
        <v>-736</v>
      </c>
      <c r="F37" s="79">
        <f t="shared" si="3"/>
        <v>-771</v>
      </c>
      <c r="G37" s="80">
        <f t="shared" si="0"/>
        <v>87.065026362038665</v>
      </c>
      <c r="H37" s="83">
        <f t="shared" si="1"/>
        <v>86.532751091703048</v>
      </c>
    </row>
    <row r="38" spans="1:8" ht="18" customHeight="1">
      <c r="A38" s="75" t="s">
        <v>39</v>
      </c>
      <c r="B38" s="76">
        <v>1894</v>
      </c>
      <c r="C38" s="76">
        <v>1789</v>
      </c>
      <c r="D38" s="82">
        <v>1508</v>
      </c>
      <c r="E38" s="78">
        <f t="shared" si="2"/>
        <v>-386</v>
      </c>
      <c r="F38" s="79">
        <f t="shared" si="3"/>
        <v>-281</v>
      </c>
      <c r="G38" s="80">
        <f t="shared" si="0"/>
        <v>79.61985216473073</v>
      </c>
      <c r="H38" s="83">
        <f t="shared" si="1"/>
        <v>84.292901062045829</v>
      </c>
    </row>
    <row r="39" spans="1:8" ht="18" customHeight="1">
      <c r="A39" s="75" t="s">
        <v>57</v>
      </c>
      <c r="B39" s="76">
        <v>3338</v>
      </c>
      <c r="C39" s="76">
        <v>3246</v>
      </c>
      <c r="D39" s="82">
        <v>2489</v>
      </c>
      <c r="E39" s="78">
        <f t="shared" si="2"/>
        <v>-849</v>
      </c>
      <c r="F39" s="79">
        <f t="shared" si="3"/>
        <v>-757</v>
      </c>
      <c r="G39" s="80">
        <f t="shared" si="0"/>
        <v>74.565608148591963</v>
      </c>
      <c r="H39" s="83">
        <f t="shared" si="1"/>
        <v>76.678989525569932</v>
      </c>
    </row>
    <row r="40" spans="1:8" ht="18" customHeight="1">
      <c r="A40" s="75" t="s">
        <v>41</v>
      </c>
      <c r="B40" s="76">
        <v>4442</v>
      </c>
      <c r="C40" s="76">
        <v>4449</v>
      </c>
      <c r="D40" s="82">
        <v>4330</v>
      </c>
      <c r="E40" s="78">
        <f t="shared" si="2"/>
        <v>-112</v>
      </c>
      <c r="F40" s="79">
        <f t="shared" si="3"/>
        <v>-119</v>
      </c>
      <c r="G40" s="80">
        <f t="shared" si="0"/>
        <v>97.478613237280513</v>
      </c>
      <c r="H40" s="83">
        <f t="shared" si="1"/>
        <v>97.325241627331977</v>
      </c>
    </row>
    <row r="41" spans="1:8" ht="18" customHeight="1">
      <c r="A41" s="75" t="s">
        <v>42</v>
      </c>
      <c r="B41" s="76">
        <v>991</v>
      </c>
      <c r="C41" s="76">
        <v>1017</v>
      </c>
      <c r="D41" s="82">
        <v>974</v>
      </c>
      <c r="E41" s="78">
        <f t="shared" si="2"/>
        <v>-17</v>
      </c>
      <c r="F41" s="79">
        <f t="shared" si="3"/>
        <v>-43</v>
      </c>
      <c r="G41" s="80">
        <f t="shared" si="0"/>
        <v>98.284561049445003</v>
      </c>
      <c r="H41" s="83">
        <f t="shared" si="1"/>
        <v>95.77187807276303</v>
      </c>
    </row>
    <row r="42" spans="1:8" ht="18" customHeight="1">
      <c r="A42" s="75" t="s">
        <v>43</v>
      </c>
      <c r="B42" s="76">
        <v>1328</v>
      </c>
      <c r="C42" s="76">
        <v>1382</v>
      </c>
      <c r="D42" s="82">
        <v>1139</v>
      </c>
      <c r="E42" s="78">
        <f t="shared" si="2"/>
        <v>-189</v>
      </c>
      <c r="F42" s="79">
        <f t="shared" si="3"/>
        <v>-243</v>
      </c>
      <c r="G42" s="80">
        <f t="shared" si="0"/>
        <v>85.768072289156621</v>
      </c>
      <c r="H42" s="83">
        <f t="shared" si="1"/>
        <v>82.416787264833573</v>
      </c>
    </row>
    <row r="43" spans="1:8" ht="18" customHeight="1">
      <c r="A43" s="75" t="s">
        <v>44</v>
      </c>
      <c r="B43" s="76">
        <v>2031</v>
      </c>
      <c r="C43" s="76">
        <v>1865</v>
      </c>
      <c r="D43" s="82">
        <v>1577</v>
      </c>
      <c r="E43" s="78">
        <f t="shared" si="2"/>
        <v>-454</v>
      </c>
      <c r="F43" s="79">
        <f t="shared" si="3"/>
        <v>-288</v>
      </c>
      <c r="G43" s="80">
        <f t="shared" si="0"/>
        <v>77.646479566715897</v>
      </c>
      <c r="H43" s="83">
        <f t="shared" si="1"/>
        <v>84.557640750670231</v>
      </c>
    </row>
    <row r="44" spans="1:8" ht="18" customHeight="1">
      <c r="A44" s="75" t="s">
        <v>45</v>
      </c>
      <c r="B44" s="76">
        <v>10737</v>
      </c>
      <c r="C44" s="76">
        <v>9689</v>
      </c>
      <c r="D44" s="82">
        <v>8679</v>
      </c>
      <c r="E44" s="78">
        <f t="shared" si="2"/>
        <v>-2058</v>
      </c>
      <c r="F44" s="79">
        <f t="shared" si="3"/>
        <v>-1010</v>
      </c>
      <c r="G44" s="80">
        <f t="shared" si="0"/>
        <v>80.832634814193909</v>
      </c>
      <c r="H44" s="83">
        <f t="shared" si="1"/>
        <v>89.575807616885129</v>
      </c>
    </row>
    <row r="45" spans="1:8" ht="18" customHeight="1">
      <c r="A45" s="75" t="s">
        <v>46</v>
      </c>
      <c r="B45" s="76">
        <v>3287</v>
      </c>
      <c r="C45" s="76">
        <v>2908</v>
      </c>
      <c r="D45" s="82">
        <v>2657</v>
      </c>
      <c r="E45" s="78">
        <f t="shared" si="2"/>
        <v>-630</v>
      </c>
      <c r="F45" s="79">
        <f t="shared" si="3"/>
        <v>-251</v>
      </c>
      <c r="G45" s="80">
        <f t="shared" si="0"/>
        <v>80.833586857316703</v>
      </c>
      <c r="H45" s="83">
        <f t="shared" si="1"/>
        <v>91.368638239339745</v>
      </c>
    </row>
    <row r="46" spans="1:8" ht="18" customHeight="1">
      <c r="A46" s="75" t="s">
        <v>47</v>
      </c>
      <c r="B46" s="76">
        <v>2596</v>
      </c>
      <c r="C46" s="76">
        <v>2281</v>
      </c>
      <c r="D46" s="82">
        <v>1993</v>
      </c>
      <c r="E46" s="78">
        <f t="shared" si="2"/>
        <v>-603</v>
      </c>
      <c r="F46" s="79">
        <f t="shared" si="3"/>
        <v>-288</v>
      </c>
      <c r="G46" s="80">
        <f t="shared" si="0"/>
        <v>76.771956856702616</v>
      </c>
      <c r="H46" s="83">
        <f t="shared" si="1"/>
        <v>87.37395879000438</v>
      </c>
    </row>
    <row r="47" spans="1:8" ht="18" customHeight="1">
      <c r="A47" s="75" t="s">
        <v>48</v>
      </c>
      <c r="B47" s="76">
        <v>3728</v>
      </c>
      <c r="C47" s="76">
        <v>3808</v>
      </c>
      <c r="D47" s="82">
        <v>3466</v>
      </c>
      <c r="E47" s="78">
        <f t="shared" si="2"/>
        <v>-262</v>
      </c>
      <c r="F47" s="79">
        <f t="shared" si="3"/>
        <v>-342</v>
      </c>
      <c r="G47" s="80">
        <f t="shared" si="0"/>
        <v>92.972103004291853</v>
      </c>
      <c r="H47" s="83">
        <f t="shared" si="1"/>
        <v>91.018907563025209</v>
      </c>
    </row>
    <row r="48" spans="1:8" ht="18" customHeight="1">
      <c r="A48" s="75" t="s">
        <v>49</v>
      </c>
      <c r="B48" s="76">
        <v>2060</v>
      </c>
      <c r="C48" s="76">
        <v>2033</v>
      </c>
      <c r="D48" s="82">
        <v>1820</v>
      </c>
      <c r="E48" s="78">
        <f t="shared" si="2"/>
        <v>-240</v>
      </c>
      <c r="F48" s="79">
        <f t="shared" si="3"/>
        <v>-213</v>
      </c>
      <c r="G48" s="80">
        <f t="shared" si="0"/>
        <v>88.349514563106794</v>
      </c>
      <c r="H48" s="83">
        <f t="shared" si="1"/>
        <v>89.522872602065917</v>
      </c>
    </row>
    <row r="49" spans="1:8" ht="18" customHeight="1">
      <c r="A49" s="84" t="s">
        <v>50</v>
      </c>
      <c r="B49" s="85">
        <f>SUM(B13:B48)</f>
        <v>183395</v>
      </c>
      <c r="C49" s="85">
        <f t="shared" ref="C49:E49" si="4">SUM(C13:C48)</f>
        <v>174407</v>
      </c>
      <c r="D49" s="85">
        <f t="shared" si="4"/>
        <v>155597</v>
      </c>
      <c r="E49" s="85">
        <f t="shared" si="4"/>
        <v>-27798</v>
      </c>
      <c r="F49" s="85">
        <f t="shared" ref="F49" si="5">SUM(F13:F48)</f>
        <v>-18810</v>
      </c>
      <c r="G49" s="86">
        <f t="shared" si="0"/>
        <v>84.842552959459098</v>
      </c>
      <c r="H49" s="86">
        <f>+D49/C49*100</f>
        <v>89.214882430177695</v>
      </c>
    </row>
    <row r="50" spans="1:8" ht="21" customHeight="1">
      <c r="A50" s="87" t="s">
        <v>60</v>
      </c>
      <c r="B50" s="88">
        <v>0</v>
      </c>
      <c r="C50" s="88">
        <v>-265</v>
      </c>
      <c r="D50" s="88">
        <v>-1000</v>
      </c>
      <c r="E50" s="89">
        <f t="shared" ref="E50:E51" si="6">+D50-B50</f>
        <v>-1000</v>
      </c>
      <c r="F50" s="90">
        <f>+D50-C50</f>
        <v>-735</v>
      </c>
      <c r="G50" s="86">
        <v>0</v>
      </c>
      <c r="H50" s="86">
        <f>+D50/C50*100</f>
        <v>377.35849056603774</v>
      </c>
    </row>
    <row r="51" spans="1:8" ht="30.75" customHeight="1">
      <c r="A51" s="91" t="s">
        <v>65</v>
      </c>
      <c r="B51" s="88">
        <v>0</v>
      </c>
      <c r="C51" s="88">
        <v>166</v>
      </c>
      <c r="D51" s="88">
        <v>124</v>
      </c>
      <c r="E51" s="89">
        <f t="shared" si="6"/>
        <v>124</v>
      </c>
      <c r="F51" s="90">
        <f>+D51-C51</f>
        <v>-42</v>
      </c>
      <c r="G51" s="86">
        <v>0</v>
      </c>
      <c r="H51" s="86">
        <f>+D51/C51*100</f>
        <v>74.698795180722882</v>
      </c>
    </row>
    <row r="52" spans="1:8" ht="19.5" customHeight="1">
      <c r="A52" s="92" t="s">
        <v>66</v>
      </c>
      <c r="B52" s="93">
        <f>+B49+B50+B51</f>
        <v>183395</v>
      </c>
      <c r="C52" s="93">
        <f t="shared" ref="C52:D52" si="7">+C49+C50+C51</f>
        <v>174308</v>
      </c>
      <c r="D52" s="93">
        <f t="shared" si="7"/>
        <v>154721</v>
      </c>
      <c r="E52" s="93">
        <f>+E49+E50+E51</f>
        <v>-28674</v>
      </c>
      <c r="F52" s="90">
        <f>+D52-C52</f>
        <v>-19587</v>
      </c>
      <c r="G52" s="86">
        <f>+D52/B52*100</f>
        <v>84.364895444259659</v>
      </c>
      <c r="H52" s="86">
        <f>+D52/C52*100</f>
        <v>88.762994240080772</v>
      </c>
    </row>
    <row r="53" spans="1:8">
      <c r="A53" s="94"/>
      <c r="B53" s="94"/>
      <c r="C53" s="94"/>
      <c r="D53" s="94"/>
      <c r="E53" s="110"/>
      <c r="F53" s="95"/>
      <c r="G53" s="94"/>
    </row>
    <row r="101" spans="6:8" ht="19.5" customHeight="1">
      <c r="F101" s="55"/>
      <c r="G101" s="55"/>
      <c r="H101" s="55"/>
    </row>
  </sheetData>
  <dataConsolidate/>
  <mergeCells count="7">
    <mergeCell ref="H10:H11"/>
    <mergeCell ref="A5:G5"/>
    <mergeCell ref="A10:A11"/>
    <mergeCell ref="B10:B11"/>
    <mergeCell ref="C10:D10"/>
    <mergeCell ref="E10:F10"/>
    <mergeCell ref="G10:G11"/>
  </mergeCells>
  <pageMargins left="0.59055118110236227" right="0.27559055118110237" top="0.47244094488188981" bottom="0.98425196850393704" header="0.51181102362204722" footer="0.51181102362204722"/>
  <pageSetup paperSize="9" scale="7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3"/>
  <sheetViews>
    <sheetView zoomScale="75" workbookViewId="0">
      <selection activeCell="H21" sqref="H21"/>
    </sheetView>
  </sheetViews>
  <sheetFormatPr defaultRowHeight="12.75"/>
  <cols>
    <col min="1" max="1" width="12.33203125" style="143" customWidth="1"/>
    <col min="2" max="3" width="8.21875" style="143" customWidth="1"/>
    <col min="4" max="4" width="7.6640625" style="143" customWidth="1"/>
    <col min="5" max="5" width="7.21875" style="143" customWidth="1"/>
    <col min="6" max="6" width="57.33203125" style="143" customWidth="1"/>
    <col min="7" max="7" width="17.6640625" style="143" customWidth="1"/>
    <col min="8" max="8" width="17.109375" style="263" customWidth="1"/>
    <col min="9" max="9" width="17.6640625" style="143" customWidth="1"/>
    <col min="10" max="10" width="10.77734375" style="143" customWidth="1"/>
    <col min="11" max="16384" width="8.88671875" style="143"/>
  </cols>
  <sheetData>
    <row r="1" spans="1:10" ht="15">
      <c r="G1" s="144"/>
      <c r="H1" s="145"/>
    </row>
    <row r="3" spans="1:10" ht="23.25">
      <c r="A3" s="146" t="s">
        <v>73</v>
      </c>
      <c r="B3" s="147"/>
      <c r="C3" s="147"/>
      <c r="D3" s="147"/>
      <c r="E3" s="147"/>
      <c r="F3" s="147"/>
      <c r="G3" s="147"/>
      <c r="H3" s="148"/>
      <c r="I3" s="149"/>
      <c r="J3" s="149"/>
    </row>
    <row r="4" spans="1:10" ht="24.75" customHeight="1">
      <c r="A4" s="146" t="s">
        <v>74</v>
      </c>
      <c r="B4" s="146"/>
      <c r="C4" s="146"/>
      <c r="D4" s="146"/>
      <c r="E4" s="150"/>
      <c r="F4" s="150"/>
      <c r="G4" s="149"/>
      <c r="H4" s="151"/>
      <c r="I4" s="149"/>
    </row>
    <row r="5" spans="1:10" ht="15.75" thickBot="1">
      <c r="B5" s="152"/>
      <c r="C5" s="152"/>
      <c r="G5" s="153"/>
      <c r="H5" s="154"/>
      <c r="I5" s="144"/>
      <c r="J5" s="155" t="s">
        <v>75</v>
      </c>
    </row>
    <row r="6" spans="1:10" ht="24" customHeight="1">
      <c r="A6" s="156" t="s">
        <v>76</v>
      </c>
      <c r="B6" s="157" t="s">
        <v>77</v>
      </c>
      <c r="C6" s="158"/>
      <c r="D6" s="158"/>
      <c r="E6" s="159"/>
      <c r="F6" s="160" t="s">
        <v>78</v>
      </c>
      <c r="G6" s="160" t="s">
        <v>79</v>
      </c>
      <c r="H6" s="161" t="s">
        <v>80</v>
      </c>
      <c r="I6" s="160" t="s">
        <v>81</v>
      </c>
      <c r="J6" s="160" t="s">
        <v>82</v>
      </c>
    </row>
    <row r="7" spans="1:10" ht="17.25" customHeight="1">
      <c r="A7" s="162" t="s">
        <v>83</v>
      </c>
      <c r="B7" s="163" t="s">
        <v>84</v>
      </c>
      <c r="C7" s="164" t="s">
        <v>85</v>
      </c>
      <c r="D7" s="165" t="s">
        <v>86</v>
      </c>
      <c r="E7" s="166" t="s">
        <v>87</v>
      </c>
      <c r="F7" s="167"/>
      <c r="G7" s="168" t="s">
        <v>88</v>
      </c>
      <c r="H7" s="169" t="s">
        <v>89</v>
      </c>
      <c r="I7" s="168" t="s">
        <v>90</v>
      </c>
      <c r="J7" s="168" t="s">
        <v>91</v>
      </c>
    </row>
    <row r="8" spans="1:10" ht="15">
      <c r="A8" s="170" t="s">
        <v>92</v>
      </c>
      <c r="B8" s="171" t="s">
        <v>93</v>
      </c>
      <c r="C8" s="164"/>
      <c r="D8" s="164"/>
      <c r="E8" s="172" t="s">
        <v>94</v>
      </c>
      <c r="F8" s="173"/>
      <c r="G8" s="168" t="s">
        <v>95</v>
      </c>
      <c r="H8" s="169" t="s">
        <v>95</v>
      </c>
      <c r="I8" s="174">
        <v>2014</v>
      </c>
      <c r="J8" s="175" t="s">
        <v>96</v>
      </c>
    </row>
    <row r="9" spans="1:10" ht="15.75" thickBot="1">
      <c r="A9" s="170" t="s">
        <v>97</v>
      </c>
      <c r="B9" s="176"/>
      <c r="C9" s="177"/>
      <c r="D9" s="177"/>
      <c r="E9" s="178"/>
      <c r="F9" s="179"/>
      <c r="G9" s="174"/>
      <c r="H9" s="180"/>
      <c r="I9" s="181"/>
      <c r="J9" s="182"/>
    </row>
    <row r="10" spans="1:10" ht="15" thickBot="1">
      <c r="A10" s="183" t="s">
        <v>13</v>
      </c>
      <c r="B10" s="184" t="s">
        <v>98</v>
      </c>
      <c r="C10" s="185" t="s">
        <v>99</v>
      </c>
      <c r="D10" s="185" t="s">
        <v>100</v>
      </c>
      <c r="E10" s="186" t="s">
        <v>101</v>
      </c>
      <c r="F10" s="186" t="s">
        <v>102</v>
      </c>
      <c r="G10" s="186">
        <v>1</v>
      </c>
      <c r="H10" s="187">
        <v>2</v>
      </c>
      <c r="I10" s="186">
        <v>3</v>
      </c>
      <c r="J10" s="186">
        <v>4</v>
      </c>
    </row>
    <row r="11" spans="1:10" ht="24.75" customHeight="1">
      <c r="A11" s="188" t="s">
        <v>103</v>
      </c>
      <c r="B11" s="189" t="s">
        <v>104</v>
      </c>
      <c r="C11" s="190"/>
      <c r="D11" s="191"/>
      <c r="E11" s="192"/>
      <c r="F11" s="193" t="s">
        <v>105</v>
      </c>
      <c r="G11" s="194">
        <f>SUM(G12+G18+G19+G66)</f>
        <v>60820578</v>
      </c>
      <c r="H11" s="194">
        <f>SUM(H12+H18+H19+H66)</f>
        <v>63818340</v>
      </c>
      <c r="I11" s="194">
        <f>SUM(I12+I18+I19+I66)</f>
        <v>63100050</v>
      </c>
      <c r="J11" s="195">
        <f t="shared" ref="J11:J67" si="0">SUM($I11/H11)*100</f>
        <v>98.874477148731856</v>
      </c>
    </row>
    <row r="12" spans="1:10" ht="18.95" customHeight="1">
      <c r="A12" s="196" t="s">
        <v>103</v>
      </c>
      <c r="B12" s="197"/>
      <c r="C12" s="198" t="s">
        <v>106</v>
      </c>
      <c r="D12" s="198"/>
      <c r="E12" s="199"/>
      <c r="F12" s="200" t="s">
        <v>107</v>
      </c>
      <c r="G12" s="201">
        <f>SUM(G13+G14+G16+G17)</f>
        <v>35727752</v>
      </c>
      <c r="H12" s="201">
        <f>SUM(H13+H14+H16+H17)</f>
        <v>36805634</v>
      </c>
      <c r="I12" s="201">
        <f>SUM(I13+I14+I16+I17)</f>
        <v>36805075</v>
      </c>
      <c r="J12" s="202">
        <f t="shared" si="0"/>
        <v>99.998481210784192</v>
      </c>
    </row>
    <row r="13" spans="1:10" ht="18.95" customHeight="1">
      <c r="A13" s="203" t="s">
        <v>103</v>
      </c>
      <c r="B13" s="197"/>
      <c r="C13" s="198"/>
      <c r="D13" s="204" t="s">
        <v>108</v>
      </c>
      <c r="E13" s="205"/>
      <c r="F13" s="206" t="s">
        <v>109</v>
      </c>
      <c r="G13" s="207">
        <v>34473159</v>
      </c>
      <c r="H13" s="207">
        <v>33842012</v>
      </c>
      <c r="I13" s="207">
        <v>33841800</v>
      </c>
      <c r="J13" s="208">
        <f t="shared" si="0"/>
        <v>99.999373559704424</v>
      </c>
    </row>
    <row r="14" spans="1:10" ht="18.95" customHeight="1">
      <c r="A14" s="203" t="s">
        <v>103</v>
      </c>
      <c r="B14" s="197"/>
      <c r="C14" s="198"/>
      <c r="D14" s="204" t="s">
        <v>110</v>
      </c>
      <c r="E14" s="205"/>
      <c r="F14" s="206" t="s">
        <v>111</v>
      </c>
      <c r="G14" s="207">
        <f>SUM(G15:G15)</f>
        <v>117415</v>
      </c>
      <c r="H14" s="207">
        <f>SUM(H15:H15)</f>
        <v>134334</v>
      </c>
      <c r="I14" s="207">
        <f>SUM(I15:I15)</f>
        <v>134070</v>
      </c>
      <c r="J14" s="208">
        <f t="shared" si="0"/>
        <v>99.803474920719992</v>
      </c>
    </row>
    <row r="15" spans="1:10" ht="18.95" customHeight="1">
      <c r="A15" s="209" t="s">
        <v>103</v>
      </c>
      <c r="B15" s="210"/>
      <c r="C15" s="211"/>
      <c r="D15" s="212"/>
      <c r="E15" s="213" t="s">
        <v>112</v>
      </c>
      <c r="F15" s="214" t="s">
        <v>113</v>
      </c>
      <c r="G15" s="215">
        <v>117415</v>
      </c>
      <c r="H15" s="215">
        <v>134334</v>
      </c>
      <c r="I15" s="215">
        <v>134070</v>
      </c>
      <c r="J15" s="216">
        <f t="shared" si="0"/>
        <v>99.803474920719992</v>
      </c>
    </row>
    <row r="16" spans="1:10" ht="18.95" customHeight="1">
      <c r="A16" s="203" t="s">
        <v>103</v>
      </c>
      <c r="B16" s="197"/>
      <c r="C16" s="198"/>
      <c r="D16" s="204" t="s">
        <v>114</v>
      </c>
      <c r="E16" s="205"/>
      <c r="F16" s="206" t="s">
        <v>115</v>
      </c>
      <c r="G16" s="207">
        <v>6340</v>
      </c>
      <c r="H16" s="207">
        <v>7791</v>
      </c>
      <c r="I16" s="207">
        <v>7755</v>
      </c>
      <c r="J16" s="208">
        <f t="shared" si="0"/>
        <v>99.537928378898727</v>
      </c>
    </row>
    <row r="17" spans="1:10" ht="18.95" customHeight="1">
      <c r="A17" s="203" t="s">
        <v>103</v>
      </c>
      <c r="B17" s="197"/>
      <c r="C17" s="198"/>
      <c r="D17" s="204" t="s">
        <v>116</v>
      </c>
      <c r="E17" s="205"/>
      <c r="F17" s="206" t="s">
        <v>117</v>
      </c>
      <c r="G17" s="207">
        <v>1130838</v>
      </c>
      <c r="H17" s="207">
        <v>2821497</v>
      </c>
      <c r="I17" s="207">
        <v>2821450</v>
      </c>
      <c r="J17" s="208">
        <f t="shared" si="0"/>
        <v>99.998334217615678</v>
      </c>
    </row>
    <row r="18" spans="1:10" ht="18.95" customHeight="1">
      <c r="A18" s="196" t="s">
        <v>103</v>
      </c>
      <c r="B18" s="217"/>
      <c r="C18" s="218" t="s">
        <v>118</v>
      </c>
      <c r="D18" s="218"/>
      <c r="E18" s="219"/>
      <c r="F18" s="220" t="s">
        <v>119</v>
      </c>
      <c r="G18" s="221">
        <v>13665438</v>
      </c>
      <c r="H18" s="221">
        <v>13999883</v>
      </c>
      <c r="I18" s="222">
        <f>13920814+23529</f>
        <v>13944343</v>
      </c>
      <c r="J18" s="202">
        <f t="shared" si="0"/>
        <v>99.603282398860046</v>
      </c>
    </row>
    <row r="19" spans="1:10" ht="18.95" customHeight="1">
      <c r="A19" s="196" t="s">
        <v>103</v>
      </c>
      <c r="B19" s="217"/>
      <c r="C19" s="223" t="s">
        <v>120</v>
      </c>
      <c r="D19" s="218"/>
      <c r="E19" s="224"/>
      <c r="F19" s="220" t="s">
        <v>121</v>
      </c>
      <c r="G19" s="225">
        <f>SUM(G20+G23+G27+G36+G47+G42+G50)</f>
        <v>11200002</v>
      </c>
      <c r="H19" s="225">
        <f>SUM(H20+H23+H27+H36+H47+H42+H50)</f>
        <v>12489094</v>
      </c>
      <c r="I19" s="226">
        <f>SUM(I20+I23+I27+I36+I47+I42+I50)</f>
        <v>11863153</v>
      </c>
      <c r="J19" s="202">
        <f t="shared" si="0"/>
        <v>94.988099216804684</v>
      </c>
    </row>
    <row r="20" spans="1:10" ht="18.95" customHeight="1">
      <c r="A20" s="203" t="s">
        <v>103</v>
      </c>
      <c r="B20" s="227"/>
      <c r="C20" s="228"/>
      <c r="D20" s="204" t="s">
        <v>122</v>
      </c>
      <c r="E20" s="229"/>
      <c r="F20" s="206" t="s">
        <v>123</v>
      </c>
      <c r="G20" s="230">
        <f>SUM(G21:G22)</f>
        <v>117338</v>
      </c>
      <c r="H20" s="230">
        <f>SUM(H21:H22)</f>
        <v>115644</v>
      </c>
      <c r="I20" s="230">
        <f>SUM(I21:I22)</f>
        <v>109492</v>
      </c>
      <c r="J20" s="208">
        <f t="shared" si="0"/>
        <v>94.680225519698382</v>
      </c>
    </row>
    <row r="21" spans="1:10" ht="18.95" customHeight="1">
      <c r="A21" s="209" t="s">
        <v>103</v>
      </c>
      <c r="B21" s="227"/>
      <c r="C21" s="231"/>
      <c r="D21" s="232"/>
      <c r="E21" s="233">
        <v>631001</v>
      </c>
      <c r="F21" s="234" t="s">
        <v>124</v>
      </c>
      <c r="G21" s="235">
        <v>115478</v>
      </c>
      <c r="H21" s="235">
        <v>114754</v>
      </c>
      <c r="I21" s="235">
        <v>108782</v>
      </c>
      <c r="J21" s="216">
        <f t="shared" si="0"/>
        <v>94.795824110706377</v>
      </c>
    </row>
    <row r="22" spans="1:10" ht="18.95" customHeight="1">
      <c r="A22" s="209" t="s">
        <v>103</v>
      </c>
      <c r="B22" s="227"/>
      <c r="C22" s="231"/>
      <c r="D22" s="232"/>
      <c r="E22" s="233">
        <v>631004</v>
      </c>
      <c r="F22" s="234" t="s">
        <v>125</v>
      </c>
      <c r="G22" s="235">
        <v>1860</v>
      </c>
      <c r="H22" s="235">
        <v>890</v>
      </c>
      <c r="I22" s="235">
        <v>710</v>
      </c>
      <c r="J22" s="216">
        <f t="shared" si="0"/>
        <v>79.775280898876403</v>
      </c>
    </row>
    <row r="23" spans="1:10" ht="18.95" customHeight="1">
      <c r="A23" s="203" t="s">
        <v>103</v>
      </c>
      <c r="B23" s="227"/>
      <c r="C23" s="228"/>
      <c r="D23" s="204" t="s">
        <v>126</v>
      </c>
      <c r="E23" s="229"/>
      <c r="F23" s="206" t="s">
        <v>127</v>
      </c>
      <c r="G23" s="230">
        <f>SUM(G24:G26)</f>
        <v>3942212</v>
      </c>
      <c r="H23" s="230">
        <f>SUM(H24:H26)</f>
        <v>4352085</v>
      </c>
      <c r="I23" s="230">
        <f>SUM(I24:I26)</f>
        <v>4058449</v>
      </c>
      <c r="J23" s="208">
        <f t="shared" si="0"/>
        <v>93.252981042419904</v>
      </c>
    </row>
    <row r="24" spans="1:10" ht="18.95" customHeight="1">
      <c r="A24" s="209" t="s">
        <v>103</v>
      </c>
      <c r="B24" s="227"/>
      <c r="C24" s="228"/>
      <c r="D24" s="236"/>
      <c r="E24" s="237">
        <v>632001</v>
      </c>
      <c r="F24" s="238" t="s">
        <v>128</v>
      </c>
      <c r="G24" s="235">
        <v>1188337</v>
      </c>
      <c r="H24" s="235">
        <v>1095203</v>
      </c>
      <c r="I24" s="235">
        <f>926738+12476</f>
        <v>939214</v>
      </c>
      <c r="J24" s="216">
        <f t="shared" si="0"/>
        <v>85.757069693928884</v>
      </c>
    </row>
    <row r="25" spans="1:10" ht="18.95" customHeight="1">
      <c r="A25" s="209" t="s">
        <v>103</v>
      </c>
      <c r="B25" s="227"/>
      <c r="C25" s="228"/>
      <c r="D25" s="236"/>
      <c r="E25" s="237">
        <v>632002</v>
      </c>
      <c r="F25" s="238" t="s">
        <v>129</v>
      </c>
      <c r="G25" s="235">
        <v>109211</v>
      </c>
      <c r="H25" s="235">
        <v>109465</v>
      </c>
      <c r="I25" s="235">
        <v>97818</v>
      </c>
      <c r="J25" s="216">
        <f t="shared" si="0"/>
        <v>89.360069428584481</v>
      </c>
    </row>
    <row r="26" spans="1:10" ht="18.95" customHeight="1">
      <c r="A26" s="209" t="s">
        <v>103</v>
      </c>
      <c r="B26" s="227"/>
      <c r="C26" s="228"/>
      <c r="D26" s="236"/>
      <c r="E26" s="237">
        <v>632003</v>
      </c>
      <c r="F26" s="239" t="s">
        <v>130</v>
      </c>
      <c r="G26" s="235">
        <v>2644664</v>
      </c>
      <c r="H26" s="235">
        <v>3147417</v>
      </c>
      <c r="I26" s="235">
        <f>3002919+18498</f>
        <v>3021417</v>
      </c>
      <c r="J26" s="216">
        <f t="shared" si="0"/>
        <v>95.996717308192714</v>
      </c>
    </row>
    <row r="27" spans="1:10" ht="18.95" customHeight="1">
      <c r="A27" s="203" t="s">
        <v>103</v>
      </c>
      <c r="B27" s="227"/>
      <c r="C27" s="228"/>
      <c r="D27" s="204" t="s">
        <v>131</v>
      </c>
      <c r="E27" s="229"/>
      <c r="F27" s="206" t="s">
        <v>132</v>
      </c>
      <c r="G27" s="230">
        <f>SUM(G28:G35)</f>
        <v>1068119</v>
      </c>
      <c r="H27" s="230">
        <f>SUM(H28:H35)</f>
        <v>1232373</v>
      </c>
      <c r="I27" s="230">
        <f>SUM(I28:I35)</f>
        <v>1156343</v>
      </c>
      <c r="J27" s="208">
        <f t="shared" si="0"/>
        <v>93.830601611687371</v>
      </c>
    </row>
    <row r="28" spans="1:10" ht="18.95" customHeight="1">
      <c r="A28" s="209" t="s">
        <v>103</v>
      </c>
      <c r="B28" s="227"/>
      <c r="C28" s="228"/>
      <c r="D28" s="240"/>
      <c r="E28" s="241" t="s">
        <v>133</v>
      </c>
      <c r="F28" s="242" t="s">
        <v>134</v>
      </c>
      <c r="G28" s="243">
        <v>14725</v>
      </c>
      <c r="H28" s="243">
        <v>77653</v>
      </c>
      <c r="I28" s="243">
        <v>47788</v>
      </c>
      <c r="J28" s="216">
        <f t="shared" si="0"/>
        <v>61.540442738851041</v>
      </c>
    </row>
    <row r="29" spans="1:10" ht="18.95" customHeight="1">
      <c r="A29" s="209" t="s">
        <v>103</v>
      </c>
      <c r="B29" s="227"/>
      <c r="C29" s="228"/>
      <c r="D29" s="240"/>
      <c r="E29" s="241" t="s">
        <v>135</v>
      </c>
      <c r="F29" s="242" t="s">
        <v>136</v>
      </c>
      <c r="G29" s="243">
        <v>60</v>
      </c>
      <c r="H29" s="243">
        <v>200</v>
      </c>
      <c r="I29" s="243">
        <v>111</v>
      </c>
      <c r="J29" s="216">
        <f t="shared" si="0"/>
        <v>55.500000000000007</v>
      </c>
    </row>
    <row r="30" spans="1:10" ht="18.95" customHeight="1">
      <c r="A30" s="209" t="s">
        <v>103</v>
      </c>
      <c r="B30" s="227"/>
      <c r="C30" s="228"/>
      <c r="D30" s="240"/>
      <c r="E30" s="241" t="s">
        <v>137</v>
      </c>
      <c r="F30" s="242" t="s">
        <v>138</v>
      </c>
      <c r="G30" s="243">
        <v>7</v>
      </c>
      <c r="H30" s="243">
        <v>51</v>
      </c>
      <c r="I30" s="243">
        <v>0</v>
      </c>
      <c r="J30" s="216">
        <f t="shared" si="0"/>
        <v>0</v>
      </c>
    </row>
    <row r="31" spans="1:10" ht="18.95" customHeight="1">
      <c r="A31" s="209" t="s">
        <v>103</v>
      </c>
      <c r="B31" s="227"/>
      <c r="C31" s="228"/>
      <c r="D31" s="240"/>
      <c r="E31" s="241" t="s">
        <v>139</v>
      </c>
      <c r="F31" s="242" t="s">
        <v>140</v>
      </c>
      <c r="G31" s="243">
        <v>1281</v>
      </c>
      <c r="H31" s="243">
        <v>9629</v>
      </c>
      <c r="I31" s="243">
        <v>7500</v>
      </c>
      <c r="J31" s="216">
        <f t="shared" si="0"/>
        <v>77.889708173226708</v>
      </c>
    </row>
    <row r="32" spans="1:10" ht="18.95" customHeight="1">
      <c r="A32" s="209" t="s">
        <v>103</v>
      </c>
      <c r="B32" s="227"/>
      <c r="C32" s="228"/>
      <c r="D32" s="240"/>
      <c r="E32" s="241" t="s">
        <v>141</v>
      </c>
      <c r="F32" s="242" t="s">
        <v>142</v>
      </c>
      <c r="G32" s="243">
        <v>1033284</v>
      </c>
      <c r="H32" s="243">
        <v>1125320</v>
      </c>
      <c r="I32" s="243">
        <f>1055481+28761</f>
        <v>1084242</v>
      </c>
      <c r="J32" s="216">
        <f t="shared" si="0"/>
        <v>96.349660541001668</v>
      </c>
    </row>
    <row r="33" spans="1:10" ht="18.95" customHeight="1">
      <c r="A33" s="209" t="s">
        <v>103</v>
      </c>
      <c r="B33" s="227"/>
      <c r="C33" s="228"/>
      <c r="D33" s="240"/>
      <c r="E33" s="241" t="s">
        <v>143</v>
      </c>
      <c r="F33" s="242" t="s">
        <v>144</v>
      </c>
      <c r="G33" s="243">
        <v>2440</v>
      </c>
      <c r="H33" s="243">
        <v>3667</v>
      </c>
      <c r="I33" s="243">
        <v>3044</v>
      </c>
      <c r="J33" s="216">
        <f t="shared" si="0"/>
        <v>83.010635396782106</v>
      </c>
    </row>
    <row r="34" spans="1:10" ht="18.95" customHeight="1">
      <c r="A34" s="209" t="s">
        <v>103</v>
      </c>
      <c r="B34" s="227"/>
      <c r="C34" s="228"/>
      <c r="D34" s="240"/>
      <c r="E34" s="241" t="s">
        <v>145</v>
      </c>
      <c r="F34" s="242" t="s">
        <v>146</v>
      </c>
      <c r="G34" s="243">
        <v>10330</v>
      </c>
      <c r="H34" s="243">
        <v>9994</v>
      </c>
      <c r="I34" s="243">
        <v>7976</v>
      </c>
      <c r="J34" s="216">
        <f t="shared" si="0"/>
        <v>79.807884730838509</v>
      </c>
    </row>
    <row r="35" spans="1:10" ht="18.95" customHeight="1">
      <c r="A35" s="209" t="s">
        <v>103</v>
      </c>
      <c r="B35" s="227"/>
      <c r="C35" s="228"/>
      <c r="D35" s="240"/>
      <c r="E35" s="241" t="s">
        <v>147</v>
      </c>
      <c r="F35" s="242" t="s">
        <v>148</v>
      </c>
      <c r="G35" s="243">
        <v>5992</v>
      </c>
      <c r="H35" s="243">
        <v>5859</v>
      </c>
      <c r="I35" s="243">
        <v>5682</v>
      </c>
      <c r="J35" s="216">
        <f t="shared" si="0"/>
        <v>96.979006656426009</v>
      </c>
    </row>
    <row r="36" spans="1:10" ht="18.95" customHeight="1">
      <c r="A36" s="203" t="s">
        <v>103</v>
      </c>
      <c r="B36" s="227"/>
      <c r="C36" s="228"/>
      <c r="D36" s="204" t="s">
        <v>149</v>
      </c>
      <c r="E36" s="229"/>
      <c r="F36" s="206" t="s">
        <v>150</v>
      </c>
      <c r="G36" s="230">
        <f>SUM(G37:G41)</f>
        <v>261972</v>
      </c>
      <c r="H36" s="230">
        <f>SUM(H37:H41)</f>
        <v>271668</v>
      </c>
      <c r="I36" s="230">
        <f>SUM(I37:I41)</f>
        <v>248011</v>
      </c>
      <c r="J36" s="208">
        <f t="shared" si="0"/>
        <v>91.291944579413112</v>
      </c>
    </row>
    <row r="37" spans="1:10" ht="18.95" customHeight="1">
      <c r="A37" s="209" t="s">
        <v>103</v>
      </c>
      <c r="B37" s="227"/>
      <c r="C37" s="228"/>
      <c r="D37" s="236"/>
      <c r="E37" s="237">
        <v>634001</v>
      </c>
      <c r="F37" s="244" t="s">
        <v>151</v>
      </c>
      <c r="G37" s="235">
        <v>158040</v>
      </c>
      <c r="H37" s="235">
        <v>147487</v>
      </c>
      <c r="I37" s="235">
        <f>135431-798</f>
        <v>134633</v>
      </c>
      <c r="J37" s="216">
        <f t="shared" si="0"/>
        <v>91.284655596764466</v>
      </c>
    </row>
    <row r="38" spans="1:10" ht="18.95" customHeight="1">
      <c r="A38" s="209" t="s">
        <v>103</v>
      </c>
      <c r="B38" s="227"/>
      <c r="C38" s="228"/>
      <c r="D38" s="236"/>
      <c r="E38" s="237">
        <v>634002</v>
      </c>
      <c r="F38" s="244" t="s">
        <v>152</v>
      </c>
      <c r="G38" s="235">
        <v>50606</v>
      </c>
      <c r="H38" s="235">
        <v>64770</v>
      </c>
      <c r="I38" s="235">
        <f>56998+296</f>
        <v>57294</v>
      </c>
      <c r="J38" s="216">
        <f t="shared" si="0"/>
        <v>88.457619268179712</v>
      </c>
    </row>
    <row r="39" spans="1:10" ht="18.95" customHeight="1">
      <c r="A39" s="209" t="s">
        <v>103</v>
      </c>
      <c r="B39" s="227"/>
      <c r="C39" s="228"/>
      <c r="D39" s="245"/>
      <c r="E39" s="246" t="s">
        <v>153</v>
      </c>
      <c r="F39" s="242" t="s">
        <v>154</v>
      </c>
      <c r="G39" s="235">
        <v>47344</v>
      </c>
      <c r="H39" s="235">
        <v>52021</v>
      </c>
      <c r="I39" s="235">
        <f>49085+81</f>
        <v>49166</v>
      </c>
      <c r="J39" s="216">
        <f t="shared" si="0"/>
        <v>94.511831760250658</v>
      </c>
    </row>
    <row r="40" spans="1:10" ht="18.95" customHeight="1">
      <c r="A40" s="209" t="s">
        <v>103</v>
      </c>
      <c r="B40" s="227"/>
      <c r="C40" s="228"/>
      <c r="D40" s="245"/>
      <c r="E40" s="237">
        <v>634004</v>
      </c>
      <c r="F40" s="247" t="s">
        <v>155</v>
      </c>
      <c r="G40" s="235">
        <v>305</v>
      </c>
      <c r="H40" s="235">
        <v>2113</v>
      </c>
      <c r="I40" s="235">
        <v>1856</v>
      </c>
      <c r="J40" s="216">
        <f t="shared" si="0"/>
        <v>87.837198296261249</v>
      </c>
    </row>
    <row r="41" spans="1:10" ht="18.95" customHeight="1">
      <c r="A41" s="209" t="s">
        <v>103</v>
      </c>
      <c r="B41" s="227"/>
      <c r="C41" s="228"/>
      <c r="D41" s="245"/>
      <c r="E41" s="237">
        <v>634005</v>
      </c>
      <c r="F41" s="247" t="s">
        <v>156</v>
      </c>
      <c r="G41" s="235">
        <v>5677</v>
      </c>
      <c r="H41" s="235">
        <v>5277</v>
      </c>
      <c r="I41" s="235">
        <v>5062</v>
      </c>
      <c r="J41" s="216">
        <f t="shared" si="0"/>
        <v>95.925715368580626</v>
      </c>
    </row>
    <row r="42" spans="1:10" ht="18.95" customHeight="1">
      <c r="A42" s="203" t="s">
        <v>103</v>
      </c>
      <c r="B42" s="227"/>
      <c r="C42" s="228"/>
      <c r="D42" s="204" t="s">
        <v>157</v>
      </c>
      <c r="E42" s="248"/>
      <c r="F42" s="206" t="s">
        <v>158</v>
      </c>
      <c r="G42" s="230">
        <f>SUM(G43:G46)</f>
        <v>348429</v>
      </c>
      <c r="H42" s="230">
        <f>SUM(H43:H46)</f>
        <v>583160</v>
      </c>
      <c r="I42" s="230">
        <f>SUM(I43:I46)</f>
        <v>477946</v>
      </c>
      <c r="J42" s="208">
        <f t="shared" si="0"/>
        <v>81.957953220385477</v>
      </c>
    </row>
    <row r="43" spans="1:10" ht="18.95" customHeight="1">
      <c r="A43" s="209" t="s">
        <v>103</v>
      </c>
      <c r="B43" s="227"/>
      <c r="C43" s="228"/>
      <c r="D43" s="236"/>
      <c r="E43" s="237">
        <v>635001</v>
      </c>
      <c r="F43" s="247" t="s">
        <v>159</v>
      </c>
      <c r="G43" s="235">
        <v>703</v>
      </c>
      <c r="H43" s="235">
        <v>2838</v>
      </c>
      <c r="I43" s="235">
        <v>2821</v>
      </c>
      <c r="J43" s="249">
        <f t="shared" si="0"/>
        <v>99.400986610288939</v>
      </c>
    </row>
    <row r="44" spans="1:10" ht="18.95" customHeight="1">
      <c r="A44" s="209" t="s">
        <v>103</v>
      </c>
      <c r="B44" s="227"/>
      <c r="C44" s="228"/>
      <c r="D44" s="236"/>
      <c r="E44" s="237">
        <v>635002</v>
      </c>
      <c r="F44" s="247" t="s">
        <v>160</v>
      </c>
      <c r="G44" s="235">
        <v>257549</v>
      </c>
      <c r="H44" s="235">
        <v>274109</v>
      </c>
      <c r="I44" s="235">
        <v>233062</v>
      </c>
      <c r="J44" s="249">
        <f t="shared" si="0"/>
        <v>85.025300154318174</v>
      </c>
    </row>
    <row r="45" spans="1:10" ht="18.95" customHeight="1">
      <c r="A45" s="209" t="s">
        <v>103</v>
      </c>
      <c r="B45" s="227"/>
      <c r="C45" s="228"/>
      <c r="D45" s="236"/>
      <c r="E45" s="237">
        <v>635004</v>
      </c>
      <c r="F45" s="247" t="s">
        <v>161</v>
      </c>
      <c r="G45" s="235">
        <v>47901</v>
      </c>
      <c r="H45" s="235">
        <v>89710</v>
      </c>
      <c r="I45" s="235">
        <v>75795</v>
      </c>
      <c r="J45" s="249">
        <f t="shared" si="0"/>
        <v>84.4889087058299</v>
      </c>
    </row>
    <row r="46" spans="1:10" ht="18.95" customHeight="1">
      <c r="A46" s="209" t="s">
        <v>103</v>
      </c>
      <c r="B46" s="227"/>
      <c r="C46" s="228"/>
      <c r="D46" s="236"/>
      <c r="E46" s="237">
        <v>635006</v>
      </c>
      <c r="F46" s="244" t="s">
        <v>162</v>
      </c>
      <c r="G46" s="235">
        <v>42276</v>
      </c>
      <c r="H46" s="235">
        <v>216503</v>
      </c>
      <c r="I46" s="235">
        <f>165873+395</f>
        <v>166268</v>
      </c>
      <c r="J46" s="249">
        <f t="shared" si="0"/>
        <v>76.797088262056405</v>
      </c>
    </row>
    <row r="47" spans="1:10" ht="18.95" customHeight="1">
      <c r="A47" s="203" t="s">
        <v>103</v>
      </c>
      <c r="B47" s="227"/>
      <c r="C47" s="228"/>
      <c r="D47" s="204" t="s">
        <v>163</v>
      </c>
      <c r="E47" s="229"/>
      <c r="F47" s="206" t="s">
        <v>164</v>
      </c>
      <c r="G47" s="230">
        <f>SUM(G48:G49)</f>
        <v>1723969</v>
      </c>
      <c r="H47" s="230">
        <f>SUM(H48:H49)</f>
        <v>1834129</v>
      </c>
      <c r="I47" s="230">
        <f>SUM(I48:I49)</f>
        <v>1806630</v>
      </c>
      <c r="J47" s="208">
        <f t="shared" si="0"/>
        <v>98.500705239380665</v>
      </c>
    </row>
    <row r="48" spans="1:10" ht="18.95" customHeight="1">
      <c r="A48" s="209" t="s">
        <v>103</v>
      </c>
      <c r="B48" s="227"/>
      <c r="C48" s="228"/>
      <c r="D48" s="250"/>
      <c r="E48" s="237">
        <v>636001</v>
      </c>
      <c r="F48" s="251" t="s">
        <v>165</v>
      </c>
      <c r="G48" s="235">
        <v>1710955</v>
      </c>
      <c r="H48" s="235">
        <v>1820540</v>
      </c>
      <c r="I48" s="235">
        <v>1793844</v>
      </c>
      <c r="J48" s="216">
        <f t="shared" si="0"/>
        <v>98.533621892405549</v>
      </c>
    </row>
    <row r="49" spans="1:10" ht="18" customHeight="1">
      <c r="A49" s="209" t="s">
        <v>103</v>
      </c>
      <c r="B49" s="227"/>
      <c r="C49" s="228"/>
      <c r="D49" s="250"/>
      <c r="E49" s="237">
        <v>636002</v>
      </c>
      <c r="F49" s="251" t="s">
        <v>166</v>
      </c>
      <c r="G49" s="235">
        <v>13014</v>
      </c>
      <c r="H49" s="235">
        <v>13589</v>
      </c>
      <c r="I49" s="235">
        <v>12786</v>
      </c>
      <c r="J49" s="216">
        <f t="shared" si="0"/>
        <v>94.090808742365155</v>
      </c>
    </row>
    <row r="50" spans="1:10" ht="18.95" customHeight="1">
      <c r="A50" s="203" t="s">
        <v>103</v>
      </c>
      <c r="B50" s="227"/>
      <c r="C50" s="228"/>
      <c r="D50" s="204" t="s">
        <v>167</v>
      </c>
      <c r="E50" s="229"/>
      <c r="F50" s="206" t="s">
        <v>168</v>
      </c>
      <c r="G50" s="230">
        <f>SUM(G51:G65)</f>
        <v>3737963</v>
      </c>
      <c r="H50" s="230">
        <f>SUM(H51:H65)</f>
        <v>4100035</v>
      </c>
      <c r="I50" s="230">
        <f>SUM(I51:I65)</f>
        <v>4006282</v>
      </c>
      <c r="J50" s="208">
        <f t="shared" si="0"/>
        <v>97.71336098350379</v>
      </c>
    </row>
    <row r="51" spans="1:10" ht="18.95" customHeight="1">
      <c r="A51" s="209" t="s">
        <v>103</v>
      </c>
      <c r="B51" s="227"/>
      <c r="C51" s="228"/>
      <c r="D51" s="240"/>
      <c r="E51" s="241" t="s">
        <v>169</v>
      </c>
      <c r="F51" s="242" t="s">
        <v>170</v>
      </c>
      <c r="G51" s="235">
        <v>9804</v>
      </c>
      <c r="H51" s="235">
        <v>11536</v>
      </c>
      <c r="I51" s="235">
        <v>8505</v>
      </c>
      <c r="J51" s="249">
        <f t="shared" si="0"/>
        <v>73.725728155339809</v>
      </c>
    </row>
    <row r="52" spans="1:10" ht="18.95" customHeight="1">
      <c r="A52" s="209" t="s">
        <v>103</v>
      </c>
      <c r="B52" s="227"/>
      <c r="C52" s="228"/>
      <c r="D52" s="240"/>
      <c r="E52" s="241" t="s">
        <v>171</v>
      </c>
      <c r="F52" s="242" t="s">
        <v>172</v>
      </c>
      <c r="G52" s="235">
        <v>230</v>
      </c>
      <c r="H52" s="235">
        <v>1100</v>
      </c>
      <c r="I52" s="235">
        <v>689</v>
      </c>
      <c r="J52" s="249">
        <f t="shared" si="0"/>
        <v>62.636363636363633</v>
      </c>
    </row>
    <row r="53" spans="1:10" ht="18.95" customHeight="1">
      <c r="A53" s="209" t="s">
        <v>103</v>
      </c>
      <c r="B53" s="227"/>
      <c r="C53" s="228"/>
      <c r="D53" s="240"/>
      <c r="E53" s="241" t="s">
        <v>173</v>
      </c>
      <c r="F53" s="242" t="s">
        <v>174</v>
      </c>
      <c r="G53" s="235">
        <v>647079</v>
      </c>
      <c r="H53" s="235">
        <v>715358</v>
      </c>
      <c r="I53" s="235">
        <f>651055+100</f>
        <v>651155</v>
      </c>
      <c r="J53" s="249">
        <f t="shared" si="0"/>
        <v>91.025053190150956</v>
      </c>
    </row>
    <row r="54" spans="1:10" ht="18.95" customHeight="1">
      <c r="A54" s="209" t="s">
        <v>103</v>
      </c>
      <c r="B54" s="227"/>
      <c r="C54" s="228"/>
      <c r="D54" s="240"/>
      <c r="E54" s="241" t="s">
        <v>175</v>
      </c>
      <c r="F54" s="242" t="s">
        <v>176</v>
      </c>
      <c r="G54" s="235">
        <v>1032803</v>
      </c>
      <c r="H54" s="235">
        <v>1125652</v>
      </c>
      <c r="I54" s="235">
        <f>1086099+44</f>
        <v>1086143</v>
      </c>
      <c r="J54" s="249">
        <f t="shared" si="0"/>
        <v>96.490123057570187</v>
      </c>
    </row>
    <row r="55" spans="1:10" ht="18.95" customHeight="1">
      <c r="A55" s="209" t="s">
        <v>103</v>
      </c>
      <c r="B55" s="227"/>
      <c r="C55" s="228"/>
      <c r="D55" s="240"/>
      <c r="E55" s="241" t="s">
        <v>177</v>
      </c>
      <c r="F55" s="242" t="s">
        <v>123</v>
      </c>
      <c r="G55" s="235">
        <v>462</v>
      </c>
      <c r="H55" s="235">
        <v>292</v>
      </c>
      <c r="I55" s="235">
        <v>136</v>
      </c>
      <c r="J55" s="249">
        <f t="shared" si="0"/>
        <v>46.575342465753423</v>
      </c>
    </row>
    <row r="56" spans="1:10" ht="18.95" customHeight="1">
      <c r="A56" s="209" t="s">
        <v>103</v>
      </c>
      <c r="B56" s="227"/>
      <c r="C56" s="228"/>
      <c r="D56" s="240"/>
      <c r="E56" s="241" t="s">
        <v>178</v>
      </c>
      <c r="F56" s="242" t="s">
        <v>179</v>
      </c>
      <c r="G56" s="235">
        <v>10229</v>
      </c>
      <c r="H56" s="235">
        <v>37807</v>
      </c>
      <c r="I56" s="235">
        <v>34824</v>
      </c>
      <c r="J56" s="249">
        <f t="shared" si="0"/>
        <v>92.109926733144647</v>
      </c>
    </row>
    <row r="57" spans="1:10" ht="18.95" customHeight="1">
      <c r="A57" s="209" t="s">
        <v>103</v>
      </c>
      <c r="B57" s="227"/>
      <c r="C57" s="228"/>
      <c r="D57" s="240"/>
      <c r="E57" s="241" t="s">
        <v>180</v>
      </c>
      <c r="F57" s="242" t="s">
        <v>181</v>
      </c>
      <c r="G57" s="235">
        <v>187369</v>
      </c>
      <c r="H57" s="235">
        <v>213530</v>
      </c>
      <c r="I57" s="235">
        <v>187930</v>
      </c>
      <c r="J57" s="249">
        <f t="shared" si="0"/>
        <v>88.011052311150664</v>
      </c>
    </row>
    <row r="58" spans="1:10" ht="18.95" customHeight="1">
      <c r="A58" s="209" t="s">
        <v>103</v>
      </c>
      <c r="B58" s="227"/>
      <c r="C58" s="228"/>
      <c r="D58" s="240"/>
      <c r="E58" s="241" t="s">
        <v>182</v>
      </c>
      <c r="F58" s="242" t="s">
        <v>183</v>
      </c>
      <c r="G58" s="235">
        <v>1279599</v>
      </c>
      <c r="H58" s="235">
        <v>1376790</v>
      </c>
      <c r="I58" s="235">
        <f>1322194+112264</f>
        <v>1434458</v>
      </c>
      <c r="J58" s="249">
        <f t="shared" si="0"/>
        <v>104.18858358936367</v>
      </c>
    </row>
    <row r="59" spans="1:10" ht="18.95" customHeight="1">
      <c r="A59" s="209" t="s">
        <v>103</v>
      </c>
      <c r="B59" s="227"/>
      <c r="C59" s="228"/>
      <c r="D59" s="240"/>
      <c r="E59" s="241" t="s">
        <v>184</v>
      </c>
      <c r="F59" s="242" t="s">
        <v>185</v>
      </c>
      <c r="G59" s="235">
        <v>11233</v>
      </c>
      <c r="H59" s="235">
        <v>11347</v>
      </c>
      <c r="I59" s="235">
        <f>9795+1157</f>
        <v>10952</v>
      </c>
      <c r="J59" s="249">
        <f t="shared" si="0"/>
        <v>96.518903674980166</v>
      </c>
    </row>
    <row r="60" spans="1:10" ht="18.95" customHeight="1">
      <c r="A60" s="209" t="s">
        <v>103</v>
      </c>
      <c r="B60" s="227"/>
      <c r="C60" s="228"/>
      <c r="D60" s="240"/>
      <c r="E60" s="241" t="s">
        <v>186</v>
      </c>
      <c r="F60" s="242" t="s">
        <v>187</v>
      </c>
      <c r="G60" s="235">
        <v>460745</v>
      </c>
      <c r="H60" s="235">
        <v>501201</v>
      </c>
      <c r="I60" s="252">
        <f>490055+2421</f>
        <v>492476</v>
      </c>
      <c r="J60" s="249">
        <f t="shared" si="0"/>
        <v>98.259181446166309</v>
      </c>
    </row>
    <row r="61" spans="1:10" ht="18.95" customHeight="1">
      <c r="A61" s="209" t="s">
        <v>103</v>
      </c>
      <c r="B61" s="227"/>
      <c r="C61" s="228"/>
      <c r="D61" s="240"/>
      <c r="E61" s="241" t="s">
        <v>188</v>
      </c>
      <c r="F61" s="242" t="s">
        <v>189</v>
      </c>
      <c r="G61" s="235">
        <v>0</v>
      </c>
      <c r="H61" s="235">
        <v>3</v>
      </c>
      <c r="I61" s="235">
        <v>2</v>
      </c>
      <c r="J61" s="249">
        <f t="shared" si="0"/>
        <v>66.666666666666657</v>
      </c>
    </row>
    <row r="62" spans="1:10" ht="18.95" customHeight="1">
      <c r="A62" s="209" t="s">
        <v>103</v>
      </c>
      <c r="B62" s="227"/>
      <c r="C62" s="228"/>
      <c r="D62" s="240"/>
      <c r="E62" s="241" t="s">
        <v>190</v>
      </c>
      <c r="F62" s="242" t="s">
        <v>191</v>
      </c>
      <c r="G62" s="235">
        <v>31486</v>
      </c>
      <c r="H62" s="235">
        <v>40146</v>
      </c>
      <c r="I62" s="235">
        <v>34698</v>
      </c>
      <c r="J62" s="249">
        <f t="shared" si="0"/>
        <v>86.429532207442833</v>
      </c>
    </row>
    <row r="63" spans="1:10" ht="18.95" customHeight="1">
      <c r="A63" s="209" t="s">
        <v>192</v>
      </c>
      <c r="B63" s="227"/>
      <c r="C63" s="228"/>
      <c r="D63" s="240"/>
      <c r="E63" s="241" t="s">
        <v>193</v>
      </c>
      <c r="F63" s="242" t="s">
        <v>194</v>
      </c>
      <c r="G63" s="235">
        <v>0</v>
      </c>
      <c r="H63" s="235">
        <v>186</v>
      </c>
      <c r="I63" s="235">
        <v>186</v>
      </c>
      <c r="J63" s="249">
        <f t="shared" si="0"/>
        <v>100</v>
      </c>
    </row>
    <row r="64" spans="1:10" ht="18.75" customHeight="1">
      <c r="A64" s="209" t="s">
        <v>103</v>
      </c>
      <c r="B64" s="227"/>
      <c r="C64" s="228"/>
      <c r="D64" s="240"/>
      <c r="E64" s="241" t="s">
        <v>195</v>
      </c>
      <c r="F64" s="242" t="s">
        <v>196</v>
      </c>
      <c r="G64" s="235">
        <v>0</v>
      </c>
      <c r="H64" s="235">
        <v>50</v>
      </c>
      <c r="I64" s="235">
        <v>50</v>
      </c>
      <c r="J64" s="249">
        <f t="shared" si="0"/>
        <v>100</v>
      </c>
    </row>
    <row r="65" spans="1:10" ht="18.95" customHeight="1">
      <c r="A65" s="209" t="s">
        <v>103</v>
      </c>
      <c r="B65" s="227"/>
      <c r="C65" s="228"/>
      <c r="D65" s="240"/>
      <c r="E65" s="241" t="s">
        <v>197</v>
      </c>
      <c r="F65" s="242" t="s">
        <v>198</v>
      </c>
      <c r="G65" s="235">
        <v>66924</v>
      </c>
      <c r="H65" s="235">
        <v>65037</v>
      </c>
      <c r="I65" s="235">
        <v>64078</v>
      </c>
      <c r="J65" s="249">
        <f t="shared" si="0"/>
        <v>98.525454741147342</v>
      </c>
    </row>
    <row r="66" spans="1:10" ht="18.95" customHeight="1">
      <c r="A66" s="196" t="s">
        <v>103</v>
      </c>
      <c r="B66" s="217"/>
      <c r="C66" s="223" t="s">
        <v>199</v>
      </c>
      <c r="D66" s="218"/>
      <c r="E66" s="224"/>
      <c r="F66" s="220" t="s">
        <v>200</v>
      </c>
      <c r="G66" s="253">
        <f>SUM(G67)</f>
        <v>227386</v>
      </c>
      <c r="H66" s="253">
        <f>SUM(H67)</f>
        <v>523729</v>
      </c>
      <c r="I66" s="253">
        <f>SUM(I67)</f>
        <v>487479</v>
      </c>
      <c r="J66" s="202">
        <f t="shared" si="0"/>
        <v>93.078481428372299</v>
      </c>
    </row>
    <row r="67" spans="1:10" ht="18.95" customHeight="1">
      <c r="A67" s="203" t="s">
        <v>103</v>
      </c>
      <c r="B67" s="227"/>
      <c r="C67" s="228"/>
      <c r="D67" s="204" t="s">
        <v>201</v>
      </c>
      <c r="E67" s="229"/>
      <c r="F67" s="206" t="s">
        <v>202</v>
      </c>
      <c r="G67" s="230">
        <f>SUM(G68:G71)</f>
        <v>227386</v>
      </c>
      <c r="H67" s="230">
        <f>SUM(H68:H71)</f>
        <v>523729</v>
      </c>
      <c r="I67" s="230">
        <f>SUM(I68:I71)</f>
        <v>487479</v>
      </c>
      <c r="J67" s="208">
        <f t="shared" si="0"/>
        <v>93.078481428372299</v>
      </c>
    </row>
    <row r="68" spans="1:10" ht="18.95" customHeight="1">
      <c r="A68" s="209" t="s">
        <v>103</v>
      </c>
      <c r="B68" s="227"/>
      <c r="C68" s="228"/>
      <c r="D68" s="240"/>
      <c r="E68" s="241" t="s">
        <v>203</v>
      </c>
      <c r="F68" s="242" t="s">
        <v>204</v>
      </c>
      <c r="G68" s="235">
        <v>0</v>
      </c>
      <c r="H68" s="235">
        <v>89697</v>
      </c>
      <c r="I68" s="252">
        <v>89690</v>
      </c>
      <c r="J68" s="216">
        <f t="shared" ref="J68:J71" si="1">SUM($I68/H68)*100</f>
        <v>99.992195948582449</v>
      </c>
    </row>
    <row r="69" spans="1:10" ht="18.95" customHeight="1">
      <c r="A69" s="209" t="s">
        <v>103</v>
      </c>
      <c r="B69" s="227"/>
      <c r="C69" s="228"/>
      <c r="D69" s="240"/>
      <c r="E69" s="241" t="s">
        <v>205</v>
      </c>
      <c r="F69" s="242" t="s">
        <v>206</v>
      </c>
      <c r="G69" s="235">
        <v>1986</v>
      </c>
      <c r="H69" s="235">
        <v>206888</v>
      </c>
      <c r="I69" s="252">
        <v>206320</v>
      </c>
      <c r="J69" s="216">
        <f t="shared" si="1"/>
        <v>99.72545531881984</v>
      </c>
    </row>
    <row r="70" spans="1:10" ht="18.95" customHeight="1">
      <c r="A70" s="209" t="s">
        <v>103</v>
      </c>
      <c r="B70" s="227"/>
      <c r="C70" s="228"/>
      <c r="D70" s="240"/>
      <c r="E70" s="241" t="s">
        <v>207</v>
      </c>
      <c r="F70" s="242" t="s">
        <v>208</v>
      </c>
      <c r="G70" s="235">
        <v>10739</v>
      </c>
      <c r="H70" s="235">
        <v>10702</v>
      </c>
      <c r="I70" s="252">
        <v>8638</v>
      </c>
      <c r="J70" s="216">
        <f t="shared" si="1"/>
        <v>80.713885255092507</v>
      </c>
    </row>
    <row r="71" spans="1:10" ht="18.75" customHeight="1">
      <c r="A71" s="209" t="s">
        <v>103</v>
      </c>
      <c r="B71" s="227"/>
      <c r="C71" s="228"/>
      <c r="D71" s="240"/>
      <c r="E71" s="241" t="s">
        <v>209</v>
      </c>
      <c r="F71" s="242" t="s">
        <v>210</v>
      </c>
      <c r="G71" s="235">
        <v>214661</v>
      </c>
      <c r="H71" s="235">
        <v>216442</v>
      </c>
      <c r="I71" s="252">
        <v>182831</v>
      </c>
      <c r="J71" s="216">
        <f t="shared" si="1"/>
        <v>84.471128524038775</v>
      </c>
    </row>
    <row r="72" spans="1:10" ht="15" thickBot="1">
      <c r="A72" s="254"/>
      <c r="B72" s="255"/>
      <c r="C72" s="256"/>
      <c r="D72" s="256"/>
      <c r="E72" s="257"/>
      <c r="F72" s="258"/>
      <c r="G72" s="259"/>
      <c r="H72" s="260"/>
      <c r="I72" s="259"/>
      <c r="J72" s="261"/>
    </row>
    <row r="73" spans="1:10">
      <c r="B73" s="262"/>
      <c r="C73" s="262"/>
      <c r="D73" s="262"/>
      <c r="E73" s="262"/>
      <c r="F73" s="262"/>
    </row>
    <row r="74" spans="1:10">
      <c r="B74" s="262"/>
      <c r="C74" s="262"/>
      <c r="D74" s="262"/>
      <c r="E74" s="262"/>
      <c r="F74" s="262"/>
      <c r="I74" s="264"/>
    </row>
    <row r="75" spans="1:10">
      <c r="B75" s="262"/>
      <c r="C75" s="262"/>
      <c r="D75" s="262"/>
      <c r="E75" s="262"/>
      <c r="F75" s="262"/>
      <c r="I75" s="264"/>
    </row>
    <row r="76" spans="1:10">
      <c r="B76" s="262"/>
      <c r="C76" s="262"/>
      <c r="D76" s="262"/>
      <c r="E76" s="262"/>
      <c r="F76" s="262"/>
    </row>
    <row r="77" spans="1:10">
      <c r="B77" s="262"/>
      <c r="C77" s="262"/>
      <c r="D77" s="262"/>
      <c r="E77" s="262"/>
      <c r="F77" s="262"/>
    </row>
    <row r="78" spans="1:10">
      <c r="B78" s="262"/>
      <c r="C78" s="262"/>
      <c r="D78" s="262"/>
      <c r="E78" s="262"/>
      <c r="F78" s="262"/>
    </row>
    <row r="79" spans="1:10">
      <c r="B79" s="262"/>
      <c r="C79" s="262"/>
      <c r="D79" s="262"/>
      <c r="E79" s="262"/>
      <c r="F79" s="262"/>
    </row>
    <row r="80" spans="1:10">
      <c r="B80" s="262"/>
      <c r="C80" s="262"/>
      <c r="D80" s="262"/>
      <c r="E80" s="262"/>
      <c r="F80" s="262"/>
    </row>
    <row r="81" spans="2:6">
      <c r="B81" s="262"/>
      <c r="C81" s="262"/>
      <c r="D81" s="262"/>
      <c r="E81" s="262"/>
      <c r="F81" s="262"/>
    </row>
    <row r="82" spans="2:6">
      <c r="B82" s="262"/>
      <c r="C82" s="262"/>
      <c r="D82" s="262"/>
      <c r="E82" s="262"/>
      <c r="F82" s="262"/>
    </row>
    <row r="83" spans="2:6">
      <c r="B83" s="262"/>
      <c r="C83" s="262"/>
      <c r="D83" s="262"/>
      <c r="E83" s="262"/>
      <c r="F83" s="262"/>
    </row>
    <row r="84" spans="2:6">
      <c r="B84" s="262"/>
      <c r="C84" s="262"/>
      <c r="D84" s="262"/>
      <c r="E84" s="262"/>
      <c r="F84" s="262"/>
    </row>
    <row r="85" spans="2:6">
      <c r="B85" s="262"/>
      <c r="C85" s="262"/>
      <c r="D85" s="262"/>
      <c r="E85" s="262"/>
      <c r="F85" s="262"/>
    </row>
    <row r="86" spans="2:6">
      <c r="B86" s="262"/>
      <c r="C86" s="262"/>
      <c r="D86" s="262"/>
      <c r="E86" s="262"/>
      <c r="F86" s="262"/>
    </row>
    <row r="87" spans="2:6">
      <c r="B87" s="262"/>
      <c r="C87" s="262"/>
      <c r="D87" s="262"/>
      <c r="E87" s="262"/>
      <c r="F87" s="262"/>
    </row>
    <row r="88" spans="2:6">
      <c r="B88" s="262"/>
      <c r="C88" s="262"/>
      <c r="D88" s="262"/>
      <c r="E88" s="262"/>
      <c r="F88" s="262"/>
    </row>
    <row r="89" spans="2:6">
      <c r="B89" s="262"/>
      <c r="C89" s="262"/>
      <c r="D89" s="262"/>
      <c r="E89" s="262"/>
      <c r="F89" s="262"/>
    </row>
    <row r="90" spans="2:6">
      <c r="B90" s="262"/>
      <c r="C90" s="262"/>
      <c r="D90" s="262"/>
      <c r="E90" s="262"/>
      <c r="F90" s="262"/>
    </row>
    <row r="91" spans="2:6">
      <c r="B91" s="262"/>
      <c r="C91" s="262"/>
      <c r="D91" s="262"/>
      <c r="E91" s="262"/>
      <c r="F91" s="262"/>
    </row>
    <row r="92" spans="2:6">
      <c r="B92" s="262"/>
      <c r="C92" s="262"/>
      <c r="D92" s="262"/>
      <c r="E92" s="262"/>
      <c r="F92" s="262"/>
    </row>
    <row r="93" spans="2:6">
      <c r="B93" s="262"/>
      <c r="C93" s="262"/>
      <c r="D93" s="262"/>
      <c r="E93" s="262"/>
      <c r="F93" s="262"/>
    </row>
    <row r="94" spans="2:6">
      <c r="B94" s="262"/>
      <c r="C94" s="262"/>
      <c r="D94" s="262"/>
      <c r="E94" s="262"/>
      <c r="F94" s="262"/>
    </row>
    <row r="95" spans="2:6">
      <c r="B95" s="262"/>
      <c r="C95" s="262"/>
      <c r="D95" s="262"/>
      <c r="E95" s="262"/>
      <c r="F95" s="262"/>
    </row>
    <row r="96" spans="2:6">
      <c r="B96" s="262"/>
      <c r="C96" s="262"/>
      <c r="D96" s="262"/>
      <c r="E96" s="262"/>
      <c r="F96" s="262"/>
    </row>
    <row r="97" spans="2:6">
      <c r="B97" s="262"/>
      <c r="C97" s="262"/>
      <c r="D97" s="262"/>
      <c r="E97" s="262"/>
      <c r="F97" s="262"/>
    </row>
    <row r="98" spans="2:6">
      <c r="B98" s="262"/>
      <c r="C98" s="262"/>
      <c r="D98" s="262"/>
      <c r="E98" s="262"/>
      <c r="F98" s="262"/>
    </row>
    <row r="99" spans="2:6">
      <c r="B99" s="262"/>
      <c r="C99" s="262"/>
      <c r="D99" s="262"/>
      <c r="E99" s="262"/>
      <c r="F99" s="262"/>
    </row>
    <row r="100" spans="2:6">
      <c r="B100" s="262"/>
      <c r="C100" s="262"/>
      <c r="D100" s="262"/>
      <c r="E100" s="262"/>
      <c r="F100" s="262"/>
    </row>
    <row r="101" spans="2:6">
      <c r="B101" s="262"/>
      <c r="C101" s="262"/>
      <c r="D101" s="262"/>
      <c r="E101" s="262"/>
      <c r="F101" s="262"/>
    </row>
    <row r="102" spans="2:6">
      <c r="B102" s="262"/>
      <c r="C102" s="262"/>
      <c r="D102" s="262"/>
      <c r="E102" s="262"/>
      <c r="F102" s="262"/>
    </row>
    <row r="103" spans="2:6">
      <c r="B103" s="262"/>
      <c r="C103" s="262"/>
      <c r="D103" s="262"/>
      <c r="E103" s="262"/>
      <c r="F103" s="262"/>
    </row>
    <row r="104" spans="2:6">
      <c r="B104" s="262"/>
      <c r="C104" s="262"/>
      <c r="D104" s="262"/>
      <c r="E104" s="262"/>
      <c r="F104" s="262"/>
    </row>
    <row r="105" spans="2:6">
      <c r="B105" s="262"/>
      <c r="C105" s="262"/>
      <c r="D105" s="262"/>
      <c r="E105" s="262"/>
      <c r="F105" s="262"/>
    </row>
    <row r="106" spans="2:6">
      <c r="B106" s="262"/>
      <c r="C106" s="262"/>
      <c r="D106" s="262"/>
      <c r="E106" s="262"/>
      <c r="F106" s="262"/>
    </row>
    <row r="107" spans="2:6">
      <c r="B107" s="262"/>
      <c r="C107" s="262"/>
      <c r="D107" s="262"/>
      <c r="E107" s="262"/>
      <c r="F107" s="262"/>
    </row>
    <row r="108" spans="2:6">
      <c r="B108" s="262"/>
      <c r="C108" s="262"/>
      <c r="D108" s="262"/>
      <c r="E108" s="262"/>
      <c r="F108" s="262"/>
    </row>
    <row r="109" spans="2:6">
      <c r="B109" s="262"/>
      <c r="C109" s="262"/>
      <c r="D109" s="262"/>
      <c r="E109" s="262"/>
      <c r="F109" s="262"/>
    </row>
    <row r="110" spans="2:6">
      <c r="B110" s="262"/>
      <c r="C110" s="262"/>
      <c r="D110" s="262"/>
      <c r="E110" s="262"/>
      <c r="F110" s="262"/>
    </row>
    <row r="111" spans="2:6">
      <c r="B111" s="262"/>
      <c r="C111" s="262"/>
      <c r="D111" s="262"/>
      <c r="E111" s="262"/>
      <c r="F111" s="262"/>
    </row>
    <row r="112" spans="2:6">
      <c r="B112" s="262"/>
      <c r="C112" s="262"/>
      <c r="D112" s="262"/>
      <c r="E112" s="262"/>
      <c r="F112" s="262"/>
    </row>
    <row r="113" spans="2:6">
      <c r="B113" s="262"/>
      <c r="C113" s="262"/>
      <c r="D113" s="262"/>
      <c r="E113" s="262"/>
      <c r="F113" s="262"/>
    </row>
    <row r="114" spans="2:6">
      <c r="B114" s="262"/>
      <c r="C114" s="262"/>
      <c r="D114" s="262"/>
      <c r="E114" s="262"/>
      <c r="F114" s="262"/>
    </row>
    <row r="115" spans="2:6">
      <c r="B115" s="262"/>
      <c r="C115" s="262"/>
      <c r="D115" s="262"/>
      <c r="E115" s="262"/>
      <c r="F115" s="262"/>
    </row>
    <row r="116" spans="2:6">
      <c r="B116" s="262"/>
      <c r="C116" s="262"/>
      <c r="D116" s="262"/>
      <c r="E116" s="262"/>
      <c r="F116" s="262"/>
    </row>
    <row r="117" spans="2:6">
      <c r="B117" s="262"/>
      <c r="C117" s="262"/>
      <c r="D117" s="262"/>
      <c r="E117" s="262"/>
      <c r="F117" s="262"/>
    </row>
    <row r="118" spans="2:6">
      <c r="B118" s="262"/>
      <c r="C118" s="262"/>
      <c r="D118" s="262"/>
      <c r="E118" s="262"/>
      <c r="F118" s="262"/>
    </row>
    <row r="119" spans="2:6">
      <c r="B119" s="262"/>
      <c r="C119" s="262"/>
      <c r="D119" s="262"/>
      <c r="E119" s="262"/>
      <c r="F119" s="262"/>
    </row>
    <row r="120" spans="2:6">
      <c r="B120" s="262"/>
      <c r="C120" s="262"/>
      <c r="D120" s="262"/>
      <c r="E120" s="262"/>
      <c r="F120" s="262"/>
    </row>
    <row r="121" spans="2:6">
      <c r="B121" s="262"/>
      <c r="C121" s="262"/>
      <c r="D121" s="262"/>
      <c r="E121" s="262"/>
      <c r="F121" s="262"/>
    </row>
    <row r="122" spans="2:6">
      <c r="B122" s="262"/>
      <c r="C122" s="262"/>
      <c r="D122" s="262"/>
      <c r="E122" s="262"/>
      <c r="F122" s="262"/>
    </row>
    <row r="123" spans="2:6">
      <c r="B123" s="262"/>
      <c r="C123" s="262"/>
      <c r="D123" s="262"/>
      <c r="E123" s="262"/>
      <c r="F123" s="262"/>
    </row>
    <row r="124" spans="2:6">
      <c r="B124" s="262"/>
      <c r="C124" s="262"/>
      <c r="D124" s="262"/>
      <c r="E124" s="262"/>
      <c r="F124" s="262"/>
    </row>
    <row r="125" spans="2:6">
      <c r="B125" s="262"/>
      <c r="C125" s="262"/>
      <c r="D125" s="262"/>
      <c r="E125" s="262"/>
      <c r="F125" s="262"/>
    </row>
    <row r="126" spans="2:6">
      <c r="B126" s="262"/>
      <c r="C126" s="262"/>
      <c r="D126" s="262"/>
      <c r="E126" s="262"/>
      <c r="F126" s="262"/>
    </row>
    <row r="127" spans="2:6">
      <c r="B127" s="262"/>
      <c r="C127" s="262"/>
      <c r="D127" s="262"/>
      <c r="E127" s="262"/>
      <c r="F127" s="262"/>
    </row>
    <row r="128" spans="2:6">
      <c r="B128" s="262"/>
      <c r="C128" s="262"/>
      <c r="D128" s="262"/>
      <c r="E128" s="262"/>
      <c r="F128" s="262"/>
    </row>
    <row r="129" spans="2:6">
      <c r="B129" s="262"/>
      <c r="C129" s="262"/>
      <c r="D129" s="262"/>
      <c r="E129" s="262"/>
      <c r="F129" s="262"/>
    </row>
    <row r="130" spans="2:6">
      <c r="B130" s="262"/>
      <c r="C130" s="262"/>
      <c r="D130" s="262"/>
      <c r="E130" s="262"/>
      <c r="F130" s="262"/>
    </row>
    <row r="131" spans="2:6">
      <c r="B131" s="262"/>
      <c r="C131" s="262"/>
      <c r="D131" s="262"/>
      <c r="E131" s="262"/>
      <c r="F131" s="262"/>
    </row>
    <row r="132" spans="2:6">
      <c r="B132" s="262"/>
      <c r="C132" s="262"/>
      <c r="D132" s="262"/>
      <c r="E132" s="262"/>
      <c r="F132" s="262"/>
    </row>
    <row r="133" spans="2:6">
      <c r="B133" s="262"/>
      <c r="C133" s="262"/>
      <c r="D133" s="262"/>
      <c r="E133" s="262"/>
      <c r="F133" s="262"/>
    </row>
    <row r="134" spans="2:6">
      <c r="B134" s="262"/>
      <c r="C134" s="262"/>
      <c r="D134" s="262"/>
      <c r="E134" s="262"/>
      <c r="F134" s="262"/>
    </row>
    <row r="135" spans="2:6">
      <c r="B135" s="262"/>
      <c r="C135" s="262"/>
      <c r="D135" s="262"/>
      <c r="E135" s="262"/>
      <c r="F135" s="262"/>
    </row>
    <row r="136" spans="2:6">
      <c r="B136" s="262"/>
      <c r="C136" s="262"/>
      <c r="D136" s="262"/>
      <c r="E136" s="262"/>
      <c r="F136" s="262"/>
    </row>
    <row r="137" spans="2:6">
      <c r="B137" s="262"/>
      <c r="C137" s="262"/>
      <c r="D137" s="262"/>
      <c r="E137" s="262"/>
      <c r="F137" s="262"/>
    </row>
    <row r="138" spans="2:6">
      <c r="B138" s="262"/>
      <c r="C138" s="262"/>
      <c r="D138" s="262"/>
      <c r="E138" s="262"/>
      <c r="F138" s="262"/>
    </row>
    <row r="139" spans="2:6">
      <c r="B139" s="262"/>
      <c r="C139" s="262"/>
      <c r="D139" s="262"/>
      <c r="E139" s="262"/>
      <c r="F139" s="262"/>
    </row>
    <row r="140" spans="2:6">
      <c r="B140" s="262"/>
      <c r="C140" s="262"/>
      <c r="D140" s="262"/>
      <c r="E140" s="262"/>
      <c r="F140" s="262"/>
    </row>
    <row r="141" spans="2:6">
      <c r="B141" s="262"/>
      <c r="C141" s="262"/>
      <c r="D141" s="262"/>
      <c r="E141" s="262"/>
      <c r="F141" s="262"/>
    </row>
    <row r="142" spans="2:6">
      <c r="B142" s="262"/>
      <c r="C142" s="262"/>
      <c r="D142" s="262"/>
      <c r="E142" s="262"/>
      <c r="F142" s="262"/>
    </row>
    <row r="143" spans="2:6">
      <c r="B143" s="262"/>
      <c r="C143" s="262"/>
      <c r="D143" s="262"/>
      <c r="E143" s="262"/>
      <c r="F143" s="262"/>
    </row>
    <row r="144" spans="2:6">
      <c r="B144" s="262"/>
      <c r="C144" s="262"/>
      <c r="D144" s="262"/>
      <c r="E144" s="262"/>
      <c r="F144" s="262"/>
    </row>
    <row r="145" spans="2:6">
      <c r="B145" s="262"/>
      <c r="C145" s="262"/>
      <c r="D145" s="262"/>
      <c r="E145" s="262"/>
      <c r="F145" s="262"/>
    </row>
    <row r="146" spans="2:6">
      <c r="B146" s="262"/>
      <c r="C146" s="262"/>
      <c r="D146" s="262"/>
      <c r="E146" s="262"/>
      <c r="F146" s="262"/>
    </row>
    <row r="147" spans="2:6">
      <c r="B147" s="262"/>
      <c r="C147" s="262"/>
      <c r="D147" s="262"/>
      <c r="E147" s="262"/>
      <c r="F147" s="262"/>
    </row>
    <row r="148" spans="2:6">
      <c r="B148" s="262"/>
      <c r="C148" s="262"/>
      <c r="D148" s="262"/>
      <c r="E148" s="262"/>
      <c r="F148" s="262"/>
    </row>
    <row r="149" spans="2:6">
      <c r="B149" s="262"/>
      <c r="C149" s="262"/>
      <c r="D149" s="262"/>
      <c r="E149" s="262"/>
      <c r="F149" s="262"/>
    </row>
    <row r="150" spans="2:6">
      <c r="B150" s="262"/>
      <c r="C150" s="262"/>
      <c r="D150" s="262"/>
      <c r="E150" s="262"/>
      <c r="F150" s="262"/>
    </row>
    <row r="151" spans="2:6">
      <c r="B151" s="262"/>
      <c r="C151" s="262"/>
      <c r="D151" s="262"/>
      <c r="E151" s="262"/>
      <c r="F151" s="262"/>
    </row>
    <row r="152" spans="2:6">
      <c r="B152" s="262"/>
      <c r="C152" s="262"/>
      <c r="D152" s="262"/>
      <c r="E152" s="262"/>
      <c r="F152" s="262"/>
    </row>
    <row r="153" spans="2:6">
      <c r="B153" s="262"/>
      <c r="C153" s="262"/>
      <c r="D153" s="262"/>
      <c r="E153" s="262"/>
      <c r="F153" s="262"/>
    </row>
    <row r="154" spans="2:6">
      <c r="B154" s="262"/>
      <c r="C154" s="262"/>
      <c r="D154" s="262"/>
      <c r="E154" s="262"/>
      <c r="F154" s="262"/>
    </row>
    <row r="155" spans="2:6">
      <c r="B155" s="262"/>
      <c r="C155" s="262"/>
      <c r="D155" s="262"/>
      <c r="E155" s="262"/>
      <c r="F155" s="262"/>
    </row>
    <row r="156" spans="2:6">
      <c r="B156" s="262"/>
      <c r="C156" s="262"/>
      <c r="D156" s="262"/>
      <c r="E156" s="262"/>
      <c r="F156" s="262"/>
    </row>
    <row r="157" spans="2:6">
      <c r="B157" s="262"/>
      <c r="C157" s="262"/>
      <c r="D157" s="262"/>
      <c r="E157" s="262"/>
      <c r="F157" s="262"/>
    </row>
    <row r="158" spans="2:6">
      <c r="B158" s="262"/>
      <c r="C158" s="262"/>
      <c r="D158" s="262"/>
      <c r="E158" s="262"/>
      <c r="F158" s="262"/>
    </row>
    <row r="159" spans="2:6">
      <c r="B159" s="262"/>
      <c r="C159" s="262"/>
      <c r="D159" s="262"/>
      <c r="E159" s="262"/>
      <c r="F159" s="262"/>
    </row>
    <row r="160" spans="2:6">
      <c r="B160" s="262"/>
      <c r="C160" s="262"/>
      <c r="D160" s="262"/>
      <c r="E160" s="262"/>
      <c r="F160" s="262"/>
    </row>
    <row r="161" spans="2:6">
      <c r="B161" s="262"/>
      <c r="C161" s="262"/>
      <c r="D161" s="262"/>
      <c r="E161" s="262"/>
      <c r="F161" s="262"/>
    </row>
    <row r="162" spans="2:6">
      <c r="B162" s="262"/>
      <c r="C162" s="262"/>
      <c r="D162" s="262"/>
      <c r="E162" s="262"/>
      <c r="F162" s="262"/>
    </row>
    <row r="163" spans="2:6">
      <c r="B163" s="262"/>
      <c r="C163" s="262"/>
      <c r="D163" s="262"/>
      <c r="E163" s="262"/>
      <c r="F163" s="262"/>
    </row>
    <row r="164" spans="2:6">
      <c r="B164" s="262"/>
      <c r="C164" s="262"/>
      <c r="D164" s="262"/>
      <c r="E164" s="262"/>
      <c r="F164" s="262"/>
    </row>
    <row r="165" spans="2:6">
      <c r="B165" s="262"/>
      <c r="C165" s="262"/>
      <c r="D165" s="262"/>
      <c r="E165" s="262"/>
      <c r="F165" s="262"/>
    </row>
    <row r="166" spans="2:6">
      <c r="B166" s="262"/>
      <c r="C166" s="262"/>
      <c r="D166" s="262"/>
      <c r="E166" s="262"/>
      <c r="F166" s="262"/>
    </row>
    <row r="167" spans="2:6">
      <c r="B167" s="262"/>
      <c r="C167" s="262"/>
      <c r="D167" s="262"/>
      <c r="E167" s="262"/>
      <c r="F167" s="262"/>
    </row>
    <row r="168" spans="2:6">
      <c r="B168" s="262"/>
      <c r="C168" s="262"/>
      <c r="D168" s="262"/>
      <c r="E168" s="262"/>
      <c r="F168" s="262"/>
    </row>
    <row r="169" spans="2:6">
      <c r="B169" s="262"/>
      <c r="C169" s="262"/>
      <c r="D169" s="262"/>
      <c r="E169" s="262"/>
      <c r="F169" s="262"/>
    </row>
    <row r="170" spans="2:6">
      <c r="B170" s="262"/>
      <c r="C170" s="262"/>
      <c r="D170" s="262"/>
      <c r="E170" s="262"/>
      <c r="F170" s="262"/>
    </row>
    <row r="171" spans="2:6">
      <c r="B171" s="262"/>
      <c r="C171" s="262"/>
      <c r="D171" s="262"/>
      <c r="E171" s="262"/>
      <c r="F171" s="262"/>
    </row>
    <row r="172" spans="2:6">
      <c r="B172" s="262"/>
      <c r="C172" s="262"/>
      <c r="D172" s="262"/>
      <c r="E172" s="262"/>
      <c r="F172" s="262"/>
    </row>
    <row r="173" spans="2:6">
      <c r="B173" s="262"/>
      <c r="C173" s="262"/>
      <c r="D173" s="262"/>
      <c r="E173" s="262"/>
      <c r="F173" s="262"/>
    </row>
    <row r="174" spans="2:6">
      <c r="B174" s="262"/>
      <c r="C174" s="262"/>
      <c r="D174" s="262"/>
      <c r="E174" s="262"/>
      <c r="F174" s="262"/>
    </row>
    <row r="175" spans="2:6">
      <c r="B175" s="262"/>
      <c r="C175" s="262"/>
      <c r="D175" s="262"/>
      <c r="E175" s="262"/>
      <c r="F175" s="262"/>
    </row>
    <row r="176" spans="2:6">
      <c r="B176" s="262"/>
      <c r="C176" s="262"/>
      <c r="D176" s="262"/>
      <c r="E176" s="262"/>
      <c r="F176" s="262"/>
    </row>
    <row r="177" spans="2:6">
      <c r="B177" s="262"/>
      <c r="C177" s="262"/>
      <c r="D177" s="262"/>
      <c r="E177" s="262"/>
      <c r="F177" s="262"/>
    </row>
    <row r="178" spans="2:6">
      <c r="B178" s="262"/>
      <c r="C178" s="262"/>
      <c r="D178" s="262"/>
      <c r="E178" s="262"/>
      <c r="F178" s="262"/>
    </row>
    <row r="179" spans="2:6">
      <c r="B179" s="262"/>
      <c r="C179" s="262"/>
      <c r="D179" s="262"/>
      <c r="E179" s="262"/>
      <c r="F179" s="262"/>
    </row>
    <row r="180" spans="2:6">
      <c r="B180" s="262"/>
      <c r="C180" s="262"/>
      <c r="D180" s="262"/>
      <c r="E180" s="262"/>
      <c r="F180" s="262"/>
    </row>
    <row r="181" spans="2:6">
      <c r="B181" s="262"/>
      <c r="C181" s="262"/>
      <c r="D181" s="262"/>
      <c r="E181" s="262"/>
      <c r="F181" s="262"/>
    </row>
    <row r="182" spans="2:6">
      <c r="B182" s="262"/>
      <c r="C182" s="262"/>
      <c r="D182" s="262"/>
      <c r="E182" s="262"/>
      <c r="F182" s="262"/>
    </row>
    <row r="183" spans="2:6">
      <c r="B183" s="262"/>
      <c r="C183" s="262"/>
      <c r="D183" s="262"/>
      <c r="E183" s="262"/>
      <c r="F183" s="262"/>
    </row>
    <row r="184" spans="2:6">
      <c r="B184" s="262"/>
      <c r="C184" s="262"/>
      <c r="D184" s="262"/>
      <c r="E184" s="262"/>
      <c r="F184" s="262"/>
    </row>
    <row r="185" spans="2:6">
      <c r="B185" s="262"/>
      <c r="C185" s="262"/>
      <c r="D185" s="262"/>
      <c r="E185" s="262"/>
      <c r="F185" s="262"/>
    </row>
    <row r="186" spans="2:6">
      <c r="B186" s="262"/>
      <c r="C186" s="262"/>
      <c r="D186" s="262"/>
      <c r="E186" s="262"/>
      <c r="F186" s="262"/>
    </row>
    <row r="187" spans="2:6">
      <c r="B187" s="262"/>
      <c r="C187" s="262"/>
      <c r="D187" s="262"/>
      <c r="E187" s="262"/>
      <c r="F187" s="262"/>
    </row>
    <row r="188" spans="2:6">
      <c r="B188" s="262"/>
      <c r="C188" s="262"/>
      <c r="D188" s="262"/>
      <c r="E188" s="262"/>
      <c r="F188" s="262"/>
    </row>
    <row r="189" spans="2:6">
      <c r="B189" s="262"/>
      <c r="C189" s="262"/>
      <c r="D189" s="262"/>
      <c r="E189" s="262"/>
      <c r="F189" s="262"/>
    </row>
    <row r="190" spans="2:6">
      <c r="B190" s="262"/>
      <c r="C190" s="262"/>
      <c r="D190" s="262"/>
      <c r="E190" s="262"/>
      <c r="F190" s="262"/>
    </row>
    <row r="191" spans="2:6">
      <c r="B191" s="262"/>
      <c r="C191" s="262"/>
      <c r="D191" s="262"/>
      <c r="E191" s="262"/>
      <c r="F191" s="262"/>
    </row>
    <row r="192" spans="2:6">
      <c r="B192" s="262"/>
      <c r="C192" s="262"/>
      <c r="D192" s="262"/>
      <c r="E192" s="262"/>
      <c r="F192" s="262"/>
    </row>
    <row r="193" spans="2:6">
      <c r="B193" s="262"/>
      <c r="C193" s="262"/>
      <c r="D193" s="262"/>
      <c r="E193" s="262"/>
      <c r="F193" s="262"/>
    </row>
    <row r="194" spans="2:6">
      <c r="B194" s="262"/>
      <c r="C194" s="262"/>
      <c r="D194" s="262"/>
      <c r="E194" s="262"/>
      <c r="F194" s="262"/>
    </row>
    <row r="195" spans="2:6">
      <c r="B195" s="262"/>
      <c r="C195" s="262"/>
      <c r="D195" s="262"/>
      <c r="E195" s="262"/>
      <c r="F195" s="262"/>
    </row>
    <row r="196" spans="2:6">
      <c r="B196" s="262"/>
      <c r="C196" s="262"/>
      <c r="D196" s="262"/>
      <c r="E196" s="262"/>
      <c r="F196" s="262"/>
    </row>
    <row r="197" spans="2:6">
      <c r="B197" s="262"/>
      <c r="C197" s="262"/>
      <c r="D197" s="262"/>
      <c r="E197" s="262"/>
      <c r="F197" s="262"/>
    </row>
    <row r="198" spans="2:6">
      <c r="B198" s="262"/>
      <c r="C198" s="262"/>
      <c r="D198" s="262"/>
      <c r="E198" s="262"/>
      <c r="F198" s="262"/>
    </row>
    <row r="199" spans="2:6">
      <c r="B199" s="262"/>
      <c r="C199" s="262"/>
      <c r="D199" s="262"/>
      <c r="E199" s="262"/>
      <c r="F199" s="262"/>
    </row>
    <row r="200" spans="2:6">
      <c r="B200" s="262"/>
      <c r="C200" s="262"/>
      <c r="D200" s="262"/>
      <c r="E200" s="262"/>
      <c r="F200" s="262"/>
    </row>
    <row r="201" spans="2:6">
      <c r="B201" s="262"/>
      <c r="C201" s="262"/>
      <c r="D201" s="262"/>
      <c r="E201" s="262"/>
      <c r="F201" s="262"/>
    </row>
    <row r="202" spans="2:6">
      <c r="B202" s="262"/>
      <c r="C202" s="262"/>
      <c r="D202" s="262"/>
      <c r="E202" s="262"/>
      <c r="F202" s="262"/>
    </row>
    <row r="203" spans="2:6">
      <c r="B203" s="262"/>
      <c r="C203" s="262"/>
      <c r="D203" s="262"/>
      <c r="E203" s="262"/>
      <c r="F203" s="262"/>
    </row>
    <row r="204" spans="2:6">
      <c r="B204" s="262"/>
      <c r="C204" s="262"/>
      <c r="D204" s="262"/>
      <c r="E204" s="262"/>
      <c r="F204" s="262"/>
    </row>
    <row r="205" spans="2:6">
      <c r="B205" s="262"/>
      <c r="C205" s="262"/>
      <c r="D205" s="262"/>
      <c r="E205" s="262"/>
      <c r="F205" s="262"/>
    </row>
    <row r="206" spans="2:6">
      <c r="B206" s="262"/>
      <c r="C206" s="262"/>
      <c r="D206" s="262"/>
      <c r="E206" s="262"/>
      <c r="F206" s="262"/>
    </row>
    <row r="207" spans="2:6">
      <c r="B207" s="262"/>
      <c r="C207" s="262"/>
      <c r="D207" s="262"/>
      <c r="E207" s="262"/>
      <c r="F207" s="262"/>
    </row>
    <row r="208" spans="2:6">
      <c r="B208" s="262"/>
      <c r="C208" s="262"/>
      <c r="D208" s="262"/>
      <c r="E208" s="262"/>
      <c r="F208" s="262"/>
    </row>
    <row r="209" spans="2:6">
      <c r="B209" s="262"/>
      <c r="C209" s="262"/>
      <c r="D209" s="262"/>
      <c r="E209" s="262"/>
      <c r="F209" s="262"/>
    </row>
    <row r="210" spans="2:6">
      <c r="B210" s="262"/>
      <c r="C210" s="262"/>
      <c r="D210" s="262"/>
      <c r="E210" s="262"/>
      <c r="F210" s="262"/>
    </row>
    <row r="211" spans="2:6">
      <c r="B211" s="262"/>
      <c r="C211" s="262"/>
      <c r="D211" s="262"/>
      <c r="E211" s="262"/>
      <c r="F211" s="262"/>
    </row>
    <row r="212" spans="2:6">
      <c r="B212" s="262"/>
      <c r="C212" s="262"/>
      <c r="D212" s="262"/>
      <c r="E212" s="262"/>
      <c r="F212" s="262"/>
    </row>
    <row r="213" spans="2:6">
      <c r="B213" s="262"/>
      <c r="C213" s="262"/>
      <c r="D213" s="262"/>
      <c r="E213" s="262"/>
      <c r="F213" s="262"/>
    </row>
    <row r="214" spans="2:6">
      <c r="B214" s="262"/>
      <c r="C214" s="262"/>
      <c r="D214" s="262"/>
      <c r="E214" s="262"/>
      <c r="F214" s="262"/>
    </row>
    <row r="215" spans="2:6">
      <c r="B215" s="262"/>
      <c r="C215" s="262"/>
      <c r="D215" s="262"/>
      <c r="E215" s="262"/>
      <c r="F215" s="262"/>
    </row>
    <row r="216" spans="2:6">
      <c r="B216" s="262"/>
      <c r="C216" s="262"/>
      <c r="D216" s="262"/>
      <c r="E216" s="262"/>
      <c r="F216" s="262"/>
    </row>
    <row r="217" spans="2:6">
      <c r="B217" s="262"/>
      <c r="C217" s="262"/>
      <c r="D217" s="262"/>
      <c r="E217" s="262"/>
      <c r="F217" s="262"/>
    </row>
    <row r="218" spans="2:6">
      <c r="B218" s="262"/>
      <c r="C218" s="262"/>
      <c r="D218" s="262"/>
      <c r="E218" s="262"/>
      <c r="F218" s="262"/>
    </row>
    <row r="219" spans="2:6">
      <c r="B219" s="262"/>
      <c r="C219" s="262"/>
      <c r="D219" s="262"/>
      <c r="E219" s="262"/>
      <c r="F219" s="262"/>
    </row>
    <row r="220" spans="2:6">
      <c r="B220" s="262"/>
      <c r="C220" s="262"/>
      <c r="D220" s="262"/>
      <c r="E220" s="262"/>
      <c r="F220" s="262"/>
    </row>
    <row r="221" spans="2:6">
      <c r="B221" s="262"/>
      <c r="C221" s="262"/>
      <c r="D221" s="262"/>
      <c r="E221" s="262"/>
      <c r="F221" s="262"/>
    </row>
    <row r="222" spans="2:6">
      <c r="B222" s="262"/>
      <c r="C222" s="262"/>
      <c r="D222" s="262"/>
      <c r="E222" s="262"/>
      <c r="F222" s="262"/>
    </row>
    <row r="223" spans="2:6">
      <c r="B223" s="262"/>
      <c r="C223" s="262"/>
      <c r="D223" s="262"/>
      <c r="E223" s="262"/>
      <c r="F223" s="262"/>
    </row>
    <row r="224" spans="2:6">
      <c r="B224" s="262"/>
      <c r="C224" s="262"/>
      <c r="D224" s="262"/>
      <c r="E224" s="262"/>
      <c r="F224" s="262"/>
    </row>
    <row r="225" spans="2:6">
      <c r="B225" s="262"/>
      <c r="C225" s="262"/>
      <c r="D225" s="262"/>
      <c r="E225" s="262"/>
      <c r="F225" s="262"/>
    </row>
    <row r="226" spans="2:6">
      <c r="B226" s="262"/>
      <c r="C226" s="262"/>
      <c r="D226" s="262"/>
      <c r="E226" s="262"/>
      <c r="F226" s="262"/>
    </row>
    <row r="227" spans="2:6">
      <c r="B227" s="262"/>
      <c r="C227" s="262"/>
      <c r="D227" s="262"/>
      <c r="E227" s="262"/>
      <c r="F227" s="262"/>
    </row>
    <row r="228" spans="2:6">
      <c r="B228" s="262"/>
      <c r="C228" s="262"/>
      <c r="D228" s="262"/>
      <c r="E228" s="262"/>
      <c r="F228" s="262"/>
    </row>
    <row r="229" spans="2:6">
      <c r="B229" s="262"/>
      <c r="C229" s="262"/>
      <c r="D229" s="262"/>
      <c r="E229" s="262"/>
      <c r="F229" s="262"/>
    </row>
    <row r="230" spans="2:6">
      <c r="B230" s="262"/>
      <c r="C230" s="262"/>
      <c r="D230" s="262"/>
      <c r="E230" s="262"/>
      <c r="F230" s="262"/>
    </row>
    <row r="231" spans="2:6">
      <c r="B231" s="262"/>
      <c r="C231" s="262"/>
      <c r="D231" s="262"/>
      <c r="E231" s="262"/>
      <c r="F231" s="262"/>
    </row>
    <row r="232" spans="2:6">
      <c r="B232" s="262"/>
      <c r="C232" s="262"/>
      <c r="D232" s="262"/>
      <c r="E232" s="262"/>
      <c r="F232" s="262"/>
    </row>
    <row r="233" spans="2:6">
      <c r="B233" s="262"/>
      <c r="C233" s="262"/>
      <c r="D233" s="262"/>
      <c r="E233" s="262"/>
      <c r="F233" s="262"/>
    </row>
    <row r="234" spans="2:6">
      <c r="B234" s="262"/>
      <c r="C234" s="262"/>
      <c r="D234" s="262"/>
      <c r="E234" s="262"/>
      <c r="F234" s="262"/>
    </row>
    <row r="235" spans="2:6">
      <c r="B235" s="262"/>
      <c r="C235" s="262"/>
      <c r="D235" s="262"/>
      <c r="E235" s="262"/>
      <c r="F235" s="262"/>
    </row>
    <row r="236" spans="2:6">
      <c r="B236" s="262"/>
      <c r="C236" s="262"/>
      <c r="D236" s="262"/>
      <c r="E236" s="262"/>
      <c r="F236" s="262"/>
    </row>
    <row r="237" spans="2:6">
      <c r="B237" s="262"/>
      <c r="C237" s="262"/>
      <c r="D237" s="262"/>
      <c r="E237" s="262"/>
      <c r="F237" s="262"/>
    </row>
    <row r="238" spans="2:6">
      <c r="B238" s="262"/>
      <c r="C238" s="262"/>
      <c r="D238" s="262"/>
      <c r="E238" s="262"/>
      <c r="F238" s="262"/>
    </row>
    <row r="239" spans="2:6">
      <c r="B239" s="262"/>
      <c r="C239" s="262"/>
      <c r="D239" s="262"/>
      <c r="E239" s="262"/>
      <c r="F239" s="262"/>
    </row>
    <row r="240" spans="2:6">
      <c r="B240" s="262"/>
      <c r="C240" s="262"/>
      <c r="D240" s="262"/>
      <c r="E240" s="262"/>
      <c r="F240" s="262"/>
    </row>
    <row r="241" spans="2:6">
      <c r="B241" s="262"/>
      <c r="C241" s="262"/>
      <c r="D241" s="262"/>
      <c r="E241" s="262"/>
      <c r="F241" s="262"/>
    </row>
    <row r="242" spans="2:6">
      <c r="B242" s="262"/>
      <c r="C242" s="262"/>
      <c r="D242" s="262"/>
      <c r="E242" s="262"/>
      <c r="F242" s="262"/>
    </row>
    <row r="243" spans="2:6">
      <c r="B243" s="262"/>
      <c r="C243" s="262"/>
      <c r="D243" s="262"/>
      <c r="E243" s="262"/>
      <c r="F243" s="262"/>
    </row>
    <row r="244" spans="2:6">
      <c r="B244" s="262"/>
      <c r="C244" s="262"/>
      <c r="D244" s="262"/>
      <c r="E244" s="262"/>
      <c r="F244" s="262"/>
    </row>
    <row r="245" spans="2:6">
      <c r="B245" s="262"/>
      <c r="C245" s="262"/>
      <c r="D245" s="262"/>
      <c r="E245" s="262"/>
      <c r="F245" s="262"/>
    </row>
    <row r="246" spans="2:6">
      <c r="B246" s="262"/>
      <c r="C246" s="262"/>
      <c r="D246" s="262"/>
      <c r="E246" s="262"/>
      <c r="F246" s="262"/>
    </row>
    <row r="247" spans="2:6">
      <c r="B247" s="262"/>
      <c r="C247" s="262"/>
      <c r="D247" s="262"/>
      <c r="E247" s="262"/>
      <c r="F247" s="262"/>
    </row>
    <row r="248" spans="2:6">
      <c r="B248" s="262"/>
      <c r="C248" s="262"/>
      <c r="D248" s="262"/>
      <c r="E248" s="262"/>
      <c r="F248" s="262"/>
    </row>
    <row r="249" spans="2:6">
      <c r="B249" s="262"/>
      <c r="C249" s="262"/>
      <c r="D249" s="262"/>
      <c r="E249" s="262"/>
      <c r="F249" s="262"/>
    </row>
    <row r="250" spans="2:6">
      <c r="B250" s="262"/>
      <c r="C250" s="262"/>
      <c r="D250" s="262"/>
      <c r="E250" s="262"/>
      <c r="F250" s="262"/>
    </row>
    <row r="251" spans="2:6">
      <c r="B251" s="262"/>
      <c r="C251" s="262"/>
      <c r="D251" s="262"/>
      <c r="E251" s="262"/>
      <c r="F251" s="262"/>
    </row>
    <row r="252" spans="2:6">
      <c r="B252" s="262"/>
      <c r="C252" s="262"/>
      <c r="D252" s="262"/>
      <c r="E252" s="262"/>
      <c r="F252" s="262"/>
    </row>
    <row r="253" spans="2:6">
      <c r="B253" s="262"/>
      <c r="C253" s="262"/>
      <c r="D253" s="262"/>
      <c r="E253" s="262"/>
      <c r="F253" s="262"/>
    </row>
    <row r="254" spans="2:6">
      <c r="B254" s="262"/>
      <c r="C254" s="262"/>
      <c r="D254" s="262"/>
      <c r="E254" s="262"/>
      <c r="F254" s="262"/>
    </row>
    <row r="255" spans="2:6">
      <c r="B255" s="262"/>
      <c r="C255" s="262"/>
      <c r="D255" s="262"/>
      <c r="E255" s="262"/>
      <c r="F255" s="262"/>
    </row>
    <row r="256" spans="2:6">
      <c r="B256" s="262"/>
      <c r="C256" s="262"/>
      <c r="D256" s="262"/>
      <c r="E256" s="262"/>
      <c r="F256" s="262"/>
    </row>
    <row r="257" spans="2:6">
      <c r="B257" s="262"/>
      <c r="C257" s="262"/>
      <c r="D257" s="262"/>
      <c r="E257" s="262"/>
      <c r="F257" s="262"/>
    </row>
    <row r="258" spans="2:6">
      <c r="B258" s="262"/>
      <c r="C258" s="262"/>
      <c r="D258" s="262"/>
      <c r="E258" s="262"/>
      <c r="F258" s="262"/>
    </row>
    <row r="259" spans="2:6">
      <c r="B259" s="262"/>
      <c r="C259" s="262"/>
      <c r="D259" s="262"/>
      <c r="E259" s="262"/>
      <c r="F259" s="262"/>
    </row>
    <row r="260" spans="2:6">
      <c r="B260" s="262"/>
      <c r="C260" s="262"/>
      <c r="D260" s="262"/>
      <c r="E260" s="262"/>
      <c r="F260" s="262"/>
    </row>
    <row r="261" spans="2:6">
      <c r="B261" s="262"/>
      <c r="C261" s="262"/>
      <c r="D261" s="262"/>
      <c r="E261" s="262"/>
      <c r="F261" s="262"/>
    </row>
    <row r="262" spans="2:6">
      <c r="B262" s="262"/>
      <c r="C262" s="262"/>
      <c r="D262" s="262"/>
      <c r="E262" s="262"/>
      <c r="F262" s="262"/>
    </row>
    <row r="263" spans="2:6">
      <c r="B263" s="262"/>
      <c r="C263" s="262"/>
      <c r="D263" s="262"/>
      <c r="E263" s="262"/>
      <c r="F263" s="262"/>
    </row>
    <row r="264" spans="2:6">
      <c r="B264" s="262"/>
      <c r="C264" s="262"/>
      <c r="D264" s="262"/>
      <c r="E264" s="262"/>
      <c r="F264" s="262"/>
    </row>
    <row r="265" spans="2:6">
      <c r="B265" s="262"/>
      <c r="C265" s="262"/>
      <c r="D265" s="262"/>
      <c r="E265" s="262"/>
      <c r="F265" s="262"/>
    </row>
    <row r="266" spans="2:6">
      <c r="B266" s="262"/>
      <c r="C266" s="262"/>
      <c r="D266" s="262"/>
      <c r="E266" s="262"/>
      <c r="F266" s="262"/>
    </row>
    <row r="267" spans="2:6">
      <c r="B267" s="262"/>
      <c r="C267" s="262"/>
      <c r="D267" s="262"/>
      <c r="E267" s="262"/>
      <c r="F267" s="262"/>
    </row>
    <row r="268" spans="2:6">
      <c r="B268" s="262"/>
      <c r="C268" s="262"/>
      <c r="D268" s="262"/>
      <c r="E268" s="262"/>
      <c r="F268" s="262"/>
    </row>
    <row r="269" spans="2:6">
      <c r="B269" s="262"/>
      <c r="C269" s="262"/>
      <c r="D269" s="262"/>
      <c r="E269" s="262"/>
      <c r="F269" s="262"/>
    </row>
    <row r="270" spans="2:6">
      <c r="B270" s="262"/>
      <c r="C270" s="262"/>
      <c r="D270" s="262"/>
      <c r="E270" s="262"/>
      <c r="F270" s="262"/>
    </row>
    <row r="271" spans="2:6">
      <c r="B271" s="262"/>
      <c r="C271" s="262"/>
      <c r="D271" s="262"/>
      <c r="E271" s="262"/>
      <c r="F271" s="262"/>
    </row>
    <row r="272" spans="2:6">
      <c r="B272" s="262"/>
      <c r="C272" s="262"/>
      <c r="D272" s="262"/>
      <c r="E272" s="262"/>
      <c r="F272" s="262"/>
    </row>
    <row r="273" spans="2:6">
      <c r="B273" s="262"/>
      <c r="C273" s="262"/>
      <c r="D273" s="262"/>
      <c r="E273" s="262"/>
      <c r="F273" s="262"/>
    </row>
    <row r="274" spans="2:6">
      <c r="B274" s="262"/>
      <c r="C274" s="262"/>
      <c r="D274" s="262"/>
      <c r="E274" s="262"/>
      <c r="F274" s="262"/>
    </row>
    <row r="275" spans="2:6">
      <c r="B275" s="262"/>
      <c r="C275" s="262"/>
      <c r="D275" s="262"/>
      <c r="E275" s="262"/>
      <c r="F275" s="262"/>
    </row>
    <row r="276" spans="2:6">
      <c r="B276" s="262"/>
      <c r="C276" s="262"/>
      <c r="D276" s="262"/>
      <c r="E276" s="262"/>
      <c r="F276" s="262"/>
    </row>
    <row r="277" spans="2:6">
      <c r="B277" s="262"/>
      <c r="C277" s="262"/>
      <c r="D277" s="262"/>
      <c r="E277" s="262"/>
      <c r="F277" s="262"/>
    </row>
    <row r="278" spans="2:6">
      <c r="B278" s="262"/>
      <c r="C278" s="262"/>
      <c r="D278" s="262"/>
      <c r="E278" s="262"/>
      <c r="F278" s="262"/>
    </row>
    <row r="279" spans="2:6">
      <c r="B279" s="262"/>
      <c r="C279" s="262"/>
      <c r="D279" s="262"/>
      <c r="E279" s="262"/>
      <c r="F279" s="262"/>
    </row>
    <row r="280" spans="2:6">
      <c r="B280" s="262"/>
      <c r="C280" s="262"/>
      <c r="D280" s="262"/>
      <c r="E280" s="262"/>
      <c r="F280" s="262"/>
    </row>
    <row r="281" spans="2:6">
      <c r="B281" s="262"/>
      <c r="C281" s="262"/>
      <c r="D281" s="262"/>
      <c r="E281" s="262"/>
      <c r="F281" s="262"/>
    </row>
    <row r="282" spans="2:6">
      <c r="B282" s="262"/>
      <c r="C282" s="262"/>
      <c r="D282" s="262"/>
      <c r="E282" s="262"/>
      <c r="F282" s="262"/>
    </row>
    <row r="283" spans="2:6">
      <c r="B283" s="262"/>
      <c r="C283" s="262"/>
      <c r="D283" s="262"/>
      <c r="E283" s="262"/>
      <c r="F283" s="262"/>
    </row>
    <row r="284" spans="2:6">
      <c r="B284" s="262"/>
      <c r="C284" s="262"/>
      <c r="D284" s="262"/>
      <c r="E284" s="262"/>
      <c r="F284" s="262"/>
    </row>
    <row r="285" spans="2:6">
      <c r="B285" s="262"/>
      <c r="C285" s="262"/>
      <c r="D285" s="262"/>
      <c r="E285" s="262"/>
      <c r="F285" s="262"/>
    </row>
    <row r="286" spans="2:6">
      <c r="B286" s="262"/>
      <c r="C286" s="262"/>
      <c r="D286" s="262"/>
      <c r="E286" s="262"/>
      <c r="F286" s="262"/>
    </row>
    <row r="287" spans="2:6">
      <c r="B287" s="262"/>
      <c r="C287" s="262"/>
      <c r="D287" s="262"/>
      <c r="E287" s="262"/>
      <c r="F287" s="262"/>
    </row>
    <row r="288" spans="2:6">
      <c r="B288" s="262"/>
      <c r="C288" s="262"/>
      <c r="D288" s="262"/>
      <c r="E288" s="262"/>
      <c r="F288" s="262"/>
    </row>
    <row r="289" spans="2:6">
      <c r="B289" s="262"/>
      <c r="C289" s="262"/>
      <c r="D289" s="262"/>
      <c r="E289" s="262"/>
      <c r="F289" s="262"/>
    </row>
    <row r="290" spans="2:6">
      <c r="B290" s="262"/>
      <c r="C290" s="262"/>
      <c r="D290" s="262"/>
      <c r="E290" s="262"/>
      <c r="F290" s="262"/>
    </row>
    <row r="291" spans="2:6">
      <c r="B291" s="262"/>
      <c r="C291" s="262"/>
      <c r="D291" s="262"/>
      <c r="E291" s="262"/>
      <c r="F291" s="262"/>
    </row>
    <row r="292" spans="2:6">
      <c r="B292" s="262"/>
      <c r="C292" s="262"/>
      <c r="D292" s="262"/>
      <c r="E292" s="262"/>
      <c r="F292" s="262"/>
    </row>
    <row r="293" spans="2:6">
      <c r="B293" s="262"/>
      <c r="C293" s="262"/>
      <c r="D293" s="262"/>
      <c r="E293" s="262"/>
      <c r="F293" s="262"/>
    </row>
    <row r="294" spans="2:6">
      <c r="B294" s="262"/>
      <c r="C294" s="262"/>
      <c r="D294" s="262"/>
      <c r="E294" s="262"/>
      <c r="F294" s="262"/>
    </row>
    <row r="295" spans="2:6">
      <c r="B295" s="262"/>
      <c r="C295" s="262"/>
      <c r="D295" s="262"/>
      <c r="E295" s="262"/>
      <c r="F295" s="262"/>
    </row>
    <row r="296" spans="2:6">
      <c r="B296" s="262"/>
      <c r="C296" s="262"/>
      <c r="D296" s="262"/>
      <c r="E296" s="262"/>
      <c r="F296" s="262"/>
    </row>
    <row r="297" spans="2:6">
      <c r="B297" s="262"/>
      <c r="C297" s="262"/>
      <c r="D297" s="262"/>
      <c r="E297" s="262"/>
      <c r="F297" s="262"/>
    </row>
    <row r="298" spans="2:6">
      <c r="B298" s="262"/>
      <c r="C298" s="262"/>
      <c r="D298" s="262"/>
      <c r="E298" s="262"/>
      <c r="F298" s="262"/>
    </row>
    <row r="299" spans="2:6">
      <c r="B299" s="262"/>
      <c r="C299" s="262"/>
      <c r="D299" s="262"/>
      <c r="E299" s="262"/>
      <c r="F299" s="262"/>
    </row>
    <row r="300" spans="2:6">
      <c r="B300" s="262"/>
      <c r="C300" s="262"/>
      <c r="D300" s="262"/>
      <c r="E300" s="262"/>
      <c r="F300" s="262"/>
    </row>
    <row r="301" spans="2:6">
      <c r="B301" s="262"/>
      <c r="C301" s="262"/>
      <c r="D301" s="262"/>
      <c r="E301" s="262"/>
      <c r="F301" s="262"/>
    </row>
    <row r="302" spans="2:6">
      <c r="B302" s="262"/>
      <c r="C302" s="262"/>
      <c r="D302" s="262"/>
      <c r="E302" s="262"/>
      <c r="F302" s="262"/>
    </row>
    <row r="303" spans="2:6">
      <c r="B303" s="262"/>
      <c r="C303" s="262"/>
      <c r="D303" s="262"/>
      <c r="E303" s="262"/>
      <c r="F303" s="262"/>
    </row>
    <row r="304" spans="2:6">
      <c r="B304" s="262"/>
      <c r="C304" s="262"/>
      <c r="D304" s="262"/>
      <c r="E304" s="262"/>
      <c r="F304" s="262"/>
    </row>
    <row r="305" spans="2:6">
      <c r="B305" s="262"/>
      <c r="C305" s="262"/>
      <c r="D305" s="262"/>
      <c r="E305" s="262"/>
      <c r="F305" s="262"/>
    </row>
    <row r="306" spans="2:6">
      <c r="B306" s="262"/>
      <c r="C306" s="262"/>
      <c r="D306" s="262"/>
      <c r="E306" s="262"/>
      <c r="F306" s="262"/>
    </row>
    <row r="307" spans="2:6">
      <c r="B307" s="262"/>
      <c r="C307" s="262"/>
      <c r="D307" s="262"/>
      <c r="E307" s="262"/>
      <c r="F307" s="262"/>
    </row>
    <row r="308" spans="2:6">
      <c r="B308" s="262"/>
      <c r="C308" s="262"/>
      <c r="D308" s="262"/>
      <c r="E308" s="262"/>
      <c r="F308" s="262"/>
    </row>
    <row r="309" spans="2:6">
      <c r="B309" s="262"/>
      <c r="C309" s="262"/>
      <c r="D309" s="262"/>
      <c r="E309" s="262"/>
      <c r="F309" s="262"/>
    </row>
    <row r="310" spans="2:6">
      <c r="B310" s="262"/>
      <c r="C310" s="262"/>
      <c r="D310" s="262"/>
      <c r="E310" s="262"/>
      <c r="F310" s="262"/>
    </row>
    <row r="311" spans="2:6">
      <c r="B311" s="262"/>
      <c r="C311" s="262"/>
      <c r="D311" s="262"/>
      <c r="E311" s="262"/>
      <c r="F311" s="262"/>
    </row>
    <row r="312" spans="2:6">
      <c r="B312" s="262"/>
      <c r="C312" s="262"/>
      <c r="D312" s="262"/>
      <c r="E312" s="262"/>
      <c r="F312" s="262"/>
    </row>
    <row r="313" spans="2:6">
      <c r="B313" s="262"/>
      <c r="C313" s="262"/>
      <c r="D313" s="262"/>
      <c r="E313" s="262"/>
      <c r="F313" s="262"/>
    </row>
    <row r="314" spans="2:6">
      <c r="B314" s="262"/>
      <c r="C314" s="262"/>
      <c r="D314" s="262"/>
      <c r="E314" s="262"/>
      <c r="F314" s="262"/>
    </row>
    <row r="315" spans="2:6">
      <c r="B315" s="262"/>
      <c r="C315" s="262"/>
      <c r="D315" s="262"/>
      <c r="E315" s="262"/>
      <c r="F315" s="262"/>
    </row>
    <row r="316" spans="2:6">
      <c r="B316" s="262"/>
      <c r="C316" s="262"/>
      <c r="D316" s="262"/>
      <c r="E316" s="262"/>
      <c r="F316" s="262"/>
    </row>
    <row r="317" spans="2:6">
      <c r="B317" s="262"/>
      <c r="C317" s="262"/>
      <c r="D317" s="262"/>
      <c r="E317" s="262"/>
      <c r="F317" s="262"/>
    </row>
    <row r="318" spans="2:6">
      <c r="B318" s="262"/>
      <c r="C318" s="262"/>
      <c r="D318" s="262"/>
      <c r="E318" s="262"/>
      <c r="F318" s="262"/>
    </row>
    <row r="319" spans="2:6">
      <c r="B319" s="262"/>
      <c r="C319" s="262"/>
      <c r="D319" s="262"/>
      <c r="E319" s="262"/>
      <c r="F319" s="262"/>
    </row>
    <row r="320" spans="2:6">
      <c r="B320" s="262"/>
      <c r="C320" s="262"/>
      <c r="D320" s="262"/>
      <c r="E320" s="262"/>
      <c r="F320" s="262"/>
    </row>
    <row r="321" spans="2:6">
      <c r="B321" s="262"/>
      <c r="C321" s="262"/>
      <c r="D321" s="262"/>
      <c r="E321" s="262"/>
      <c r="F321" s="262"/>
    </row>
    <row r="322" spans="2:6">
      <c r="B322" s="262"/>
      <c r="C322" s="262"/>
      <c r="D322" s="262"/>
      <c r="E322" s="262"/>
      <c r="F322" s="262"/>
    </row>
    <row r="323" spans="2:6">
      <c r="B323" s="262"/>
      <c r="C323" s="262"/>
      <c r="D323" s="262"/>
      <c r="E323" s="262"/>
      <c r="F323" s="262"/>
    </row>
    <row r="324" spans="2:6">
      <c r="B324" s="262"/>
      <c r="C324" s="262"/>
      <c r="D324" s="262"/>
      <c r="E324" s="262"/>
      <c r="F324" s="262"/>
    </row>
    <row r="325" spans="2:6">
      <c r="B325" s="262"/>
      <c r="C325" s="262"/>
      <c r="D325" s="262"/>
      <c r="E325" s="262"/>
      <c r="F325" s="262"/>
    </row>
    <row r="326" spans="2:6">
      <c r="B326" s="262"/>
      <c r="C326" s="262"/>
      <c r="D326" s="262"/>
      <c r="E326" s="262"/>
      <c r="F326" s="262"/>
    </row>
    <row r="327" spans="2:6">
      <c r="B327" s="262"/>
      <c r="C327" s="262"/>
      <c r="D327" s="262"/>
      <c r="E327" s="262"/>
      <c r="F327" s="262"/>
    </row>
    <row r="328" spans="2:6">
      <c r="B328" s="262"/>
      <c r="C328" s="262"/>
      <c r="D328" s="262"/>
      <c r="E328" s="262"/>
      <c r="F328" s="262"/>
    </row>
    <row r="329" spans="2:6">
      <c r="B329" s="262"/>
      <c r="C329" s="262"/>
      <c r="D329" s="262"/>
      <c r="E329" s="262"/>
      <c r="F329" s="262"/>
    </row>
    <row r="330" spans="2:6">
      <c r="B330" s="262"/>
      <c r="C330" s="262"/>
      <c r="D330" s="262"/>
      <c r="E330" s="262"/>
      <c r="F330" s="262"/>
    </row>
    <row r="331" spans="2:6">
      <c r="B331" s="262"/>
      <c r="C331" s="262"/>
      <c r="D331" s="262"/>
      <c r="E331" s="262"/>
      <c r="F331" s="262"/>
    </row>
    <row r="332" spans="2:6">
      <c r="B332" s="262"/>
      <c r="C332" s="262"/>
      <c r="D332" s="262"/>
      <c r="E332" s="262"/>
      <c r="F332" s="262"/>
    </row>
    <row r="333" spans="2:6">
      <c r="B333" s="262"/>
      <c r="C333" s="262"/>
      <c r="D333" s="262"/>
      <c r="E333" s="262"/>
      <c r="F333" s="262"/>
    </row>
    <row r="334" spans="2:6">
      <c r="B334" s="262"/>
      <c r="C334" s="262"/>
      <c r="D334" s="262"/>
      <c r="E334" s="262"/>
      <c r="F334" s="262"/>
    </row>
    <row r="335" spans="2:6">
      <c r="B335" s="262"/>
      <c r="C335" s="262"/>
      <c r="D335" s="262"/>
      <c r="E335" s="262"/>
      <c r="F335" s="262"/>
    </row>
    <row r="336" spans="2:6">
      <c r="B336" s="262"/>
      <c r="C336" s="262"/>
      <c r="D336" s="262"/>
      <c r="E336" s="262"/>
      <c r="F336" s="262"/>
    </row>
    <row r="337" spans="2:6">
      <c r="B337" s="262"/>
      <c r="C337" s="262"/>
      <c r="D337" s="262"/>
      <c r="E337" s="262"/>
      <c r="F337" s="262"/>
    </row>
    <row r="338" spans="2:6">
      <c r="B338" s="262"/>
      <c r="C338" s="262"/>
      <c r="D338" s="262"/>
      <c r="E338" s="262"/>
      <c r="F338" s="262"/>
    </row>
    <row r="339" spans="2:6">
      <c r="B339" s="262"/>
      <c r="C339" s="262"/>
      <c r="D339" s="262"/>
      <c r="E339" s="262"/>
      <c r="F339" s="262"/>
    </row>
    <row r="340" spans="2:6">
      <c r="B340" s="262"/>
      <c r="C340" s="262"/>
      <c r="D340" s="262"/>
      <c r="E340" s="262"/>
      <c r="F340" s="262"/>
    </row>
    <row r="341" spans="2:6">
      <c r="B341" s="262"/>
      <c r="C341" s="262"/>
      <c r="D341" s="262"/>
      <c r="E341" s="262"/>
      <c r="F341" s="262"/>
    </row>
    <row r="342" spans="2:6">
      <c r="B342" s="262"/>
      <c r="C342" s="262"/>
      <c r="D342" s="262"/>
      <c r="E342" s="262"/>
      <c r="F342" s="262"/>
    </row>
    <row r="343" spans="2:6">
      <c r="B343" s="262"/>
      <c r="C343" s="262"/>
      <c r="D343" s="262"/>
      <c r="E343" s="262"/>
      <c r="F343" s="262"/>
    </row>
    <row r="344" spans="2:6">
      <c r="B344" s="262"/>
      <c r="C344" s="262"/>
      <c r="D344" s="262"/>
      <c r="E344" s="262"/>
      <c r="F344" s="262"/>
    </row>
    <row r="345" spans="2:6">
      <c r="B345" s="262"/>
      <c r="C345" s="262"/>
      <c r="D345" s="262"/>
      <c r="E345" s="262"/>
      <c r="F345" s="262"/>
    </row>
    <row r="346" spans="2:6">
      <c r="B346" s="262"/>
      <c r="C346" s="262"/>
      <c r="D346" s="262"/>
      <c r="E346" s="262"/>
      <c r="F346" s="262"/>
    </row>
    <row r="347" spans="2:6">
      <c r="B347" s="262"/>
      <c r="C347" s="262"/>
      <c r="D347" s="262"/>
      <c r="E347" s="262"/>
      <c r="F347" s="262"/>
    </row>
    <row r="348" spans="2:6">
      <c r="B348" s="262"/>
      <c r="C348" s="262"/>
      <c r="D348" s="262"/>
      <c r="E348" s="262"/>
      <c r="F348" s="262"/>
    </row>
    <row r="349" spans="2:6">
      <c r="B349" s="262"/>
      <c r="C349" s="262"/>
      <c r="D349" s="262"/>
      <c r="E349" s="262"/>
      <c r="F349" s="262"/>
    </row>
    <row r="350" spans="2:6">
      <c r="B350" s="262"/>
      <c r="C350" s="262"/>
      <c r="D350" s="262"/>
      <c r="E350" s="262"/>
      <c r="F350" s="262"/>
    </row>
    <row r="351" spans="2:6">
      <c r="B351" s="262"/>
      <c r="C351" s="262"/>
      <c r="D351" s="262"/>
      <c r="E351" s="262"/>
      <c r="F351" s="262"/>
    </row>
    <row r="352" spans="2:6">
      <c r="B352" s="262"/>
      <c r="C352" s="262"/>
      <c r="D352" s="262"/>
      <c r="E352" s="262"/>
      <c r="F352" s="262"/>
    </row>
    <row r="353" spans="2:6">
      <c r="B353" s="262"/>
      <c r="C353" s="262"/>
      <c r="D353" s="262"/>
      <c r="E353" s="262"/>
      <c r="F353" s="262"/>
    </row>
    <row r="354" spans="2:6">
      <c r="B354" s="262"/>
      <c r="C354" s="262"/>
      <c r="D354" s="262"/>
      <c r="E354" s="262"/>
      <c r="F354" s="262"/>
    </row>
    <row r="355" spans="2:6">
      <c r="B355" s="262"/>
      <c r="C355" s="262"/>
      <c r="D355" s="262"/>
      <c r="E355" s="262"/>
      <c r="F355" s="262"/>
    </row>
    <row r="356" spans="2:6">
      <c r="B356" s="262"/>
      <c r="C356" s="262"/>
      <c r="D356" s="262"/>
      <c r="E356" s="262"/>
      <c r="F356" s="262"/>
    </row>
    <row r="357" spans="2:6">
      <c r="B357" s="262"/>
      <c r="C357" s="262"/>
      <c r="D357" s="262"/>
      <c r="E357" s="262"/>
      <c r="F357" s="262"/>
    </row>
    <row r="358" spans="2:6">
      <c r="B358" s="262"/>
      <c r="C358" s="262"/>
      <c r="D358" s="262"/>
      <c r="E358" s="262"/>
      <c r="F358" s="262"/>
    </row>
    <row r="359" spans="2:6">
      <c r="B359" s="262"/>
      <c r="C359" s="262"/>
      <c r="D359" s="262"/>
      <c r="E359" s="262"/>
      <c r="F359" s="262"/>
    </row>
    <row r="360" spans="2:6">
      <c r="B360" s="262"/>
      <c r="C360" s="262"/>
      <c r="D360" s="262"/>
      <c r="E360" s="262"/>
      <c r="F360" s="262"/>
    </row>
    <row r="361" spans="2:6">
      <c r="B361" s="262"/>
      <c r="C361" s="262"/>
      <c r="D361" s="262"/>
      <c r="E361" s="262"/>
      <c r="F361" s="262"/>
    </row>
    <row r="362" spans="2:6">
      <c r="B362" s="262"/>
      <c r="C362" s="262"/>
      <c r="D362" s="262"/>
      <c r="E362" s="262"/>
      <c r="F362" s="262"/>
    </row>
    <row r="363" spans="2:6">
      <c r="B363" s="262"/>
      <c r="C363" s="262"/>
      <c r="D363" s="262"/>
      <c r="E363" s="262"/>
      <c r="F363" s="262"/>
    </row>
    <row r="364" spans="2:6">
      <c r="B364" s="262"/>
      <c r="C364" s="262"/>
      <c r="D364" s="262"/>
      <c r="E364" s="262"/>
      <c r="F364" s="262"/>
    </row>
    <row r="365" spans="2:6">
      <c r="B365" s="262"/>
      <c r="C365" s="262"/>
      <c r="D365" s="262"/>
      <c r="E365" s="262"/>
      <c r="F365" s="262"/>
    </row>
    <row r="366" spans="2:6">
      <c r="B366" s="262"/>
      <c r="C366" s="262"/>
      <c r="D366" s="262"/>
      <c r="E366" s="262"/>
      <c r="F366" s="262"/>
    </row>
    <row r="367" spans="2:6">
      <c r="B367" s="262"/>
      <c r="C367" s="262"/>
      <c r="D367" s="262"/>
      <c r="E367" s="262"/>
      <c r="F367" s="262"/>
    </row>
    <row r="368" spans="2:6">
      <c r="B368" s="262"/>
      <c r="C368" s="262"/>
      <c r="D368" s="262"/>
      <c r="E368" s="262"/>
      <c r="F368" s="262"/>
    </row>
    <row r="369" spans="2:6">
      <c r="B369" s="262"/>
      <c r="C369" s="262"/>
      <c r="D369" s="262"/>
      <c r="E369" s="262"/>
      <c r="F369" s="262"/>
    </row>
    <row r="370" spans="2:6">
      <c r="B370" s="262"/>
      <c r="C370" s="262"/>
      <c r="D370" s="262"/>
      <c r="E370" s="262"/>
      <c r="F370" s="262"/>
    </row>
    <row r="371" spans="2:6">
      <c r="B371" s="262"/>
      <c r="C371" s="262"/>
      <c r="D371" s="262"/>
      <c r="E371" s="262"/>
      <c r="F371" s="262"/>
    </row>
    <row r="372" spans="2:6">
      <c r="B372" s="262"/>
      <c r="C372" s="262"/>
      <c r="D372" s="262"/>
      <c r="E372" s="262"/>
      <c r="F372" s="262"/>
    </row>
    <row r="373" spans="2:6">
      <c r="B373" s="262"/>
      <c r="C373" s="262"/>
      <c r="D373" s="262"/>
      <c r="E373" s="262"/>
      <c r="F373" s="262"/>
    </row>
    <row r="374" spans="2:6">
      <c r="B374" s="262"/>
      <c r="C374" s="262"/>
      <c r="D374" s="262"/>
      <c r="E374" s="262"/>
      <c r="F374" s="262"/>
    </row>
    <row r="375" spans="2:6">
      <c r="B375" s="262"/>
      <c r="C375" s="262"/>
      <c r="D375" s="262"/>
      <c r="E375" s="262"/>
      <c r="F375" s="262"/>
    </row>
    <row r="376" spans="2:6">
      <c r="B376" s="262"/>
      <c r="C376" s="262"/>
      <c r="D376" s="262"/>
      <c r="E376" s="262"/>
      <c r="F376" s="262"/>
    </row>
    <row r="377" spans="2:6">
      <c r="B377" s="262"/>
      <c r="C377" s="262"/>
      <c r="D377" s="262"/>
      <c r="E377" s="262"/>
      <c r="F377" s="262"/>
    </row>
    <row r="378" spans="2:6">
      <c r="B378" s="262"/>
      <c r="C378" s="262"/>
      <c r="D378" s="262"/>
      <c r="E378" s="262"/>
      <c r="F378" s="262"/>
    </row>
    <row r="379" spans="2:6">
      <c r="B379" s="262"/>
      <c r="C379" s="262"/>
      <c r="D379" s="262"/>
      <c r="E379" s="262"/>
      <c r="F379" s="262"/>
    </row>
    <row r="380" spans="2:6">
      <c r="B380" s="262"/>
      <c r="C380" s="262"/>
      <c r="D380" s="262"/>
      <c r="E380" s="262"/>
      <c r="F380" s="262"/>
    </row>
    <row r="381" spans="2:6">
      <c r="B381" s="262"/>
      <c r="C381" s="262"/>
      <c r="D381" s="262"/>
      <c r="E381" s="262"/>
      <c r="F381" s="262"/>
    </row>
    <row r="382" spans="2:6">
      <c r="B382" s="262"/>
      <c r="C382" s="262"/>
      <c r="D382" s="262"/>
      <c r="E382" s="262"/>
      <c r="F382" s="262"/>
    </row>
    <row r="383" spans="2:6">
      <c r="B383" s="262"/>
      <c r="C383" s="262"/>
      <c r="D383" s="262"/>
      <c r="E383" s="262"/>
      <c r="F383" s="262"/>
    </row>
    <row r="384" spans="2:6">
      <c r="B384" s="262"/>
      <c r="C384" s="262"/>
      <c r="D384" s="262"/>
      <c r="E384" s="262"/>
      <c r="F384" s="262"/>
    </row>
    <row r="385" spans="2:6">
      <c r="B385" s="262"/>
      <c r="C385" s="262"/>
      <c r="D385" s="262"/>
      <c r="E385" s="262"/>
      <c r="F385" s="262"/>
    </row>
    <row r="386" spans="2:6">
      <c r="B386" s="262"/>
      <c r="C386" s="262"/>
      <c r="D386" s="262"/>
      <c r="E386" s="262"/>
      <c r="F386" s="262"/>
    </row>
    <row r="387" spans="2:6">
      <c r="B387" s="262"/>
      <c r="C387" s="262"/>
      <c r="D387" s="262"/>
      <c r="E387" s="262"/>
      <c r="F387" s="262"/>
    </row>
    <row r="388" spans="2:6">
      <c r="B388" s="262"/>
      <c r="C388" s="262"/>
      <c r="D388" s="262"/>
      <c r="E388" s="262"/>
      <c r="F388" s="262"/>
    </row>
    <row r="389" spans="2:6">
      <c r="B389" s="262"/>
      <c r="C389" s="262"/>
      <c r="D389" s="262"/>
      <c r="E389" s="262"/>
      <c r="F389" s="262"/>
    </row>
    <row r="390" spans="2:6">
      <c r="B390" s="262"/>
      <c r="C390" s="262"/>
      <c r="D390" s="262"/>
      <c r="E390" s="262"/>
      <c r="F390" s="262"/>
    </row>
    <row r="391" spans="2:6">
      <c r="B391" s="262"/>
      <c r="C391" s="262"/>
      <c r="D391" s="262"/>
      <c r="E391" s="262"/>
      <c r="F391" s="262"/>
    </row>
    <row r="392" spans="2:6">
      <c r="B392" s="262"/>
      <c r="C392" s="262"/>
      <c r="D392" s="262"/>
      <c r="E392" s="262"/>
      <c r="F392" s="262"/>
    </row>
    <row r="393" spans="2:6">
      <c r="B393" s="262"/>
      <c r="C393" s="262"/>
      <c r="D393" s="262"/>
      <c r="E393" s="262"/>
      <c r="F393" s="262"/>
    </row>
    <row r="394" spans="2:6">
      <c r="B394" s="262"/>
      <c r="C394" s="262"/>
      <c r="D394" s="262"/>
      <c r="E394" s="262"/>
      <c r="F394" s="262"/>
    </row>
    <row r="395" spans="2:6">
      <c r="B395" s="262"/>
      <c r="C395" s="262"/>
      <c r="D395" s="262"/>
      <c r="E395" s="262"/>
      <c r="F395" s="262"/>
    </row>
    <row r="396" spans="2:6">
      <c r="B396" s="262"/>
      <c r="C396" s="262"/>
      <c r="D396" s="262"/>
      <c r="E396" s="262"/>
      <c r="F396" s="262"/>
    </row>
    <row r="397" spans="2:6">
      <c r="B397" s="262"/>
      <c r="C397" s="262"/>
      <c r="D397" s="262"/>
      <c r="E397" s="262"/>
      <c r="F397" s="262"/>
    </row>
    <row r="398" spans="2:6">
      <c r="B398" s="262"/>
      <c r="C398" s="262"/>
      <c r="D398" s="262"/>
      <c r="E398" s="262"/>
      <c r="F398" s="262"/>
    </row>
    <row r="399" spans="2:6">
      <c r="B399" s="262"/>
      <c r="C399" s="262"/>
      <c r="D399" s="262"/>
      <c r="E399" s="262"/>
      <c r="F399" s="262"/>
    </row>
    <row r="400" spans="2:6">
      <c r="B400" s="262"/>
      <c r="C400" s="262"/>
      <c r="D400" s="262"/>
      <c r="E400" s="262"/>
      <c r="F400" s="262"/>
    </row>
    <row r="401" spans="2:6">
      <c r="B401" s="262"/>
      <c r="C401" s="262"/>
      <c r="D401" s="262"/>
      <c r="E401" s="262"/>
      <c r="F401" s="262"/>
    </row>
    <row r="402" spans="2:6">
      <c r="B402" s="262"/>
      <c r="C402" s="262"/>
      <c r="D402" s="262"/>
      <c r="E402" s="262"/>
      <c r="F402" s="262"/>
    </row>
    <row r="403" spans="2:6">
      <c r="B403" s="262"/>
      <c r="C403" s="262"/>
      <c r="D403" s="262"/>
      <c r="E403" s="262"/>
      <c r="F403" s="262"/>
    </row>
    <row r="404" spans="2:6">
      <c r="B404" s="262"/>
      <c r="C404" s="262"/>
      <c r="D404" s="262"/>
      <c r="E404" s="262"/>
      <c r="F404" s="262"/>
    </row>
    <row r="405" spans="2:6">
      <c r="B405" s="262"/>
      <c r="C405" s="262"/>
      <c r="D405" s="262"/>
      <c r="E405" s="262"/>
      <c r="F405" s="262"/>
    </row>
    <row r="406" spans="2:6">
      <c r="B406" s="262"/>
      <c r="C406" s="262"/>
      <c r="D406" s="262"/>
      <c r="E406" s="262"/>
      <c r="F406" s="262"/>
    </row>
    <row r="407" spans="2:6">
      <c r="B407" s="262"/>
      <c r="C407" s="262"/>
      <c r="D407" s="262"/>
      <c r="E407" s="262"/>
      <c r="F407" s="262"/>
    </row>
    <row r="408" spans="2:6">
      <c r="B408" s="262"/>
      <c r="C408" s="262"/>
      <c r="D408" s="262"/>
      <c r="E408" s="262"/>
      <c r="F408" s="262"/>
    </row>
    <row r="409" spans="2:6">
      <c r="B409" s="262"/>
      <c r="C409" s="262"/>
      <c r="D409" s="262"/>
      <c r="E409" s="262"/>
      <c r="F409" s="262"/>
    </row>
    <row r="410" spans="2:6">
      <c r="B410" s="262"/>
      <c r="C410" s="262"/>
      <c r="D410" s="262"/>
      <c r="E410" s="262"/>
      <c r="F410" s="262"/>
    </row>
    <row r="411" spans="2:6">
      <c r="B411" s="262"/>
      <c r="C411" s="262"/>
      <c r="D411" s="262"/>
      <c r="E411" s="262"/>
      <c r="F411" s="262"/>
    </row>
    <row r="412" spans="2:6">
      <c r="B412" s="262"/>
      <c r="C412" s="262"/>
      <c r="D412" s="262"/>
      <c r="E412" s="262"/>
      <c r="F412" s="262"/>
    </row>
    <row r="413" spans="2:6">
      <c r="B413" s="262"/>
      <c r="C413" s="262"/>
      <c r="D413" s="262"/>
      <c r="E413" s="262"/>
      <c r="F413" s="262"/>
    </row>
    <row r="414" spans="2:6">
      <c r="B414" s="262"/>
      <c r="C414" s="262"/>
      <c r="D414" s="262"/>
      <c r="E414" s="262"/>
      <c r="F414" s="262"/>
    </row>
    <row r="415" spans="2:6">
      <c r="B415" s="262"/>
      <c r="C415" s="262"/>
      <c r="D415" s="262"/>
      <c r="E415" s="262"/>
      <c r="F415" s="262"/>
    </row>
    <row r="416" spans="2:6">
      <c r="B416" s="262"/>
      <c r="C416" s="262"/>
      <c r="D416" s="262"/>
      <c r="E416" s="262"/>
      <c r="F416" s="262"/>
    </row>
    <row r="417" spans="2:6">
      <c r="B417" s="262"/>
      <c r="C417" s="262"/>
      <c r="D417" s="262"/>
      <c r="E417" s="262"/>
      <c r="F417" s="262"/>
    </row>
    <row r="418" spans="2:6">
      <c r="B418" s="262"/>
      <c r="C418" s="262"/>
      <c r="D418" s="262"/>
      <c r="E418" s="262"/>
      <c r="F418" s="262"/>
    </row>
    <row r="419" spans="2:6">
      <c r="B419" s="262"/>
      <c r="C419" s="262"/>
      <c r="D419" s="262"/>
      <c r="E419" s="262"/>
      <c r="F419" s="262"/>
    </row>
    <row r="420" spans="2:6">
      <c r="B420" s="262"/>
      <c r="C420" s="262"/>
      <c r="D420" s="262"/>
      <c r="E420" s="262"/>
      <c r="F420" s="262"/>
    </row>
    <row r="421" spans="2:6">
      <c r="B421" s="262"/>
      <c r="C421" s="262"/>
      <c r="D421" s="262"/>
      <c r="E421" s="262"/>
      <c r="F421" s="262"/>
    </row>
    <row r="422" spans="2:6">
      <c r="B422" s="262"/>
      <c r="C422" s="262"/>
      <c r="D422" s="262"/>
      <c r="E422" s="262"/>
      <c r="F422" s="262"/>
    </row>
    <row r="423" spans="2:6">
      <c r="B423" s="262"/>
      <c r="C423" s="262"/>
      <c r="D423" s="262"/>
      <c r="E423" s="262"/>
      <c r="F423" s="262"/>
    </row>
    <row r="424" spans="2:6">
      <c r="B424" s="262"/>
      <c r="C424" s="262"/>
      <c r="D424" s="262"/>
      <c r="E424" s="262"/>
      <c r="F424" s="262"/>
    </row>
    <row r="425" spans="2:6">
      <c r="B425" s="262"/>
      <c r="C425" s="262"/>
      <c r="D425" s="262"/>
      <c r="E425" s="262"/>
      <c r="F425" s="262"/>
    </row>
    <row r="426" spans="2:6">
      <c r="B426" s="262"/>
      <c r="C426" s="262"/>
      <c r="D426" s="262"/>
      <c r="E426" s="262"/>
      <c r="F426" s="262"/>
    </row>
    <row r="427" spans="2:6">
      <c r="B427" s="262"/>
      <c r="C427" s="262"/>
      <c r="D427" s="262"/>
      <c r="E427" s="262"/>
      <c r="F427" s="262"/>
    </row>
    <row r="428" spans="2:6">
      <c r="B428" s="262"/>
      <c r="C428" s="262"/>
      <c r="D428" s="262"/>
      <c r="E428" s="262"/>
      <c r="F428" s="262"/>
    </row>
    <row r="429" spans="2:6">
      <c r="B429" s="262"/>
      <c r="C429" s="262"/>
      <c r="D429" s="262"/>
      <c r="E429" s="262"/>
      <c r="F429" s="262"/>
    </row>
    <row r="430" spans="2:6">
      <c r="B430" s="262"/>
      <c r="C430" s="262"/>
      <c r="D430" s="262"/>
      <c r="E430" s="262"/>
      <c r="F430" s="262"/>
    </row>
    <row r="431" spans="2:6">
      <c r="B431" s="262"/>
      <c r="C431" s="262"/>
      <c r="D431" s="262"/>
      <c r="E431" s="262"/>
      <c r="F431" s="262"/>
    </row>
    <row r="432" spans="2:6">
      <c r="B432" s="262"/>
      <c r="C432" s="262"/>
      <c r="D432" s="262"/>
      <c r="E432" s="262"/>
      <c r="F432" s="262"/>
    </row>
    <row r="433" spans="2:6">
      <c r="B433" s="262"/>
      <c r="C433" s="262"/>
      <c r="D433" s="262"/>
      <c r="E433" s="262"/>
      <c r="F433" s="262"/>
    </row>
    <row r="434" spans="2:6">
      <c r="B434" s="262"/>
      <c r="C434" s="262"/>
      <c r="D434" s="262"/>
      <c r="E434" s="262"/>
      <c r="F434" s="262"/>
    </row>
    <row r="435" spans="2:6">
      <c r="B435" s="262"/>
      <c r="C435" s="262"/>
      <c r="D435" s="262"/>
      <c r="E435" s="262"/>
      <c r="F435" s="262"/>
    </row>
    <row r="436" spans="2:6">
      <c r="B436" s="262"/>
      <c r="C436" s="262"/>
      <c r="D436" s="262"/>
      <c r="E436" s="262"/>
      <c r="F436" s="262"/>
    </row>
    <row r="437" spans="2:6">
      <c r="B437" s="262"/>
      <c r="C437" s="262"/>
      <c r="D437" s="262"/>
      <c r="E437" s="262"/>
      <c r="F437" s="262"/>
    </row>
    <row r="438" spans="2:6">
      <c r="B438" s="262"/>
      <c r="C438" s="262"/>
      <c r="D438" s="262"/>
      <c r="E438" s="262"/>
      <c r="F438" s="262"/>
    </row>
    <row r="439" spans="2:6">
      <c r="B439" s="262"/>
      <c r="C439" s="262"/>
      <c r="D439" s="262"/>
      <c r="E439" s="262"/>
      <c r="F439" s="262"/>
    </row>
    <row r="440" spans="2:6">
      <c r="B440" s="262"/>
      <c r="C440" s="262"/>
      <c r="D440" s="262"/>
      <c r="E440" s="262"/>
      <c r="F440" s="262"/>
    </row>
    <row r="441" spans="2:6">
      <c r="B441" s="262"/>
      <c r="C441" s="262"/>
      <c r="D441" s="262"/>
      <c r="E441" s="262"/>
      <c r="F441" s="262"/>
    </row>
    <row r="442" spans="2:6">
      <c r="B442" s="262"/>
      <c r="C442" s="262"/>
      <c r="D442" s="262"/>
      <c r="E442" s="262"/>
      <c r="F442" s="262"/>
    </row>
    <row r="443" spans="2:6">
      <c r="B443" s="262"/>
      <c r="C443" s="262"/>
      <c r="D443" s="262"/>
      <c r="E443" s="262"/>
      <c r="F443" s="262"/>
    </row>
    <row r="444" spans="2:6">
      <c r="B444" s="262"/>
      <c r="C444" s="262"/>
      <c r="D444" s="262"/>
      <c r="E444" s="262"/>
      <c r="F444" s="262"/>
    </row>
    <row r="445" spans="2:6">
      <c r="B445" s="262"/>
      <c r="C445" s="262"/>
      <c r="D445" s="262"/>
      <c r="E445" s="262"/>
      <c r="F445" s="262"/>
    </row>
    <row r="446" spans="2:6">
      <c r="B446" s="262"/>
      <c r="C446" s="262"/>
      <c r="D446" s="262"/>
      <c r="E446" s="262"/>
      <c r="F446" s="262"/>
    </row>
    <row r="447" spans="2:6">
      <c r="B447" s="262"/>
      <c r="C447" s="262"/>
      <c r="D447" s="262"/>
      <c r="E447" s="262"/>
      <c r="F447" s="262"/>
    </row>
    <row r="448" spans="2:6">
      <c r="B448" s="262"/>
      <c r="C448" s="262"/>
      <c r="D448" s="262"/>
      <c r="E448" s="262"/>
      <c r="F448" s="262"/>
    </row>
    <row r="449" spans="2:6">
      <c r="B449" s="262"/>
      <c r="C449" s="262"/>
      <c r="D449" s="262"/>
      <c r="E449" s="262"/>
      <c r="F449" s="262"/>
    </row>
    <row r="450" spans="2:6">
      <c r="B450" s="262"/>
      <c r="C450" s="262"/>
      <c r="D450" s="262"/>
      <c r="E450" s="262"/>
      <c r="F450" s="262"/>
    </row>
    <row r="451" spans="2:6">
      <c r="B451" s="262"/>
      <c r="C451" s="262"/>
      <c r="D451" s="262"/>
      <c r="E451" s="262"/>
      <c r="F451" s="262"/>
    </row>
    <row r="452" spans="2:6">
      <c r="B452" s="262"/>
      <c r="C452" s="262"/>
      <c r="D452" s="262"/>
      <c r="E452" s="262"/>
      <c r="F452" s="262"/>
    </row>
    <row r="453" spans="2:6">
      <c r="B453" s="262"/>
      <c r="C453" s="262"/>
      <c r="D453" s="262"/>
      <c r="E453" s="262"/>
      <c r="F453" s="262"/>
    </row>
    <row r="454" spans="2:6">
      <c r="B454" s="262"/>
      <c r="C454" s="262"/>
      <c r="D454" s="262"/>
      <c r="E454" s="262"/>
      <c r="F454" s="262"/>
    </row>
    <row r="455" spans="2:6">
      <c r="B455" s="262"/>
      <c r="C455" s="262"/>
      <c r="D455" s="262"/>
      <c r="E455" s="262"/>
      <c r="F455" s="262"/>
    </row>
    <row r="456" spans="2:6">
      <c r="B456" s="262"/>
      <c r="C456" s="262"/>
      <c r="D456" s="262"/>
      <c r="E456" s="262"/>
      <c r="F456" s="262"/>
    </row>
    <row r="457" spans="2:6">
      <c r="B457" s="262"/>
      <c r="C457" s="262"/>
      <c r="D457" s="262"/>
      <c r="E457" s="262"/>
      <c r="F457" s="262"/>
    </row>
    <row r="458" spans="2:6">
      <c r="B458" s="262"/>
      <c r="C458" s="262"/>
      <c r="D458" s="262"/>
      <c r="E458" s="262"/>
      <c r="F458" s="262"/>
    </row>
    <row r="459" spans="2:6">
      <c r="B459" s="262"/>
      <c r="C459" s="262"/>
      <c r="D459" s="262"/>
      <c r="E459" s="262"/>
      <c r="F459" s="262"/>
    </row>
    <row r="460" spans="2:6">
      <c r="B460" s="262"/>
      <c r="C460" s="262"/>
      <c r="D460" s="262"/>
      <c r="E460" s="262"/>
      <c r="F460" s="262"/>
    </row>
    <row r="461" spans="2:6">
      <c r="B461" s="262"/>
      <c r="C461" s="262"/>
      <c r="D461" s="262"/>
      <c r="E461" s="262"/>
      <c r="F461" s="262"/>
    </row>
    <row r="462" spans="2:6">
      <c r="B462" s="262"/>
      <c r="C462" s="262"/>
      <c r="D462" s="262"/>
      <c r="E462" s="262"/>
      <c r="F462" s="262"/>
    </row>
    <row r="463" spans="2:6">
      <c r="B463" s="262"/>
      <c r="C463" s="262"/>
      <c r="D463" s="262"/>
      <c r="E463" s="262"/>
      <c r="F463" s="262"/>
    </row>
    <row r="464" spans="2:6">
      <c r="B464" s="262"/>
      <c r="C464" s="262"/>
      <c r="D464" s="262"/>
      <c r="E464" s="262"/>
      <c r="F464" s="262"/>
    </row>
    <row r="465" spans="2:6">
      <c r="B465" s="262"/>
      <c r="C465" s="262"/>
      <c r="D465" s="262"/>
      <c r="E465" s="262"/>
      <c r="F465" s="262"/>
    </row>
    <row r="466" spans="2:6">
      <c r="B466" s="262"/>
      <c r="C466" s="262"/>
      <c r="D466" s="262"/>
      <c r="E466" s="262"/>
      <c r="F466" s="262"/>
    </row>
    <row r="467" spans="2:6">
      <c r="B467" s="262"/>
      <c r="C467" s="262"/>
      <c r="D467" s="262"/>
      <c r="E467" s="262"/>
      <c r="F467" s="262"/>
    </row>
    <row r="468" spans="2:6">
      <c r="B468" s="262"/>
      <c r="C468" s="262"/>
      <c r="D468" s="262"/>
      <c r="E468" s="262"/>
      <c r="F468" s="262"/>
    </row>
    <row r="469" spans="2:6">
      <c r="B469" s="262"/>
      <c r="C469" s="262"/>
      <c r="D469" s="262"/>
      <c r="E469" s="262"/>
      <c r="F469" s="262"/>
    </row>
    <row r="470" spans="2:6">
      <c r="B470" s="262"/>
      <c r="C470" s="262"/>
      <c r="D470" s="262"/>
      <c r="E470" s="262"/>
      <c r="F470" s="262"/>
    </row>
    <row r="471" spans="2:6">
      <c r="B471" s="262"/>
      <c r="C471" s="262"/>
      <c r="D471" s="262"/>
      <c r="E471" s="262"/>
      <c r="F471" s="262"/>
    </row>
    <row r="472" spans="2:6">
      <c r="B472" s="262"/>
      <c r="C472" s="262"/>
      <c r="D472" s="262"/>
      <c r="E472" s="262"/>
      <c r="F472" s="262"/>
    </row>
    <row r="473" spans="2:6">
      <c r="B473" s="262"/>
      <c r="C473" s="262"/>
      <c r="D473" s="262"/>
      <c r="E473" s="262"/>
      <c r="F473" s="262"/>
    </row>
    <row r="474" spans="2:6">
      <c r="B474" s="262"/>
      <c r="C474" s="262"/>
      <c r="D474" s="262"/>
      <c r="E474" s="262"/>
      <c r="F474" s="262"/>
    </row>
    <row r="475" spans="2:6">
      <c r="B475" s="262"/>
      <c r="C475" s="262"/>
      <c r="D475" s="262"/>
      <c r="E475" s="262"/>
      <c r="F475" s="262"/>
    </row>
    <row r="476" spans="2:6">
      <c r="B476" s="262"/>
      <c r="C476" s="262"/>
      <c r="D476" s="262"/>
      <c r="E476" s="262"/>
      <c r="F476" s="262"/>
    </row>
    <row r="477" spans="2:6">
      <c r="B477" s="262"/>
      <c r="C477" s="262"/>
      <c r="D477" s="262"/>
      <c r="E477" s="262"/>
      <c r="F477" s="262"/>
    </row>
    <row r="478" spans="2:6">
      <c r="B478" s="262"/>
      <c r="C478" s="262"/>
      <c r="D478" s="262"/>
      <c r="E478" s="262"/>
      <c r="F478" s="262"/>
    </row>
    <row r="479" spans="2:6">
      <c r="B479" s="262"/>
      <c r="C479" s="262"/>
      <c r="D479" s="262"/>
      <c r="E479" s="262"/>
      <c r="F479" s="262"/>
    </row>
    <row r="480" spans="2:6">
      <c r="B480" s="262"/>
      <c r="C480" s="262"/>
      <c r="D480" s="262"/>
      <c r="E480" s="262"/>
      <c r="F480" s="262"/>
    </row>
    <row r="481" spans="2:6">
      <c r="B481" s="262"/>
      <c r="C481" s="262"/>
      <c r="D481" s="262"/>
      <c r="E481" s="262"/>
      <c r="F481" s="262"/>
    </row>
    <row r="482" spans="2:6">
      <c r="B482" s="262"/>
      <c r="C482" s="262"/>
      <c r="D482" s="262"/>
      <c r="E482" s="262"/>
      <c r="F482" s="262"/>
    </row>
    <row r="483" spans="2:6">
      <c r="B483" s="262"/>
      <c r="C483" s="262"/>
      <c r="D483" s="262"/>
      <c r="E483" s="262"/>
      <c r="F483" s="262"/>
    </row>
    <row r="484" spans="2:6">
      <c r="B484" s="262"/>
      <c r="C484" s="262"/>
      <c r="D484" s="262"/>
      <c r="E484" s="262"/>
      <c r="F484" s="262"/>
    </row>
    <row r="485" spans="2:6">
      <c r="B485" s="262"/>
      <c r="C485" s="262"/>
      <c r="D485" s="262"/>
      <c r="E485" s="262"/>
      <c r="F485" s="262"/>
    </row>
    <row r="486" spans="2:6">
      <c r="B486" s="262"/>
      <c r="C486" s="262"/>
      <c r="D486" s="262"/>
      <c r="E486" s="262"/>
      <c r="F486" s="262"/>
    </row>
    <row r="487" spans="2:6">
      <c r="B487" s="262"/>
      <c r="C487" s="262"/>
      <c r="D487" s="262"/>
      <c r="E487" s="262"/>
      <c r="F487" s="262"/>
    </row>
    <row r="488" spans="2:6">
      <c r="B488" s="262"/>
      <c r="C488" s="262"/>
      <c r="D488" s="262"/>
      <c r="E488" s="262"/>
      <c r="F488" s="262"/>
    </row>
    <row r="489" spans="2:6">
      <c r="B489" s="262"/>
      <c r="C489" s="262"/>
      <c r="D489" s="262"/>
      <c r="E489" s="262"/>
      <c r="F489" s="262"/>
    </row>
    <row r="490" spans="2:6">
      <c r="B490" s="262"/>
      <c r="C490" s="262"/>
      <c r="D490" s="262"/>
      <c r="E490" s="262"/>
      <c r="F490" s="262"/>
    </row>
    <row r="491" spans="2:6">
      <c r="B491" s="262"/>
      <c r="C491" s="262"/>
      <c r="D491" s="262"/>
      <c r="E491" s="262"/>
      <c r="F491" s="262"/>
    </row>
    <row r="492" spans="2:6">
      <c r="B492" s="262"/>
      <c r="C492" s="262"/>
      <c r="D492" s="262"/>
      <c r="E492" s="262"/>
      <c r="F492" s="262"/>
    </row>
    <row r="493" spans="2:6">
      <c r="B493" s="262"/>
      <c r="C493" s="262"/>
      <c r="D493" s="262"/>
      <c r="E493" s="262"/>
      <c r="F493" s="262"/>
    </row>
    <row r="494" spans="2:6">
      <c r="B494" s="262"/>
      <c r="C494" s="262"/>
      <c r="D494" s="262"/>
      <c r="E494" s="262"/>
      <c r="F494" s="262"/>
    </row>
    <row r="495" spans="2:6">
      <c r="B495" s="262"/>
      <c r="C495" s="262"/>
      <c r="D495" s="262"/>
      <c r="E495" s="262"/>
      <c r="F495" s="262"/>
    </row>
    <row r="496" spans="2:6">
      <c r="B496" s="262"/>
      <c r="C496" s="262"/>
      <c r="D496" s="262"/>
      <c r="E496" s="262"/>
      <c r="F496" s="262"/>
    </row>
    <row r="497" spans="2:6">
      <c r="B497" s="262"/>
      <c r="C497" s="262"/>
      <c r="D497" s="262"/>
      <c r="E497" s="262"/>
      <c r="F497" s="262"/>
    </row>
    <row r="498" spans="2:6">
      <c r="B498" s="262"/>
      <c r="C498" s="262"/>
      <c r="D498" s="262"/>
      <c r="E498" s="262"/>
      <c r="F498" s="262"/>
    </row>
    <row r="499" spans="2:6">
      <c r="B499" s="262"/>
      <c r="C499" s="262"/>
      <c r="D499" s="262"/>
      <c r="E499" s="262"/>
      <c r="F499" s="262"/>
    </row>
    <row r="500" spans="2:6">
      <c r="B500" s="262"/>
      <c r="C500" s="262"/>
      <c r="D500" s="262"/>
      <c r="E500" s="262"/>
      <c r="F500" s="262"/>
    </row>
    <row r="501" spans="2:6">
      <c r="B501" s="262"/>
      <c r="C501" s="262"/>
      <c r="D501" s="262"/>
      <c r="E501" s="262"/>
      <c r="F501" s="262"/>
    </row>
    <row r="502" spans="2:6">
      <c r="B502" s="262"/>
      <c r="C502" s="262"/>
      <c r="D502" s="262"/>
      <c r="E502" s="262"/>
      <c r="F502" s="262"/>
    </row>
    <row r="503" spans="2:6">
      <c r="B503" s="262"/>
      <c r="C503" s="262"/>
      <c r="D503" s="262"/>
      <c r="E503" s="262"/>
      <c r="F503" s="262"/>
    </row>
    <row r="504" spans="2:6">
      <c r="B504" s="262"/>
      <c r="C504" s="262"/>
      <c r="D504" s="262"/>
      <c r="E504" s="262"/>
      <c r="F504" s="262"/>
    </row>
    <row r="505" spans="2:6">
      <c r="B505" s="262"/>
      <c r="C505" s="262"/>
      <c r="D505" s="262"/>
      <c r="E505" s="262"/>
      <c r="F505" s="262"/>
    </row>
    <row r="506" spans="2:6">
      <c r="B506" s="262"/>
      <c r="C506" s="262"/>
      <c r="D506" s="262"/>
      <c r="E506" s="262"/>
      <c r="F506" s="262"/>
    </row>
    <row r="507" spans="2:6">
      <c r="B507" s="262"/>
      <c r="C507" s="262"/>
      <c r="D507" s="262"/>
      <c r="E507" s="262"/>
      <c r="F507" s="262"/>
    </row>
    <row r="508" spans="2:6">
      <c r="B508" s="262"/>
      <c r="C508" s="262"/>
      <c r="D508" s="262"/>
      <c r="E508" s="262"/>
      <c r="F508" s="262"/>
    </row>
    <row r="509" spans="2:6">
      <c r="B509" s="262"/>
      <c r="C509" s="262"/>
      <c r="D509" s="262"/>
      <c r="E509" s="262"/>
      <c r="F509" s="262"/>
    </row>
    <row r="510" spans="2:6">
      <c r="B510" s="262"/>
      <c r="C510" s="262"/>
      <c r="D510" s="262"/>
      <c r="E510" s="262"/>
      <c r="F510" s="262"/>
    </row>
    <row r="511" spans="2:6">
      <c r="B511" s="262"/>
      <c r="C511" s="262"/>
      <c r="D511" s="262"/>
      <c r="E511" s="262"/>
      <c r="F511" s="262"/>
    </row>
    <row r="512" spans="2:6">
      <c r="B512" s="262"/>
      <c r="C512" s="262"/>
      <c r="D512" s="262"/>
      <c r="E512" s="262"/>
      <c r="F512" s="262"/>
    </row>
    <row r="513" spans="2:6">
      <c r="B513" s="262"/>
      <c r="C513" s="262"/>
      <c r="D513" s="262"/>
      <c r="E513" s="262"/>
      <c r="F513" s="262"/>
    </row>
    <row r="514" spans="2:6">
      <c r="B514" s="262"/>
      <c r="C514" s="262"/>
      <c r="D514" s="262"/>
      <c r="E514" s="262"/>
      <c r="F514" s="262"/>
    </row>
    <row r="515" spans="2:6">
      <c r="B515" s="262"/>
      <c r="C515" s="262"/>
      <c r="D515" s="262"/>
      <c r="E515" s="262"/>
      <c r="F515" s="262"/>
    </row>
    <row r="516" spans="2:6">
      <c r="B516" s="262"/>
      <c r="C516" s="262"/>
      <c r="D516" s="262"/>
      <c r="E516" s="262"/>
      <c r="F516" s="262"/>
    </row>
    <row r="517" spans="2:6">
      <c r="B517" s="262"/>
      <c r="C517" s="262"/>
      <c r="D517" s="262"/>
      <c r="E517" s="262"/>
      <c r="F517" s="262"/>
    </row>
    <row r="518" spans="2:6">
      <c r="B518" s="262"/>
      <c r="C518" s="262"/>
      <c r="D518" s="262"/>
      <c r="E518" s="262"/>
      <c r="F518" s="262"/>
    </row>
    <row r="519" spans="2:6">
      <c r="B519" s="262"/>
      <c r="C519" s="262"/>
      <c r="D519" s="262"/>
      <c r="E519" s="262"/>
      <c r="F519" s="262"/>
    </row>
    <row r="520" spans="2:6">
      <c r="B520" s="262"/>
      <c r="C520" s="262"/>
      <c r="D520" s="262"/>
      <c r="E520" s="262"/>
      <c r="F520" s="262"/>
    </row>
    <row r="521" spans="2:6">
      <c r="B521" s="262"/>
      <c r="C521" s="262"/>
      <c r="D521" s="262"/>
      <c r="E521" s="262"/>
      <c r="F521" s="262"/>
    </row>
    <row r="522" spans="2:6">
      <c r="B522" s="262"/>
      <c r="C522" s="262"/>
      <c r="D522" s="262"/>
      <c r="E522" s="262"/>
      <c r="F522" s="262"/>
    </row>
    <row r="523" spans="2:6">
      <c r="B523" s="262"/>
      <c r="C523" s="262"/>
      <c r="D523" s="262"/>
      <c r="E523" s="262"/>
      <c r="F523" s="262"/>
    </row>
    <row r="524" spans="2:6">
      <c r="B524" s="262"/>
      <c r="C524" s="262"/>
      <c r="D524" s="262"/>
      <c r="E524" s="262"/>
      <c r="F524" s="262"/>
    </row>
    <row r="525" spans="2:6">
      <c r="B525" s="262"/>
      <c r="C525" s="262"/>
      <c r="D525" s="262"/>
      <c r="E525" s="262"/>
      <c r="F525" s="262"/>
    </row>
    <row r="526" spans="2:6">
      <c r="B526" s="262"/>
      <c r="C526" s="262"/>
      <c r="D526" s="262"/>
      <c r="E526" s="262"/>
      <c r="F526" s="262"/>
    </row>
    <row r="527" spans="2:6">
      <c r="B527" s="262"/>
      <c r="C527" s="262"/>
      <c r="D527" s="262"/>
      <c r="E527" s="262"/>
      <c r="F527" s="262"/>
    </row>
    <row r="528" spans="2:6">
      <c r="B528" s="262"/>
      <c r="C528" s="262"/>
      <c r="D528" s="262"/>
      <c r="E528" s="262"/>
      <c r="F528" s="262"/>
    </row>
    <row r="529" spans="2:6">
      <c r="B529" s="262"/>
      <c r="C529" s="262"/>
      <c r="D529" s="262"/>
      <c r="E529" s="262"/>
      <c r="F529" s="262"/>
    </row>
    <row r="530" spans="2:6">
      <c r="B530" s="262"/>
      <c r="C530" s="262"/>
      <c r="D530" s="262"/>
      <c r="E530" s="262"/>
      <c r="F530" s="262"/>
    </row>
    <row r="531" spans="2:6">
      <c r="B531" s="262"/>
      <c r="C531" s="262"/>
      <c r="D531" s="262"/>
      <c r="E531" s="262"/>
      <c r="F531" s="262"/>
    </row>
    <row r="532" spans="2:6">
      <c r="B532" s="262"/>
      <c r="C532" s="262"/>
      <c r="D532" s="262"/>
      <c r="E532" s="262"/>
      <c r="F532" s="262"/>
    </row>
    <row r="533" spans="2:6">
      <c r="B533" s="262"/>
      <c r="C533" s="262"/>
      <c r="D533" s="262"/>
      <c r="E533" s="262"/>
      <c r="F533" s="262"/>
    </row>
    <row r="534" spans="2:6">
      <c r="B534" s="262"/>
      <c r="C534" s="262"/>
      <c r="D534" s="262"/>
      <c r="E534" s="262"/>
      <c r="F534" s="262"/>
    </row>
    <row r="535" spans="2:6">
      <c r="B535" s="262"/>
      <c r="C535" s="262"/>
      <c r="D535" s="262"/>
      <c r="E535" s="262"/>
      <c r="F535" s="262"/>
    </row>
    <row r="536" spans="2:6">
      <c r="B536" s="262"/>
      <c r="C536" s="262"/>
      <c r="D536" s="262"/>
      <c r="E536" s="262"/>
      <c r="F536" s="262"/>
    </row>
    <row r="537" spans="2:6">
      <c r="B537" s="262"/>
      <c r="C537" s="262"/>
      <c r="D537" s="262"/>
      <c r="E537" s="262"/>
      <c r="F537" s="262"/>
    </row>
    <row r="538" spans="2:6">
      <c r="B538" s="262"/>
      <c r="C538" s="262"/>
      <c r="D538" s="262"/>
      <c r="E538" s="262"/>
      <c r="F538" s="262"/>
    </row>
    <row r="539" spans="2:6">
      <c r="B539" s="262"/>
      <c r="C539" s="262"/>
      <c r="D539" s="262"/>
      <c r="E539" s="262"/>
      <c r="F539" s="262"/>
    </row>
    <row r="540" spans="2:6">
      <c r="B540" s="262"/>
      <c r="C540" s="262"/>
      <c r="D540" s="262"/>
      <c r="E540" s="262"/>
      <c r="F540" s="262"/>
    </row>
    <row r="541" spans="2:6">
      <c r="B541" s="262"/>
      <c r="C541" s="262"/>
      <c r="D541" s="262"/>
      <c r="E541" s="262"/>
      <c r="F541" s="262"/>
    </row>
    <row r="542" spans="2:6">
      <c r="B542" s="262"/>
      <c r="C542" s="262"/>
      <c r="D542" s="262"/>
      <c r="E542" s="262"/>
      <c r="F542" s="262"/>
    </row>
    <row r="543" spans="2:6">
      <c r="B543" s="262"/>
      <c r="C543" s="262"/>
      <c r="D543" s="262"/>
      <c r="E543" s="262"/>
      <c r="F543" s="262"/>
    </row>
    <row r="544" spans="2:6">
      <c r="B544" s="262"/>
      <c r="C544" s="262"/>
      <c r="D544" s="262"/>
      <c r="E544" s="262"/>
      <c r="F544" s="262"/>
    </row>
    <row r="545" spans="2:6">
      <c r="B545" s="262"/>
      <c r="C545" s="262"/>
      <c r="D545" s="262"/>
      <c r="E545" s="262"/>
      <c r="F545" s="262"/>
    </row>
    <row r="546" spans="2:6">
      <c r="B546" s="262"/>
      <c r="C546" s="262"/>
      <c r="D546" s="262"/>
      <c r="E546" s="262"/>
      <c r="F546" s="262"/>
    </row>
    <row r="547" spans="2:6">
      <c r="B547" s="262"/>
      <c r="C547" s="262"/>
      <c r="D547" s="262"/>
      <c r="E547" s="262"/>
      <c r="F547" s="262"/>
    </row>
    <row r="548" spans="2:6">
      <c r="B548" s="262"/>
      <c r="C548" s="262"/>
      <c r="D548" s="262"/>
      <c r="E548" s="262"/>
      <c r="F548" s="262"/>
    </row>
    <row r="549" spans="2:6">
      <c r="B549" s="262"/>
      <c r="C549" s="262"/>
      <c r="D549" s="262"/>
      <c r="E549" s="262"/>
      <c r="F549" s="262"/>
    </row>
    <row r="550" spans="2:6">
      <c r="B550" s="262"/>
      <c r="C550" s="262"/>
      <c r="D550" s="262"/>
      <c r="E550" s="262"/>
      <c r="F550" s="262"/>
    </row>
    <row r="551" spans="2:6">
      <c r="B551" s="262"/>
      <c r="C551" s="262"/>
      <c r="D551" s="262"/>
      <c r="E551" s="262"/>
      <c r="F551" s="262"/>
    </row>
    <row r="552" spans="2:6">
      <c r="B552" s="262"/>
      <c r="C552" s="262"/>
      <c r="D552" s="262"/>
      <c r="E552" s="262"/>
      <c r="F552" s="262"/>
    </row>
    <row r="553" spans="2:6">
      <c r="B553" s="262"/>
      <c r="C553" s="262"/>
      <c r="D553" s="262"/>
      <c r="E553" s="262"/>
      <c r="F553" s="262"/>
    </row>
    <row r="554" spans="2:6">
      <c r="B554" s="262"/>
      <c r="C554" s="262"/>
      <c r="D554" s="262"/>
      <c r="E554" s="262"/>
      <c r="F554" s="262"/>
    </row>
    <row r="555" spans="2:6">
      <c r="B555" s="262"/>
      <c r="C555" s="262"/>
      <c r="D555" s="262"/>
      <c r="E555" s="262"/>
      <c r="F555" s="262"/>
    </row>
    <row r="556" spans="2:6">
      <c r="B556" s="262"/>
      <c r="C556" s="262"/>
      <c r="D556" s="262"/>
      <c r="E556" s="262"/>
      <c r="F556" s="262"/>
    </row>
    <row r="557" spans="2:6">
      <c r="B557" s="262"/>
      <c r="C557" s="262"/>
      <c r="D557" s="262"/>
      <c r="E557" s="262"/>
      <c r="F557" s="262"/>
    </row>
    <row r="558" spans="2:6">
      <c r="B558" s="262"/>
      <c r="C558" s="262"/>
      <c r="D558" s="262"/>
      <c r="E558" s="262"/>
      <c r="F558" s="262"/>
    </row>
    <row r="559" spans="2:6">
      <c r="B559" s="262"/>
      <c r="C559" s="262"/>
      <c r="D559" s="262"/>
      <c r="E559" s="262"/>
      <c r="F559" s="262"/>
    </row>
    <row r="560" spans="2:6">
      <c r="B560" s="262"/>
      <c r="C560" s="262"/>
      <c r="D560" s="262"/>
      <c r="E560" s="262"/>
      <c r="F560" s="262"/>
    </row>
    <row r="561" spans="2:6">
      <c r="B561" s="262"/>
      <c r="C561" s="262"/>
      <c r="D561" s="262"/>
      <c r="E561" s="262"/>
      <c r="F561" s="262"/>
    </row>
    <row r="562" spans="2:6">
      <c r="B562" s="262"/>
      <c r="C562" s="262"/>
      <c r="D562" s="262"/>
      <c r="E562" s="262"/>
      <c r="F562" s="262"/>
    </row>
    <row r="563" spans="2:6">
      <c r="B563" s="262"/>
      <c r="C563" s="262"/>
      <c r="D563" s="262"/>
      <c r="E563" s="262"/>
      <c r="F563" s="262"/>
    </row>
    <row r="564" spans="2:6">
      <c r="B564" s="262"/>
      <c r="C564" s="262"/>
      <c r="D564" s="262"/>
      <c r="E564" s="262"/>
      <c r="F564" s="262"/>
    </row>
    <row r="565" spans="2:6">
      <c r="B565" s="262"/>
      <c r="C565" s="262"/>
      <c r="D565" s="262"/>
      <c r="E565" s="262"/>
      <c r="F565" s="262"/>
    </row>
    <row r="566" spans="2:6">
      <c r="B566" s="262"/>
      <c r="C566" s="262"/>
      <c r="D566" s="262"/>
      <c r="E566" s="262"/>
      <c r="F566" s="262"/>
    </row>
    <row r="567" spans="2:6">
      <c r="B567" s="262"/>
      <c r="C567" s="262"/>
      <c r="D567" s="262"/>
      <c r="E567" s="262"/>
      <c r="F567" s="262"/>
    </row>
    <row r="568" spans="2:6">
      <c r="B568" s="262"/>
      <c r="C568" s="262"/>
      <c r="D568" s="262"/>
      <c r="E568" s="262"/>
      <c r="F568" s="262"/>
    </row>
    <row r="569" spans="2:6">
      <c r="B569" s="262"/>
      <c r="C569" s="262"/>
      <c r="D569" s="262"/>
      <c r="E569" s="262"/>
      <c r="F569" s="262"/>
    </row>
    <row r="570" spans="2:6">
      <c r="B570" s="262"/>
      <c r="C570" s="262"/>
      <c r="D570" s="262"/>
      <c r="E570" s="262"/>
      <c r="F570" s="262"/>
    </row>
    <row r="571" spans="2:6">
      <c r="B571" s="262"/>
      <c r="C571" s="262"/>
      <c r="D571" s="262"/>
      <c r="E571" s="262"/>
      <c r="F571" s="262"/>
    </row>
    <row r="572" spans="2:6">
      <c r="B572" s="262"/>
      <c r="C572" s="262"/>
      <c r="D572" s="262"/>
      <c r="E572" s="262"/>
      <c r="F572" s="262"/>
    </row>
    <row r="573" spans="2:6">
      <c r="B573" s="262"/>
      <c r="C573" s="262"/>
      <c r="D573" s="262"/>
      <c r="E573" s="262"/>
      <c r="F573" s="262"/>
    </row>
  </sheetData>
  <printOptions horizontalCentered="1"/>
  <pageMargins left="0" right="0" top="0.39370078740157483" bottom="0" header="0" footer="0"/>
  <pageSetup paperSize="9" scale="4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31"/>
  <sheetViews>
    <sheetView zoomScale="75" zoomScaleNormal="75" workbookViewId="0">
      <selection activeCell="B1" sqref="B1"/>
    </sheetView>
  </sheetViews>
  <sheetFormatPr defaultRowHeight="15"/>
  <cols>
    <col min="1" max="1" width="1.33203125" style="268" customWidth="1"/>
    <col min="2" max="2" width="36.109375" style="268" customWidth="1"/>
    <col min="3" max="4" width="10.6640625" style="268" customWidth="1"/>
    <col min="5" max="5" width="14" style="268" customWidth="1"/>
    <col min="6" max="6" width="15.109375" style="268" customWidth="1"/>
    <col min="7" max="7" width="12.88671875" style="268" customWidth="1"/>
    <col min="8" max="8" width="10.6640625" style="310" customWidth="1"/>
    <col min="9" max="11" width="10.6640625" style="268" customWidth="1"/>
    <col min="12" max="12" width="14.109375" style="268" customWidth="1"/>
    <col min="13" max="13" width="10.6640625" style="268" customWidth="1"/>
    <col min="14" max="15" width="12.21875" style="268" customWidth="1"/>
    <col min="16" max="252" width="8.88671875" style="268"/>
    <col min="253" max="253" width="1.33203125" style="268" customWidth="1"/>
    <col min="254" max="254" width="18.44140625" style="268" customWidth="1"/>
    <col min="255" max="257" width="10.6640625" style="268" customWidth="1"/>
    <col min="258" max="258" width="10.77734375" style="268" customWidth="1"/>
    <col min="259" max="266" width="10.6640625" style="268" customWidth="1"/>
    <col min="267" max="267" width="12.21875" style="268" customWidth="1"/>
    <col min="268" max="268" width="8.33203125" style="268" bestFit="1" customWidth="1"/>
    <col min="269" max="269" width="7.5546875" style="268" bestFit="1" customWidth="1"/>
    <col min="270" max="508" width="8.88671875" style="268"/>
    <col min="509" max="509" width="1.33203125" style="268" customWidth="1"/>
    <col min="510" max="510" width="18.44140625" style="268" customWidth="1"/>
    <col min="511" max="513" width="10.6640625" style="268" customWidth="1"/>
    <col min="514" max="514" width="10.77734375" style="268" customWidth="1"/>
    <col min="515" max="522" width="10.6640625" style="268" customWidth="1"/>
    <col min="523" max="523" width="12.21875" style="268" customWidth="1"/>
    <col min="524" max="524" width="8.33203125" style="268" bestFit="1" customWidth="1"/>
    <col min="525" max="525" width="7.5546875" style="268" bestFit="1" customWidth="1"/>
    <col min="526" max="764" width="8.88671875" style="268"/>
    <col min="765" max="765" width="1.33203125" style="268" customWidth="1"/>
    <col min="766" max="766" width="18.44140625" style="268" customWidth="1"/>
    <col min="767" max="769" width="10.6640625" style="268" customWidth="1"/>
    <col min="770" max="770" width="10.77734375" style="268" customWidth="1"/>
    <col min="771" max="778" width="10.6640625" style="268" customWidth="1"/>
    <col min="779" max="779" width="12.21875" style="268" customWidth="1"/>
    <col min="780" max="780" width="8.33203125" style="268" bestFit="1" customWidth="1"/>
    <col min="781" max="781" width="7.5546875" style="268" bestFit="1" customWidth="1"/>
    <col min="782" max="1020" width="8.88671875" style="268"/>
    <col min="1021" max="1021" width="1.33203125" style="268" customWidth="1"/>
    <col min="1022" max="1022" width="18.44140625" style="268" customWidth="1"/>
    <col min="1023" max="1025" width="10.6640625" style="268" customWidth="1"/>
    <col min="1026" max="1026" width="10.77734375" style="268" customWidth="1"/>
    <col min="1027" max="1034" width="10.6640625" style="268" customWidth="1"/>
    <col min="1035" max="1035" width="12.21875" style="268" customWidth="1"/>
    <col min="1036" max="1036" width="8.33203125" style="268" bestFit="1" customWidth="1"/>
    <col min="1037" max="1037" width="7.5546875" style="268" bestFit="1" customWidth="1"/>
    <col min="1038" max="1276" width="8.88671875" style="268"/>
    <col min="1277" max="1277" width="1.33203125" style="268" customWidth="1"/>
    <col min="1278" max="1278" width="18.44140625" style="268" customWidth="1"/>
    <col min="1279" max="1281" width="10.6640625" style="268" customWidth="1"/>
    <col min="1282" max="1282" width="10.77734375" style="268" customWidth="1"/>
    <col min="1283" max="1290" width="10.6640625" style="268" customWidth="1"/>
    <col min="1291" max="1291" width="12.21875" style="268" customWidth="1"/>
    <col min="1292" max="1292" width="8.33203125" style="268" bestFit="1" customWidth="1"/>
    <col min="1293" max="1293" width="7.5546875" style="268" bestFit="1" customWidth="1"/>
    <col min="1294" max="1532" width="8.88671875" style="268"/>
    <col min="1533" max="1533" width="1.33203125" style="268" customWidth="1"/>
    <col min="1534" max="1534" width="18.44140625" style="268" customWidth="1"/>
    <col min="1535" max="1537" width="10.6640625" style="268" customWidth="1"/>
    <col min="1538" max="1538" width="10.77734375" style="268" customWidth="1"/>
    <col min="1539" max="1546" width="10.6640625" style="268" customWidth="1"/>
    <col min="1547" max="1547" width="12.21875" style="268" customWidth="1"/>
    <col min="1548" max="1548" width="8.33203125" style="268" bestFit="1" customWidth="1"/>
    <col min="1549" max="1549" width="7.5546875" style="268" bestFit="1" customWidth="1"/>
    <col min="1550" max="1788" width="8.88671875" style="268"/>
    <col min="1789" max="1789" width="1.33203125" style="268" customWidth="1"/>
    <col min="1790" max="1790" width="18.44140625" style="268" customWidth="1"/>
    <col min="1791" max="1793" width="10.6640625" style="268" customWidth="1"/>
    <col min="1794" max="1794" width="10.77734375" style="268" customWidth="1"/>
    <col min="1795" max="1802" width="10.6640625" style="268" customWidth="1"/>
    <col min="1803" max="1803" width="12.21875" style="268" customWidth="1"/>
    <col min="1804" max="1804" width="8.33203125" style="268" bestFit="1" customWidth="1"/>
    <col min="1805" max="1805" width="7.5546875" style="268" bestFit="1" customWidth="1"/>
    <col min="1806" max="2044" width="8.88671875" style="268"/>
    <col min="2045" max="2045" width="1.33203125" style="268" customWidth="1"/>
    <col min="2046" max="2046" width="18.44140625" style="268" customWidth="1"/>
    <col min="2047" max="2049" width="10.6640625" style="268" customWidth="1"/>
    <col min="2050" max="2050" width="10.77734375" style="268" customWidth="1"/>
    <col min="2051" max="2058" width="10.6640625" style="268" customWidth="1"/>
    <col min="2059" max="2059" width="12.21875" style="268" customWidth="1"/>
    <col min="2060" max="2060" width="8.33203125" style="268" bestFit="1" customWidth="1"/>
    <col min="2061" max="2061" width="7.5546875" style="268" bestFit="1" customWidth="1"/>
    <col min="2062" max="2300" width="8.88671875" style="268"/>
    <col min="2301" max="2301" width="1.33203125" style="268" customWidth="1"/>
    <col min="2302" max="2302" width="18.44140625" style="268" customWidth="1"/>
    <col min="2303" max="2305" width="10.6640625" style="268" customWidth="1"/>
    <col min="2306" max="2306" width="10.77734375" style="268" customWidth="1"/>
    <col min="2307" max="2314" width="10.6640625" style="268" customWidth="1"/>
    <col min="2315" max="2315" width="12.21875" style="268" customWidth="1"/>
    <col min="2316" max="2316" width="8.33203125" style="268" bestFit="1" customWidth="1"/>
    <col min="2317" max="2317" width="7.5546875" style="268" bestFit="1" customWidth="1"/>
    <col min="2318" max="2556" width="8.88671875" style="268"/>
    <col min="2557" max="2557" width="1.33203125" style="268" customWidth="1"/>
    <col min="2558" max="2558" width="18.44140625" style="268" customWidth="1"/>
    <col min="2559" max="2561" width="10.6640625" style="268" customWidth="1"/>
    <col min="2562" max="2562" width="10.77734375" style="268" customWidth="1"/>
    <col min="2563" max="2570" width="10.6640625" style="268" customWidth="1"/>
    <col min="2571" max="2571" width="12.21875" style="268" customWidth="1"/>
    <col min="2572" max="2572" width="8.33203125" style="268" bestFit="1" customWidth="1"/>
    <col min="2573" max="2573" width="7.5546875" style="268" bestFit="1" customWidth="1"/>
    <col min="2574" max="2812" width="8.88671875" style="268"/>
    <col min="2813" max="2813" width="1.33203125" style="268" customWidth="1"/>
    <col min="2814" max="2814" width="18.44140625" style="268" customWidth="1"/>
    <col min="2815" max="2817" width="10.6640625" style="268" customWidth="1"/>
    <col min="2818" max="2818" width="10.77734375" style="268" customWidth="1"/>
    <col min="2819" max="2826" width="10.6640625" style="268" customWidth="1"/>
    <col min="2827" max="2827" width="12.21875" style="268" customWidth="1"/>
    <col min="2828" max="2828" width="8.33203125" style="268" bestFit="1" customWidth="1"/>
    <col min="2829" max="2829" width="7.5546875" style="268" bestFit="1" customWidth="1"/>
    <col min="2830" max="3068" width="8.88671875" style="268"/>
    <col min="3069" max="3069" width="1.33203125" style="268" customWidth="1"/>
    <col min="3070" max="3070" width="18.44140625" style="268" customWidth="1"/>
    <col min="3071" max="3073" width="10.6640625" style="268" customWidth="1"/>
    <col min="3074" max="3074" width="10.77734375" style="268" customWidth="1"/>
    <col min="3075" max="3082" width="10.6640625" style="268" customWidth="1"/>
    <col min="3083" max="3083" width="12.21875" style="268" customWidth="1"/>
    <col min="3084" max="3084" width="8.33203125" style="268" bestFit="1" customWidth="1"/>
    <col min="3085" max="3085" width="7.5546875" style="268" bestFit="1" customWidth="1"/>
    <col min="3086" max="3324" width="8.88671875" style="268"/>
    <col min="3325" max="3325" width="1.33203125" style="268" customWidth="1"/>
    <col min="3326" max="3326" width="18.44140625" style="268" customWidth="1"/>
    <col min="3327" max="3329" width="10.6640625" style="268" customWidth="1"/>
    <col min="3330" max="3330" width="10.77734375" style="268" customWidth="1"/>
    <col min="3331" max="3338" width="10.6640625" style="268" customWidth="1"/>
    <col min="3339" max="3339" width="12.21875" style="268" customWidth="1"/>
    <col min="3340" max="3340" width="8.33203125" style="268" bestFit="1" customWidth="1"/>
    <col min="3341" max="3341" width="7.5546875" style="268" bestFit="1" customWidth="1"/>
    <col min="3342" max="3580" width="8.88671875" style="268"/>
    <col min="3581" max="3581" width="1.33203125" style="268" customWidth="1"/>
    <col min="3582" max="3582" width="18.44140625" style="268" customWidth="1"/>
    <col min="3583" max="3585" width="10.6640625" style="268" customWidth="1"/>
    <col min="3586" max="3586" width="10.77734375" style="268" customWidth="1"/>
    <col min="3587" max="3594" width="10.6640625" style="268" customWidth="1"/>
    <col min="3595" max="3595" width="12.21875" style="268" customWidth="1"/>
    <col min="3596" max="3596" width="8.33203125" style="268" bestFit="1" customWidth="1"/>
    <col min="3597" max="3597" width="7.5546875" style="268" bestFit="1" customWidth="1"/>
    <col min="3598" max="3836" width="8.88671875" style="268"/>
    <col min="3837" max="3837" width="1.33203125" style="268" customWidth="1"/>
    <col min="3838" max="3838" width="18.44140625" style="268" customWidth="1"/>
    <col min="3839" max="3841" width="10.6640625" style="268" customWidth="1"/>
    <col min="3842" max="3842" width="10.77734375" style="268" customWidth="1"/>
    <col min="3843" max="3850" width="10.6640625" style="268" customWidth="1"/>
    <col min="3851" max="3851" width="12.21875" style="268" customWidth="1"/>
    <col min="3852" max="3852" width="8.33203125" style="268" bestFit="1" customWidth="1"/>
    <col min="3853" max="3853" width="7.5546875" style="268" bestFit="1" customWidth="1"/>
    <col min="3854" max="4092" width="8.88671875" style="268"/>
    <col min="4093" max="4093" width="1.33203125" style="268" customWidth="1"/>
    <col min="4094" max="4094" width="18.44140625" style="268" customWidth="1"/>
    <col min="4095" max="4097" width="10.6640625" style="268" customWidth="1"/>
    <col min="4098" max="4098" width="10.77734375" style="268" customWidth="1"/>
    <col min="4099" max="4106" width="10.6640625" style="268" customWidth="1"/>
    <col min="4107" max="4107" width="12.21875" style="268" customWidth="1"/>
    <col min="4108" max="4108" width="8.33203125" style="268" bestFit="1" customWidth="1"/>
    <col min="4109" max="4109" width="7.5546875" style="268" bestFit="1" customWidth="1"/>
    <col min="4110" max="4348" width="8.88671875" style="268"/>
    <col min="4349" max="4349" width="1.33203125" style="268" customWidth="1"/>
    <col min="4350" max="4350" width="18.44140625" style="268" customWidth="1"/>
    <col min="4351" max="4353" width="10.6640625" style="268" customWidth="1"/>
    <col min="4354" max="4354" width="10.77734375" style="268" customWidth="1"/>
    <col min="4355" max="4362" width="10.6640625" style="268" customWidth="1"/>
    <col min="4363" max="4363" width="12.21875" style="268" customWidth="1"/>
    <col min="4364" max="4364" width="8.33203125" style="268" bestFit="1" customWidth="1"/>
    <col min="4365" max="4365" width="7.5546875" style="268" bestFit="1" customWidth="1"/>
    <col min="4366" max="4604" width="8.88671875" style="268"/>
    <col min="4605" max="4605" width="1.33203125" style="268" customWidth="1"/>
    <col min="4606" max="4606" width="18.44140625" style="268" customWidth="1"/>
    <col min="4607" max="4609" width="10.6640625" style="268" customWidth="1"/>
    <col min="4610" max="4610" width="10.77734375" style="268" customWidth="1"/>
    <col min="4611" max="4618" width="10.6640625" style="268" customWidth="1"/>
    <col min="4619" max="4619" width="12.21875" style="268" customWidth="1"/>
    <col min="4620" max="4620" width="8.33203125" style="268" bestFit="1" customWidth="1"/>
    <col min="4621" max="4621" width="7.5546875" style="268" bestFit="1" customWidth="1"/>
    <col min="4622" max="4860" width="8.88671875" style="268"/>
    <col min="4861" max="4861" width="1.33203125" style="268" customWidth="1"/>
    <col min="4862" max="4862" width="18.44140625" style="268" customWidth="1"/>
    <col min="4863" max="4865" width="10.6640625" style="268" customWidth="1"/>
    <col min="4866" max="4866" width="10.77734375" style="268" customWidth="1"/>
    <col min="4867" max="4874" width="10.6640625" style="268" customWidth="1"/>
    <col min="4875" max="4875" width="12.21875" style="268" customWidth="1"/>
    <col min="4876" max="4876" width="8.33203125" style="268" bestFit="1" customWidth="1"/>
    <col min="4877" max="4877" width="7.5546875" style="268" bestFit="1" customWidth="1"/>
    <col min="4878" max="5116" width="8.88671875" style="268"/>
    <col min="5117" max="5117" width="1.33203125" style="268" customWidth="1"/>
    <col min="5118" max="5118" width="18.44140625" style="268" customWidth="1"/>
    <col min="5119" max="5121" width="10.6640625" style="268" customWidth="1"/>
    <col min="5122" max="5122" width="10.77734375" style="268" customWidth="1"/>
    <col min="5123" max="5130" width="10.6640625" style="268" customWidth="1"/>
    <col min="5131" max="5131" width="12.21875" style="268" customWidth="1"/>
    <col min="5132" max="5132" width="8.33203125" style="268" bestFit="1" customWidth="1"/>
    <col min="5133" max="5133" width="7.5546875" style="268" bestFit="1" customWidth="1"/>
    <col min="5134" max="5372" width="8.88671875" style="268"/>
    <col min="5373" max="5373" width="1.33203125" style="268" customWidth="1"/>
    <col min="5374" max="5374" width="18.44140625" style="268" customWidth="1"/>
    <col min="5375" max="5377" width="10.6640625" style="268" customWidth="1"/>
    <col min="5378" max="5378" width="10.77734375" style="268" customWidth="1"/>
    <col min="5379" max="5386" width="10.6640625" style="268" customWidth="1"/>
    <col min="5387" max="5387" width="12.21875" style="268" customWidth="1"/>
    <col min="5388" max="5388" width="8.33203125" style="268" bestFit="1" customWidth="1"/>
    <col min="5389" max="5389" width="7.5546875" style="268" bestFit="1" customWidth="1"/>
    <col min="5390" max="5628" width="8.88671875" style="268"/>
    <col min="5629" max="5629" width="1.33203125" style="268" customWidth="1"/>
    <col min="5630" max="5630" width="18.44140625" style="268" customWidth="1"/>
    <col min="5631" max="5633" width="10.6640625" style="268" customWidth="1"/>
    <col min="5634" max="5634" width="10.77734375" style="268" customWidth="1"/>
    <col min="5635" max="5642" width="10.6640625" style="268" customWidth="1"/>
    <col min="5643" max="5643" width="12.21875" style="268" customWidth="1"/>
    <col min="5644" max="5644" width="8.33203125" style="268" bestFit="1" customWidth="1"/>
    <col min="5645" max="5645" width="7.5546875" style="268" bestFit="1" customWidth="1"/>
    <col min="5646" max="5884" width="8.88671875" style="268"/>
    <col min="5885" max="5885" width="1.33203125" style="268" customWidth="1"/>
    <col min="5886" max="5886" width="18.44140625" style="268" customWidth="1"/>
    <col min="5887" max="5889" width="10.6640625" style="268" customWidth="1"/>
    <col min="5890" max="5890" width="10.77734375" style="268" customWidth="1"/>
    <col min="5891" max="5898" width="10.6640625" style="268" customWidth="1"/>
    <col min="5899" max="5899" width="12.21875" style="268" customWidth="1"/>
    <col min="5900" max="5900" width="8.33203125" style="268" bestFit="1" customWidth="1"/>
    <col min="5901" max="5901" width="7.5546875" style="268" bestFit="1" customWidth="1"/>
    <col min="5902" max="6140" width="8.88671875" style="268"/>
    <col min="6141" max="6141" width="1.33203125" style="268" customWidth="1"/>
    <col min="6142" max="6142" width="18.44140625" style="268" customWidth="1"/>
    <col min="6143" max="6145" width="10.6640625" style="268" customWidth="1"/>
    <col min="6146" max="6146" width="10.77734375" style="268" customWidth="1"/>
    <col min="6147" max="6154" width="10.6640625" style="268" customWidth="1"/>
    <col min="6155" max="6155" width="12.21875" style="268" customWidth="1"/>
    <col min="6156" max="6156" width="8.33203125" style="268" bestFit="1" customWidth="1"/>
    <col min="6157" max="6157" width="7.5546875" style="268" bestFit="1" customWidth="1"/>
    <col min="6158" max="6396" width="8.88671875" style="268"/>
    <col min="6397" max="6397" width="1.33203125" style="268" customWidth="1"/>
    <col min="6398" max="6398" width="18.44140625" style="268" customWidth="1"/>
    <col min="6399" max="6401" width="10.6640625" style="268" customWidth="1"/>
    <col min="6402" max="6402" width="10.77734375" style="268" customWidth="1"/>
    <col min="6403" max="6410" width="10.6640625" style="268" customWidth="1"/>
    <col min="6411" max="6411" width="12.21875" style="268" customWidth="1"/>
    <col min="6412" max="6412" width="8.33203125" style="268" bestFit="1" customWidth="1"/>
    <col min="6413" max="6413" width="7.5546875" style="268" bestFit="1" customWidth="1"/>
    <col min="6414" max="6652" width="8.88671875" style="268"/>
    <col min="6653" max="6653" width="1.33203125" style="268" customWidth="1"/>
    <col min="6654" max="6654" width="18.44140625" style="268" customWidth="1"/>
    <col min="6655" max="6657" width="10.6640625" style="268" customWidth="1"/>
    <col min="6658" max="6658" width="10.77734375" style="268" customWidth="1"/>
    <col min="6659" max="6666" width="10.6640625" style="268" customWidth="1"/>
    <col min="6667" max="6667" width="12.21875" style="268" customWidth="1"/>
    <col min="6668" max="6668" width="8.33203125" style="268" bestFit="1" customWidth="1"/>
    <col min="6669" max="6669" width="7.5546875" style="268" bestFit="1" customWidth="1"/>
    <col min="6670" max="6908" width="8.88671875" style="268"/>
    <col min="6909" max="6909" width="1.33203125" style="268" customWidth="1"/>
    <col min="6910" max="6910" width="18.44140625" style="268" customWidth="1"/>
    <col min="6911" max="6913" width="10.6640625" style="268" customWidth="1"/>
    <col min="6914" max="6914" width="10.77734375" style="268" customWidth="1"/>
    <col min="6915" max="6922" width="10.6640625" style="268" customWidth="1"/>
    <col min="6923" max="6923" width="12.21875" style="268" customWidth="1"/>
    <col min="6924" max="6924" width="8.33203125" style="268" bestFit="1" customWidth="1"/>
    <col min="6925" max="6925" width="7.5546875" style="268" bestFit="1" customWidth="1"/>
    <col min="6926" max="7164" width="8.88671875" style="268"/>
    <col min="7165" max="7165" width="1.33203125" style="268" customWidth="1"/>
    <col min="7166" max="7166" width="18.44140625" style="268" customWidth="1"/>
    <col min="7167" max="7169" width="10.6640625" style="268" customWidth="1"/>
    <col min="7170" max="7170" width="10.77734375" style="268" customWidth="1"/>
    <col min="7171" max="7178" width="10.6640625" style="268" customWidth="1"/>
    <col min="7179" max="7179" width="12.21875" style="268" customWidth="1"/>
    <col min="7180" max="7180" width="8.33203125" style="268" bestFit="1" customWidth="1"/>
    <col min="7181" max="7181" width="7.5546875" style="268" bestFit="1" customWidth="1"/>
    <col min="7182" max="7420" width="8.88671875" style="268"/>
    <col min="7421" max="7421" width="1.33203125" style="268" customWidth="1"/>
    <col min="7422" max="7422" width="18.44140625" style="268" customWidth="1"/>
    <col min="7423" max="7425" width="10.6640625" style="268" customWidth="1"/>
    <col min="7426" max="7426" width="10.77734375" style="268" customWidth="1"/>
    <col min="7427" max="7434" width="10.6640625" style="268" customWidth="1"/>
    <col min="7435" max="7435" width="12.21875" style="268" customWidth="1"/>
    <col min="7436" max="7436" width="8.33203125" style="268" bestFit="1" customWidth="1"/>
    <col min="7437" max="7437" width="7.5546875" style="268" bestFit="1" customWidth="1"/>
    <col min="7438" max="7676" width="8.88671875" style="268"/>
    <col min="7677" max="7677" width="1.33203125" style="268" customWidth="1"/>
    <col min="7678" max="7678" width="18.44140625" style="268" customWidth="1"/>
    <col min="7679" max="7681" width="10.6640625" style="268" customWidth="1"/>
    <col min="7682" max="7682" width="10.77734375" style="268" customWidth="1"/>
    <col min="7683" max="7690" width="10.6640625" style="268" customWidth="1"/>
    <col min="7691" max="7691" width="12.21875" style="268" customWidth="1"/>
    <col min="7692" max="7692" width="8.33203125" style="268" bestFit="1" customWidth="1"/>
    <col min="7693" max="7693" width="7.5546875" style="268" bestFit="1" customWidth="1"/>
    <col min="7694" max="7932" width="8.88671875" style="268"/>
    <col min="7933" max="7933" width="1.33203125" style="268" customWidth="1"/>
    <col min="7934" max="7934" width="18.44140625" style="268" customWidth="1"/>
    <col min="7935" max="7937" width="10.6640625" style="268" customWidth="1"/>
    <col min="7938" max="7938" width="10.77734375" style="268" customWidth="1"/>
    <col min="7939" max="7946" width="10.6640625" style="268" customWidth="1"/>
    <col min="7947" max="7947" width="12.21875" style="268" customWidth="1"/>
    <col min="7948" max="7948" width="8.33203125" style="268" bestFit="1" customWidth="1"/>
    <col min="7949" max="7949" width="7.5546875" style="268" bestFit="1" customWidth="1"/>
    <col min="7950" max="8188" width="8.88671875" style="268"/>
    <col min="8189" max="8189" width="1.33203125" style="268" customWidth="1"/>
    <col min="8190" max="8190" width="18.44140625" style="268" customWidth="1"/>
    <col min="8191" max="8193" width="10.6640625" style="268" customWidth="1"/>
    <col min="8194" max="8194" width="10.77734375" style="268" customWidth="1"/>
    <col min="8195" max="8202" width="10.6640625" style="268" customWidth="1"/>
    <col min="8203" max="8203" width="12.21875" style="268" customWidth="1"/>
    <col min="8204" max="8204" width="8.33203125" style="268" bestFit="1" customWidth="1"/>
    <col min="8205" max="8205" width="7.5546875" style="268" bestFit="1" customWidth="1"/>
    <col min="8206" max="8444" width="8.88671875" style="268"/>
    <col min="8445" max="8445" width="1.33203125" style="268" customWidth="1"/>
    <col min="8446" max="8446" width="18.44140625" style="268" customWidth="1"/>
    <col min="8447" max="8449" width="10.6640625" style="268" customWidth="1"/>
    <col min="8450" max="8450" width="10.77734375" style="268" customWidth="1"/>
    <col min="8451" max="8458" width="10.6640625" style="268" customWidth="1"/>
    <col min="8459" max="8459" width="12.21875" style="268" customWidth="1"/>
    <col min="8460" max="8460" width="8.33203125" style="268" bestFit="1" customWidth="1"/>
    <col min="8461" max="8461" width="7.5546875" style="268" bestFit="1" customWidth="1"/>
    <col min="8462" max="8700" width="8.88671875" style="268"/>
    <col min="8701" max="8701" width="1.33203125" style="268" customWidth="1"/>
    <col min="8702" max="8702" width="18.44140625" style="268" customWidth="1"/>
    <col min="8703" max="8705" width="10.6640625" style="268" customWidth="1"/>
    <col min="8706" max="8706" width="10.77734375" style="268" customWidth="1"/>
    <col min="8707" max="8714" width="10.6640625" style="268" customWidth="1"/>
    <col min="8715" max="8715" width="12.21875" style="268" customWidth="1"/>
    <col min="8716" max="8716" width="8.33203125" style="268" bestFit="1" customWidth="1"/>
    <col min="8717" max="8717" width="7.5546875" style="268" bestFit="1" customWidth="1"/>
    <col min="8718" max="8956" width="8.88671875" style="268"/>
    <col min="8957" max="8957" width="1.33203125" style="268" customWidth="1"/>
    <col min="8958" max="8958" width="18.44140625" style="268" customWidth="1"/>
    <col min="8959" max="8961" width="10.6640625" style="268" customWidth="1"/>
    <col min="8962" max="8962" width="10.77734375" style="268" customWidth="1"/>
    <col min="8963" max="8970" width="10.6640625" style="268" customWidth="1"/>
    <col min="8971" max="8971" width="12.21875" style="268" customWidth="1"/>
    <col min="8972" max="8972" width="8.33203125" style="268" bestFit="1" customWidth="1"/>
    <col min="8973" max="8973" width="7.5546875" style="268" bestFit="1" customWidth="1"/>
    <col min="8974" max="9212" width="8.88671875" style="268"/>
    <col min="9213" max="9213" width="1.33203125" style="268" customWidth="1"/>
    <col min="9214" max="9214" width="18.44140625" style="268" customWidth="1"/>
    <col min="9215" max="9217" width="10.6640625" style="268" customWidth="1"/>
    <col min="9218" max="9218" width="10.77734375" style="268" customWidth="1"/>
    <col min="9219" max="9226" width="10.6640625" style="268" customWidth="1"/>
    <col min="9227" max="9227" width="12.21875" style="268" customWidth="1"/>
    <col min="9228" max="9228" width="8.33203125" style="268" bestFit="1" customWidth="1"/>
    <col min="9229" max="9229" width="7.5546875" style="268" bestFit="1" customWidth="1"/>
    <col min="9230" max="9468" width="8.88671875" style="268"/>
    <col min="9469" max="9469" width="1.33203125" style="268" customWidth="1"/>
    <col min="9470" max="9470" width="18.44140625" style="268" customWidth="1"/>
    <col min="9471" max="9473" width="10.6640625" style="268" customWidth="1"/>
    <col min="9474" max="9474" width="10.77734375" style="268" customWidth="1"/>
    <col min="9475" max="9482" width="10.6640625" style="268" customWidth="1"/>
    <col min="9483" max="9483" width="12.21875" style="268" customWidth="1"/>
    <col min="9484" max="9484" width="8.33203125" style="268" bestFit="1" customWidth="1"/>
    <col min="9485" max="9485" width="7.5546875" style="268" bestFit="1" customWidth="1"/>
    <col min="9486" max="9724" width="8.88671875" style="268"/>
    <col min="9725" max="9725" width="1.33203125" style="268" customWidth="1"/>
    <col min="9726" max="9726" width="18.44140625" style="268" customWidth="1"/>
    <col min="9727" max="9729" width="10.6640625" style="268" customWidth="1"/>
    <col min="9730" max="9730" width="10.77734375" style="268" customWidth="1"/>
    <col min="9731" max="9738" width="10.6640625" style="268" customWidth="1"/>
    <col min="9739" max="9739" width="12.21875" style="268" customWidth="1"/>
    <col min="9740" max="9740" width="8.33203125" style="268" bestFit="1" customWidth="1"/>
    <col min="9741" max="9741" width="7.5546875" style="268" bestFit="1" customWidth="1"/>
    <col min="9742" max="9980" width="8.88671875" style="268"/>
    <col min="9981" max="9981" width="1.33203125" style="268" customWidth="1"/>
    <col min="9982" max="9982" width="18.44140625" style="268" customWidth="1"/>
    <col min="9983" max="9985" width="10.6640625" style="268" customWidth="1"/>
    <col min="9986" max="9986" width="10.77734375" style="268" customWidth="1"/>
    <col min="9987" max="9994" width="10.6640625" style="268" customWidth="1"/>
    <col min="9995" max="9995" width="12.21875" style="268" customWidth="1"/>
    <col min="9996" max="9996" width="8.33203125" style="268" bestFit="1" customWidth="1"/>
    <col min="9997" max="9997" width="7.5546875" style="268" bestFit="1" customWidth="1"/>
    <col min="9998" max="10236" width="8.88671875" style="268"/>
    <col min="10237" max="10237" width="1.33203125" style="268" customWidth="1"/>
    <col min="10238" max="10238" width="18.44140625" style="268" customWidth="1"/>
    <col min="10239" max="10241" width="10.6640625" style="268" customWidth="1"/>
    <col min="10242" max="10242" width="10.77734375" style="268" customWidth="1"/>
    <col min="10243" max="10250" width="10.6640625" style="268" customWidth="1"/>
    <col min="10251" max="10251" width="12.21875" style="268" customWidth="1"/>
    <col min="10252" max="10252" width="8.33203125" style="268" bestFit="1" customWidth="1"/>
    <col min="10253" max="10253" width="7.5546875" style="268" bestFit="1" customWidth="1"/>
    <col min="10254" max="10492" width="8.88671875" style="268"/>
    <col min="10493" max="10493" width="1.33203125" style="268" customWidth="1"/>
    <col min="10494" max="10494" width="18.44140625" style="268" customWidth="1"/>
    <col min="10495" max="10497" width="10.6640625" style="268" customWidth="1"/>
    <col min="10498" max="10498" width="10.77734375" style="268" customWidth="1"/>
    <col min="10499" max="10506" width="10.6640625" style="268" customWidth="1"/>
    <col min="10507" max="10507" width="12.21875" style="268" customWidth="1"/>
    <col min="10508" max="10508" width="8.33203125" style="268" bestFit="1" customWidth="1"/>
    <col min="10509" max="10509" width="7.5546875" style="268" bestFit="1" customWidth="1"/>
    <col min="10510" max="10748" width="8.88671875" style="268"/>
    <col min="10749" max="10749" width="1.33203125" style="268" customWidth="1"/>
    <col min="10750" max="10750" width="18.44140625" style="268" customWidth="1"/>
    <col min="10751" max="10753" width="10.6640625" style="268" customWidth="1"/>
    <col min="10754" max="10754" width="10.77734375" style="268" customWidth="1"/>
    <col min="10755" max="10762" width="10.6640625" style="268" customWidth="1"/>
    <col min="10763" max="10763" width="12.21875" style="268" customWidth="1"/>
    <col min="10764" max="10764" width="8.33203125" style="268" bestFit="1" customWidth="1"/>
    <col min="10765" max="10765" width="7.5546875" style="268" bestFit="1" customWidth="1"/>
    <col min="10766" max="11004" width="8.88671875" style="268"/>
    <col min="11005" max="11005" width="1.33203125" style="268" customWidth="1"/>
    <col min="11006" max="11006" width="18.44140625" style="268" customWidth="1"/>
    <col min="11007" max="11009" width="10.6640625" style="268" customWidth="1"/>
    <col min="11010" max="11010" width="10.77734375" style="268" customWidth="1"/>
    <col min="11011" max="11018" width="10.6640625" style="268" customWidth="1"/>
    <col min="11019" max="11019" width="12.21875" style="268" customWidth="1"/>
    <col min="11020" max="11020" width="8.33203125" style="268" bestFit="1" customWidth="1"/>
    <col min="11021" max="11021" width="7.5546875" style="268" bestFit="1" customWidth="1"/>
    <col min="11022" max="11260" width="8.88671875" style="268"/>
    <col min="11261" max="11261" width="1.33203125" style="268" customWidth="1"/>
    <col min="11262" max="11262" width="18.44140625" style="268" customWidth="1"/>
    <col min="11263" max="11265" width="10.6640625" style="268" customWidth="1"/>
    <col min="11266" max="11266" width="10.77734375" style="268" customWidth="1"/>
    <col min="11267" max="11274" width="10.6640625" style="268" customWidth="1"/>
    <col min="11275" max="11275" width="12.21875" style="268" customWidth="1"/>
    <col min="11276" max="11276" width="8.33203125" style="268" bestFit="1" customWidth="1"/>
    <col min="11277" max="11277" width="7.5546875" style="268" bestFit="1" customWidth="1"/>
    <col min="11278" max="11516" width="8.88671875" style="268"/>
    <col min="11517" max="11517" width="1.33203125" style="268" customWidth="1"/>
    <col min="11518" max="11518" width="18.44140625" style="268" customWidth="1"/>
    <col min="11519" max="11521" width="10.6640625" style="268" customWidth="1"/>
    <col min="11522" max="11522" width="10.77734375" style="268" customWidth="1"/>
    <col min="11523" max="11530" width="10.6640625" style="268" customWidth="1"/>
    <col min="11531" max="11531" width="12.21875" style="268" customWidth="1"/>
    <col min="11532" max="11532" width="8.33203125" style="268" bestFit="1" customWidth="1"/>
    <col min="11533" max="11533" width="7.5546875" style="268" bestFit="1" customWidth="1"/>
    <col min="11534" max="11772" width="8.88671875" style="268"/>
    <col min="11773" max="11773" width="1.33203125" style="268" customWidth="1"/>
    <col min="11774" max="11774" width="18.44140625" style="268" customWidth="1"/>
    <col min="11775" max="11777" width="10.6640625" style="268" customWidth="1"/>
    <col min="11778" max="11778" width="10.77734375" style="268" customWidth="1"/>
    <col min="11779" max="11786" width="10.6640625" style="268" customWidth="1"/>
    <col min="11787" max="11787" width="12.21875" style="268" customWidth="1"/>
    <col min="11788" max="11788" width="8.33203125" style="268" bestFit="1" customWidth="1"/>
    <col min="11789" max="11789" width="7.5546875" style="268" bestFit="1" customWidth="1"/>
    <col min="11790" max="12028" width="8.88671875" style="268"/>
    <col min="12029" max="12029" width="1.33203125" style="268" customWidth="1"/>
    <col min="12030" max="12030" width="18.44140625" style="268" customWidth="1"/>
    <col min="12031" max="12033" width="10.6640625" style="268" customWidth="1"/>
    <col min="12034" max="12034" width="10.77734375" style="268" customWidth="1"/>
    <col min="12035" max="12042" width="10.6640625" style="268" customWidth="1"/>
    <col min="12043" max="12043" width="12.21875" style="268" customWidth="1"/>
    <col min="12044" max="12044" width="8.33203125" style="268" bestFit="1" customWidth="1"/>
    <col min="12045" max="12045" width="7.5546875" style="268" bestFit="1" customWidth="1"/>
    <col min="12046" max="12284" width="8.88671875" style="268"/>
    <col min="12285" max="12285" width="1.33203125" style="268" customWidth="1"/>
    <col min="12286" max="12286" width="18.44140625" style="268" customWidth="1"/>
    <col min="12287" max="12289" width="10.6640625" style="268" customWidth="1"/>
    <col min="12290" max="12290" width="10.77734375" style="268" customWidth="1"/>
    <col min="12291" max="12298" width="10.6640625" style="268" customWidth="1"/>
    <col min="12299" max="12299" width="12.21875" style="268" customWidth="1"/>
    <col min="12300" max="12300" width="8.33203125" style="268" bestFit="1" customWidth="1"/>
    <col min="12301" max="12301" width="7.5546875" style="268" bestFit="1" customWidth="1"/>
    <col min="12302" max="12540" width="8.88671875" style="268"/>
    <col min="12541" max="12541" width="1.33203125" style="268" customWidth="1"/>
    <col min="12542" max="12542" width="18.44140625" style="268" customWidth="1"/>
    <col min="12543" max="12545" width="10.6640625" style="268" customWidth="1"/>
    <col min="12546" max="12546" width="10.77734375" style="268" customWidth="1"/>
    <col min="12547" max="12554" width="10.6640625" style="268" customWidth="1"/>
    <col min="12555" max="12555" width="12.21875" style="268" customWidth="1"/>
    <col min="12556" max="12556" width="8.33203125" style="268" bestFit="1" customWidth="1"/>
    <col min="12557" max="12557" width="7.5546875" style="268" bestFit="1" customWidth="1"/>
    <col min="12558" max="12796" width="8.88671875" style="268"/>
    <col min="12797" max="12797" width="1.33203125" style="268" customWidth="1"/>
    <col min="12798" max="12798" width="18.44140625" style="268" customWidth="1"/>
    <col min="12799" max="12801" width="10.6640625" style="268" customWidth="1"/>
    <col min="12802" max="12802" width="10.77734375" style="268" customWidth="1"/>
    <col min="12803" max="12810" width="10.6640625" style="268" customWidth="1"/>
    <col min="12811" max="12811" width="12.21875" style="268" customWidth="1"/>
    <col min="12812" max="12812" width="8.33203125" style="268" bestFit="1" customWidth="1"/>
    <col min="12813" max="12813" width="7.5546875" style="268" bestFit="1" customWidth="1"/>
    <col min="12814" max="13052" width="8.88671875" style="268"/>
    <col min="13053" max="13053" width="1.33203125" style="268" customWidth="1"/>
    <col min="13054" max="13054" width="18.44140625" style="268" customWidth="1"/>
    <col min="13055" max="13057" width="10.6640625" style="268" customWidth="1"/>
    <col min="13058" max="13058" width="10.77734375" style="268" customWidth="1"/>
    <col min="13059" max="13066" width="10.6640625" style="268" customWidth="1"/>
    <col min="13067" max="13067" width="12.21875" style="268" customWidth="1"/>
    <col min="13068" max="13068" width="8.33203125" style="268" bestFit="1" customWidth="1"/>
    <col min="13069" max="13069" width="7.5546875" style="268" bestFit="1" customWidth="1"/>
    <col min="13070" max="13308" width="8.88671875" style="268"/>
    <col min="13309" max="13309" width="1.33203125" style="268" customWidth="1"/>
    <col min="13310" max="13310" width="18.44140625" style="268" customWidth="1"/>
    <col min="13311" max="13313" width="10.6640625" style="268" customWidth="1"/>
    <col min="13314" max="13314" width="10.77734375" style="268" customWidth="1"/>
    <col min="13315" max="13322" width="10.6640625" style="268" customWidth="1"/>
    <col min="13323" max="13323" width="12.21875" style="268" customWidth="1"/>
    <col min="13324" max="13324" width="8.33203125" style="268" bestFit="1" customWidth="1"/>
    <col min="13325" max="13325" width="7.5546875" style="268" bestFit="1" customWidth="1"/>
    <col min="13326" max="13564" width="8.88671875" style="268"/>
    <col min="13565" max="13565" width="1.33203125" style="268" customWidth="1"/>
    <col min="13566" max="13566" width="18.44140625" style="268" customWidth="1"/>
    <col min="13567" max="13569" width="10.6640625" style="268" customWidth="1"/>
    <col min="13570" max="13570" width="10.77734375" style="268" customWidth="1"/>
    <col min="13571" max="13578" width="10.6640625" style="268" customWidth="1"/>
    <col min="13579" max="13579" width="12.21875" style="268" customWidth="1"/>
    <col min="13580" max="13580" width="8.33203125" style="268" bestFit="1" customWidth="1"/>
    <col min="13581" max="13581" width="7.5546875" style="268" bestFit="1" customWidth="1"/>
    <col min="13582" max="13820" width="8.88671875" style="268"/>
    <col min="13821" max="13821" width="1.33203125" style="268" customWidth="1"/>
    <col min="13822" max="13822" width="18.44140625" style="268" customWidth="1"/>
    <col min="13823" max="13825" width="10.6640625" style="268" customWidth="1"/>
    <col min="13826" max="13826" width="10.77734375" style="268" customWidth="1"/>
    <col min="13827" max="13834" width="10.6640625" style="268" customWidth="1"/>
    <col min="13835" max="13835" width="12.21875" style="268" customWidth="1"/>
    <col min="13836" max="13836" width="8.33203125" style="268" bestFit="1" customWidth="1"/>
    <col min="13837" max="13837" width="7.5546875" style="268" bestFit="1" customWidth="1"/>
    <col min="13838" max="14076" width="8.88671875" style="268"/>
    <col min="14077" max="14077" width="1.33203125" style="268" customWidth="1"/>
    <col min="14078" max="14078" width="18.44140625" style="268" customWidth="1"/>
    <col min="14079" max="14081" width="10.6640625" style="268" customWidth="1"/>
    <col min="14082" max="14082" width="10.77734375" style="268" customWidth="1"/>
    <col min="14083" max="14090" width="10.6640625" style="268" customWidth="1"/>
    <col min="14091" max="14091" width="12.21875" style="268" customWidth="1"/>
    <col min="14092" max="14092" width="8.33203125" style="268" bestFit="1" customWidth="1"/>
    <col min="14093" max="14093" width="7.5546875" style="268" bestFit="1" customWidth="1"/>
    <col min="14094" max="14332" width="8.88671875" style="268"/>
    <col min="14333" max="14333" width="1.33203125" style="268" customWidth="1"/>
    <col min="14334" max="14334" width="18.44140625" style="268" customWidth="1"/>
    <col min="14335" max="14337" width="10.6640625" style="268" customWidth="1"/>
    <col min="14338" max="14338" width="10.77734375" style="268" customWidth="1"/>
    <col min="14339" max="14346" width="10.6640625" style="268" customWidth="1"/>
    <col min="14347" max="14347" width="12.21875" style="268" customWidth="1"/>
    <col min="14348" max="14348" width="8.33203125" style="268" bestFit="1" customWidth="1"/>
    <col min="14349" max="14349" width="7.5546875" style="268" bestFit="1" customWidth="1"/>
    <col min="14350" max="14588" width="8.88671875" style="268"/>
    <col min="14589" max="14589" width="1.33203125" style="268" customWidth="1"/>
    <col min="14590" max="14590" width="18.44140625" style="268" customWidth="1"/>
    <col min="14591" max="14593" width="10.6640625" style="268" customWidth="1"/>
    <col min="14594" max="14594" width="10.77734375" style="268" customWidth="1"/>
    <col min="14595" max="14602" width="10.6640625" style="268" customWidth="1"/>
    <col min="14603" max="14603" width="12.21875" style="268" customWidth="1"/>
    <col min="14604" max="14604" width="8.33203125" style="268" bestFit="1" customWidth="1"/>
    <col min="14605" max="14605" width="7.5546875" style="268" bestFit="1" customWidth="1"/>
    <col min="14606" max="14844" width="8.88671875" style="268"/>
    <col min="14845" max="14845" width="1.33203125" style="268" customWidth="1"/>
    <col min="14846" max="14846" width="18.44140625" style="268" customWidth="1"/>
    <col min="14847" max="14849" width="10.6640625" style="268" customWidth="1"/>
    <col min="14850" max="14850" width="10.77734375" style="268" customWidth="1"/>
    <col min="14851" max="14858" width="10.6640625" style="268" customWidth="1"/>
    <col min="14859" max="14859" width="12.21875" style="268" customWidth="1"/>
    <col min="14860" max="14860" width="8.33203125" style="268" bestFit="1" customWidth="1"/>
    <col min="14861" max="14861" width="7.5546875" style="268" bestFit="1" customWidth="1"/>
    <col min="14862" max="15100" width="8.88671875" style="268"/>
    <col min="15101" max="15101" width="1.33203125" style="268" customWidth="1"/>
    <col min="15102" max="15102" width="18.44140625" style="268" customWidth="1"/>
    <col min="15103" max="15105" width="10.6640625" style="268" customWidth="1"/>
    <col min="15106" max="15106" width="10.77734375" style="268" customWidth="1"/>
    <col min="15107" max="15114" width="10.6640625" style="268" customWidth="1"/>
    <col min="15115" max="15115" width="12.21875" style="268" customWidth="1"/>
    <col min="15116" max="15116" width="8.33203125" style="268" bestFit="1" customWidth="1"/>
    <col min="15117" max="15117" width="7.5546875" style="268" bestFit="1" customWidth="1"/>
    <col min="15118" max="15356" width="8.88671875" style="268"/>
    <col min="15357" max="15357" width="1.33203125" style="268" customWidth="1"/>
    <col min="15358" max="15358" width="18.44140625" style="268" customWidth="1"/>
    <col min="15359" max="15361" width="10.6640625" style="268" customWidth="1"/>
    <col min="15362" max="15362" width="10.77734375" style="268" customWidth="1"/>
    <col min="15363" max="15370" width="10.6640625" style="268" customWidth="1"/>
    <col min="15371" max="15371" width="12.21875" style="268" customWidth="1"/>
    <col min="15372" max="15372" width="8.33203125" style="268" bestFit="1" customWidth="1"/>
    <col min="15373" max="15373" width="7.5546875" style="268" bestFit="1" customWidth="1"/>
    <col min="15374" max="15612" width="8.88671875" style="268"/>
    <col min="15613" max="15613" width="1.33203125" style="268" customWidth="1"/>
    <col min="15614" max="15614" width="18.44140625" style="268" customWidth="1"/>
    <col min="15615" max="15617" width="10.6640625" style="268" customWidth="1"/>
    <col min="15618" max="15618" width="10.77734375" style="268" customWidth="1"/>
    <col min="15619" max="15626" width="10.6640625" style="268" customWidth="1"/>
    <col min="15627" max="15627" width="12.21875" style="268" customWidth="1"/>
    <col min="15628" max="15628" width="8.33203125" style="268" bestFit="1" customWidth="1"/>
    <col min="15629" max="15629" width="7.5546875" style="268" bestFit="1" customWidth="1"/>
    <col min="15630" max="15868" width="8.88671875" style="268"/>
    <col min="15869" max="15869" width="1.33203125" style="268" customWidth="1"/>
    <col min="15870" max="15870" width="18.44140625" style="268" customWidth="1"/>
    <col min="15871" max="15873" width="10.6640625" style="268" customWidth="1"/>
    <col min="15874" max="15874" width="10.77734375" style="268" customWidth="1"/>
    <col min="15875" max="15882" width="10.6640625" style="268" customWidth="1"/>
    <col min="15883" max="15883" width="12.21875" style="268" customWidth="1"/>
    <col min="15884" max="15884" width="8.33203125" style="268" bestFit="1" customWidth="1"/>
    <col min="15885" max="15885" width="7.5546875" style="268" bestFit="1" customWidth="1"/>
    <col min="15886" max="16124" width="8.88671875" style="268"/>
    <col min="16125" max="16125" width="1.33203125" style="268" customWidth="1"/>
    <col min="16126" max="16126" width="18.44140625" style="268" customWidth="1"/>
    <col min="16127" max="16129" width="10.6640625" style="268" customWidth="1"/>
    <col min="16130" max="16130" width="10.77734375" style="268" customWidth="1"/>
    <col min="16131" max="16138" width="10.6640625" style="268" customWidth="1"/>
    <col min="16139" max="16139" width="12.21875" style="268" customWidth="1"/>
    <col min="16140" max="16140" width="8.33203125" style="268" bestFit="1" customWidth="1"/>
    <col min="16141" max="16141" width="7.5546875" style="268" bestFit="1" customWidth="1"/>
    <col min="16142" max="16384" width="8.88671875" style="268"/>
  </cols>
  <sheetData>
    <row r="1" spans="1:15">
      <c r="A1" s="265"/>
      <c r="B1" s="266"/>
      <c r="C1" s="266"/>
      <c r="D1" s="267"/>
      <c r="E1" s="267"/>
      <c r="F1" s="267"/>
      <c r="G1" s="267"/>
      <c r="H1" s="266"/>
      <c r="I1" s="267"/>
      <c r="J1" s="267"/>
      <c r="K1" s="267"/>
      <c r="L1" s="267"/>
      <c r="M1" s="267"/>
      <c r="N1" s="267"/>
      <c r="O1" s="267"/>
    </row>
    <row r="2" spans="1:15">
      <c r="A2" s="265"/>
      <c r="B2" s="266"/>
      <c r="C2" s="266"/>
      <c r="D2" s="267"/>
      <c r="E2" s="267"/>
      <c r="F2" s="267"/>
      <c r="G2" s="267"/>
      <c r="H2" s="266"/>
      <c r="I2" s="267"/>
      <c r="J2" s="267"/>
      <c r="K2" s="267"/>
      <c r="L2" s="267"/>
      <c r="M2" s="267"/>
      <c r="N2" s="267"/>
      <c r="O2" s="267"/>
    </row>
    <row r="3" spans="1:15" ht="20.25">
      <c r="A3" s="265"/>
      <c r="B3" s="269" t="s">
        <v>211</v>
      </c>
      <c r="C3" s="270"/>
      <c r="D3" s="270"/>
      <c r="E3" s="270"/>
      <c r="F3" s="270"/>
      <c r="G3" s="270"/>
      <c r="H3" s="271"/>
      <c r="I3" s="272"/>
      <c r="J3" s="272"/>
      <c r="K3" s="272"/>
      <c r="L3" s="272"/>
      <c r="M3" s="267"/>
      <c r="N3" s="267"/>
      <c r="O3" s="267"/>
    </row>
    <row r="4" spans="1:15" ht="20.25">
      <c r="A4" s="265"/>
      <c r="B4" s="269" t="s">
        <v>212</v>
      </c>
      <c r="C4" s="270"/>
      <c r="D4" s="269"/>
      <c r="E4" s="270"/>
      <c r="F4" s="270"/>
      <c r="G4" s="270"/>
      <c r="H4" s="271"/>
      <c r="I4" s="272"/>
      <c r="J4" s="272"/>
      <c r="K4" s="272"/>
      <c r="L4" s="272"/>
      <c r="M4" s="267"/>
      <c r="N4" s="267"/>
      <c r="O4" s="267"/>
    </row>
    <row r="5" spans="1:15">
      <c r="A5" s="265"/>
      <c r="B5" s="266"/>
      <c r="C5" s="267"/>
      <c r="D5" s="267"/>
      <c r="E5" s="267"/>
      <c r="F5" s="267"/>
      <c r="G5" s="267"/>
      <c r="H5" s="266"/>
      <c r="I5" s="267"/>
      <c r="J5" s="267"/>
      <c r="K5" s="267"/>
      <c r="L5" s="267"/>
      <c r="M5" s="267"/>
      <c r="N5" s="267"/>
      <c r="O5" s="267"/>
    </row>
    <row r="6" spans="1:15">
      <c r="A6" s="265"/>
      <c r="B6" s="273" t="s">
        <v>213</v>
      </c>
      <c r="C6" s="273" t="s">
        <v>214</v>
      </c>
      <c r="D6" s="267"/>
      <c r="E6" s="267"/>
      <c r="F6" s="267"/>
      <c r="G6" s="267"/>
      <c r="H6" s="266"/>
      <c r="I6" s="267"/>
      <c r="J6" s="267"/>
      <c r="K6" s="267"/>
      <c r="L6" s="267"/>
      <c r="M6" s="267"/>
      <c r="N6" s="267"/>
      <c r="O6" s="267"/>
    </row>
    <row r="7" spans="1:15">
      <c r="A7" s="265"/>
      <c r="B7" s="273" t="s">
        <v>215</v>
      </c>
      <c r="C7" s="273" t="s">
        <v>216</v>
      </c>
      <c r="D7" s="267"/>
      <c r="E7" s="267"/>
      <c r="F7" s="267"/>
      <c r="G7" s="267"/>
      <c r="H7" s="266"/>
      <c r="I7" s="267"/>
      <c r="J7" s="267"/>
      <c r="K7" s="267"/>
      <c r="L7" s="267"/>
      <c r="M7" s="267"/>
      <c r="N7" s="267"/>
      <c r="O7" s="267"/>
    </row>
    <row r="8" spans="1:15">
      <c r="A8" s="265"/>
      <c r="B8" s="273" t="s">
        <v>217</v>
      </c>
      <c r="C8" s="273" t="s">
        <v>218</v>
      </c>
      <c r="D8" s="267"/>
      <c r="E8" s="267"/>
      <c r="F8" s="267"/>
      <c r="G8" s="267"/>
      <c r="H8" s="266"/>
      <c r="I8" s="267"/>
      <c r="J8" s="267"/>
      <c r="K8" s="267"/>
      <c r="L8" s="267"/>
      <c r="M8" s="267"/>
      <c r="N8" s="267"/>
      <c r="O8" s="267"/>
    </row>
    <row r="9" spans="1:15">
      <c r="A9" s="265"/>
      <c r="B9" s="273" t="s">
        <v>219</v>
      </c>
      <c r="C9" s="273" t="s">
        <v>220</v>
      </c>
      <c r="D9" s="267"/>
      <c r="E9" s="267"/>
      <c r="F9" s="267"/>
      <c r="G9" s="274"/>
      <c r="H9" s="266"/>
      <c r="I9" s="267"/>
      <c r="J9" s="267"/>
      <c r="K9" s="267"/>
      <c r="L9" s="267"/>
      <c r="M9" s="267"/>
      <c r="N9" s="267"/>
      <c r="O9" s="267"/>
    </row>
    <row r="10" spans="1:15">
      <c r="A10" s="265"/>
      <c r="B10" s="273" t="s">
        <v>221</v>
      </c>
      <c r="C10" s="273" t="s">
        <v>222</v>
      </c>
      <c r="D10" s="267"/>
      <c r="E10" s="267"/>
      <c r="F10" s="267"/>
      <c r="G10" s="267"/>
      <c r="H10" s="275"/>
      <c r="I10" s="267"/>
      <c r="J10" s="267"/>
      <c r="K10" s="267"/>
      <c r="L10" s="274"/>
      <c r="M10" s="267"/>
      <c r="N10" s="267"/>
      <c r="O10" s="267"/>
    </row>
    <row r="11" spans="1:15">
      <c r="A11" s="265"/>
      <c r="B11" s="273" t="s">
        <v>223</v>
      </c>
      <c r="C11" s="273" t="s">
        <v>224</v>
      </c>
      <c r="D11" s="273"/>
      <c r="E11" s="267"/>
      <c r="F11" s="267"/>
      <c r="G11" s="267"/>
      <c r="H11" s="275"/>
      <c r="I11" s="274"/>
      <c r="J11" s="267"/>
      <c r="K11" s="267"/>
      <c r="L11" s="274"/>
      <c r="M11" s="267"/>
      <c r="N11" s="267"/>
      <c r="O11" s="267"/>
    </row>
    <row r="12" spans="1:15">
      <c r="A12" s="265"/>
      <c r="B12" s="273" t="s">
        <v>225</v>
      </c>
      <c r="C12" s="266"/>
      <c r="D12" s="273"/>
      <c r="E12" s="267"/>
      <c r="F12" s="267"/>
      <c r="G12" s="267"/>
      <c r="H12" s="275"/>
      <c r="I12" s="267"/>
      <c r="K12" s="267"/>
      <c r="L12" s="267"/>
      <c r="M12" s="267"/>
      <c r="N12" s="267"/>
      <c r="O12" s="267"/>
    </row>
    <row r="13" spans="1:15">
      <c r="A13" s="265"/>
      <c r="B13" s="266"/>
      <c r="C13" s="266"/>
      <c r="D13" s="273"/>
      <c r="E13" s="267"/>
      <c r="F13" s="267"/>
      <c r="G13" s="267"/>
      <c r="H13" s="266"/>
      <c r="I13" s="267"/>
      <c r="J13" s="267"/>
      <c r="K13" s="274"/>
      <c r="L13" s="274"/>
      <c r="M13" s="267"/>
      <c r="N13" s="267"/>
      <c r="O13" s="267"/>
    </row>
    <row r="14" spans="1:15" ht="15.75" thickBot="1">
      <c r="A14" s="265"/>
      <c r="B14" s="267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</row>
    <row r="15" spans="1:15" ht="16.5" thickBot="1">
      <c r="A15" s="265"/>
      <c r="B15" s="276" t="s">
        <v>226</v>
      </c>
      <c r="C15" s="277" t="s">
        <v>227</v>
      </c>
      <c r="D15" s="277" t="s">
        <v>228</v>
      </c>
      <c r="E15" s="277" t="s">
        <v>229</v>
      </c>
      <c r="F15" s="277" t="s">
        <v>230</v>
      </c>
      <c r="G15" s="277" t="s">
        <v>231</v>
      </c>
      <c r="H15" s="277" t="s">
        <v>232</v>
      </c>
      <c r="I15" s="277" t="s">
        <v>233</v>
      </c>
      <c r="J15" s="277" t="s">
        <v>234</v>
      </c>
      <c r="K15" s="277" t="s">
        <v>235</v>
      </c>
      <c r="L15" s="277" t="s">
        <v>236</v>
      </c>
      <c r="M15" s="277" t="s">
        <v>237</v>
      </c>
      <c r="N15" s="277" t="s">
        <v>238</v>
      </c>
      <c r="O15" s="277" t="s">
        <v>239</v>
      </c>
    </row>
    <row r="16" spans="1:15" ht="15.75">
      <c r="A16" s="265"/>
      <c r="B16" s="278" t="s">
        <v>240</v>
      </c>
      <c r="C16" s="279">
        <v>0</v>
      </c>
      <c r="D16" s="280">
        <v>0</v>
      </c>
      <c r="E16" s="281">
        <v>0</v>
      </c>
      <c r="F16" s="280">
        <v>0</v>
      </c>
      <c r="G16" s="280">
        <v>0</v>
      </c>
      <c r="H16" s="280">
        <v>0</v>
      </c>
      <c r="I16" s="280">
        <v>0</v>
      </c>
      <c r="J16" s="280">
        <v>0</v>
      </c>
      <c r="K16" s="280">
        <v>0</v>
      </c>
      <c r="L16" s="280">
        <v>0</v>
      </c>
      <c r="M16" s="280">
        <v>0</v>
      </c>
      <c r="N16" s="280">
        <v>0</v>
      </c>
      <c r="O16" s="280">
        <v>0</v>
      </c>
    </row>
    <row r="17" spans="1:15" ht="15.75">
      <c r="A17" s="265"/>
      <c r="B17" s="282" t="s">
        <v>241</v>
      </c>
      <c r="C17" s="283">
        <v>307625</v>
      </c>
      <c r="D17" s="284">
        <v>1337060</v>
      </c>
      <c r="E17" s="285">
        <v>5295282</v>
      </c>
      <c r="F17" s="284">
        <v>2025141</v>
      </c>
      <c r="G17" s="284">
        <v>204486</v>
      </c>
      <c r="H17" s="284">
        <v>35900</v>
      </c>
      <c r="I17" s="284">
        <v>9041</v>
      </c>
      <c r="J17" s="284">
        <v>3081</v>
      </c>
      <c r="K17" s="284">
        <v>1400</v>
      </c>
      <c r="L17" s="284">
        <v>1861293</v>
      </c>
      <c r="M17" s="284">
        <v>37300</v>
      </c>
      <c r="N17" s="284">
        <f>C17+D17+E17+F17+G17+H17+I17+J17+K17</f>
        <v>9219016</v>
      </c>
      <c r="O17" s="284">
        <f>C17+D17+E17+F17+G17+H17+I17+J17+K17</f>
        <v>9219016</v>
      </c>
    </row>
    <row r="18" spans="1:15" ht="15.75">
      <c r="A18" s="265"/>
      <c r="B18" s="282" t="s">
        <v>242</v>
      </c>
      <c r="C18" s="283">
        <v>336301</v>
      </c>
      <c r="D18" s="284">
        <v>1606296</v>
      </c>
      <c r="E18" s="285">
        <v>5544772</v>
      </c>
      <c r="F18" s="284">
        <v>2092200</v>
      </c>
      <c r="G18" s="284">
        <v>270865</v>
      </c>
      <c r="H18" s="284">
        <v>93407</v>
      </c>
      <c r="I18" s="284">
        <v>10842</v>
      </c>
      <c r="J18" s="284">
        <v>6694</v>
      </c>
      <c r="K18" s="284">
        <v>1560</v>
      </c>
      <c r="L18" s="284">
        <v>2230998</v>
      </c>
      <c r="M18" s="284">
        <v>94967</v>
      </c>
      <c r="N18" s="284">
        <f>C18+D18+E18+F18+G18+H18+I18+J18+K18</f>
        <v>9962937</v>
      </c>
      <c r="O18" s="284">
        <f>C18+D18+E18+F18+G18+H18+I18+J18+K18</f>
        <v>9962937</v>
      </c>
    </row>
    <row r="19" spans="1:15" ht="15.75">
      <c r="A19" s="265"/>
      <c r="B19" s="282" t="s">
        <v>243</v>
      </c>
      <c r="C19" s="286">
        <v>327958</v>
      </c>
      <c r="D19" s="284">
        <v>1572429</v>
      </c>
      <c r="E19" s="286">
        <v>5544767</v>
      </c>
      <c r="F19" s="284">
        <v>2074162</v>
      </c>
      <c r="G19" s="286">
        <v>304398</v>
      </c>
      <c r="H19" s="284">
        <v>93397</v>
      </c>
      <c r="I19" s="286">
        <v>10639</v>
      </c>
      <c r="J19" s="284">
        <v>6343</v>
      </c>
      <c r="K19" s="286">
        <v>1556</v>
      </c>
      <c r="L19" s="284">
        <f>C19+D19+G19+I19+J19</f>
        <v>2221767</v>
      </c>
      <c r="M19" s="286">
        <v>94953</v>
      </c>
      <c r="N19" s="284">
        <f>C19+D19+E19+F19+G19+H19+I19+J19+K19</f>
        <v>9935649</v>
      </c>
      <c r="O19" s="284">
        <f>C19+D19+E19+F19+G19+H19+I19+J19+K19</f>
        <v>9935649</v>
      </c>
    </row>
    <row r="20" spans="1:15" ht="16.5" thickBot="1">
      <c r="A20" s="265"/>
      <c r="B20" s="287" t="s">
        <v>244</v>
      </c>
      <c r="C20" s="288">
        <f>C19/C18*100</f>
        <v>97.519186680979246</v>
      </c>
      <c r="D20" s="289">
        <f t="shared" ref="D20:O20" si="0">D19/D18*100</f>
        <v>97.891609018512156</v>
      </c>
      <c r="E20" s="290">
        <f t="shared" si="0"/>
        <v>99.99990982496665</v>
      </c>
      <c r="F20" s="289">
        <f t="shared" si="0"/>
        <v>99.137845330274359</v>
      </c>
      <c r="G20" s="291">
        <f t="shared" si="0"/>
        <v>112.37996788067856</v>
      </c>
      <c r="H20" s="289">
        <f t="shared" si="0"/>
        <v>99.989294164248932</v>
      </c>
      <c r="I20" s="291">
        <f t="shared" si="0"/>
        <v>98.127651724774026</v>
      </c>
      <c r="J20" s="289">
        <f t="shared" si="0"/>
        <v>94.756498356737367</v>
      </c>
      <c r="K20" s="291">
        <f t="shared" si="0"/>
        <v>99.743589743589752</v>
      </c>
      <c r="L20" s="289">
        <f t="shared" si="0"/>
        <v>99.586238983629755</v>
      </c>
      <c r="M20" s="291">
        <f t="shared" si="0"/>
        <v>99.985258037002325</v>
      </c>
      <c r="N20" s="289">
        <f t="shared" si="0"/>
        <v>99.726104862451706</v>
      </c>
      <c r="O20" s="289">
        <f t="shared" si="0"/>
        <v>99.726104862451706</v>
      </c>
    </row>
    <row r="21" spans="1:15" ht="15.75">
      <c r="A21" s="265"/>
      <c r="B21" s="278" t="s">
        <v>245</v>
      </c>
      <c r="C21" s="279"/>
      <c r="D21" s="280"/>
      <c r="E21" s="281"/>
      <c r="F21" s="280"/>
      <c r="G21" s="280"/>
      <c r="H21" s="280"/>
      <c r="I21" s="280"/>
      <c r="J21" s="280"/>
      <c r="K21" s="280"/>
      <c r="L21" s="280"/>
      <c r="M21" s="280"/>
      <c r="N21" s="280">
        <v>0</v>
      </c>
      <c r="O21" s="280">
        <v>0</v>
      </c>
    </row>
    <row r="22" spans="1:15" ht="15.75">
      <c r="A22" s="265"/>
      <c r="B22" s="282" t="s">
        <v>241</v>
      </c>
      <c r="C22" s="283">
        <v>94665</v>
      </c>
      <c r="D22" s="284">
        <v>244291</v>
      </c>
      <c r="E22" s="285">
        <v>1569477</v>
      </c>
      <c r="F22" s="284">
        <v>600450</v>
      </c>
      <c r="G22" s="284">
        <v>77240</v>
      </c>
      <c r="H22" s="284">
        <v>11200</v>
      </c>
      <c r="I22" s="284">
        <v>7614</v>
      </c>
      <c r="J22" s="284">
        <v>2500</v>
      </c>
      <c r="K22" s="284">
        <v>800</v>
      </c>
      <c r="L22" s="284">
        <v>426310</v>
      </c>
      <c r="M22" s="284">
        <v>12000</v>
      </c>
      <c r="N22" s="284">
        <f>C22+D22+E22+F22+G22+H22+I22+J22+K22</f>
        <v>2608237</v>
      </c>
      <c r="O22" s="284">
        <f>C22+D22+E22+F22+G22+H22+I22+J22+K22</f>
        <v>2608237</v>
      </c>
    </row>
    <row r="23" spans="1:15" ht="15.75">
      <c r="A23" s="265"/>
      <c r="B23" s="282" t="s">
        <v>242</v>
      </c>
      <c r="C23" s="283">
        <v>101338</v>
      </c>
      <c r="D23" s="284">
        <v>235906</v>
      </c>
      <c r="E23" s="285">
        <v>1657633</v>
      </c>
      <c r="F23" s="284">
        <v>625206</v>
      </c>
      <c r="G23" s="284">
        <v>85180</v>
      </c>
      <c r="H23" s="284">
        <v>23782</v>
      </c>
      <c r="I23" s="284">
        <v>7313</v>
      </c>
      <c r="J23" s="284">
        <v>3894</v>
      </c>
      <c r="K23" s="284">
        <v>792</v>
      </c>
      <c r="L23" s="284">
        <v>433631</v>
      </c>
      <c r="M23" s="284">
        <v>24574</v>
      </c>
      <c r="N23" s="284">
        <f>C23+D23+E23+F23+G23+H23+I23+J23+K23</f>
        <v>2741044</v>
      </c>
      <c r="O23" s="284">
        <f>C23+D23+E23+F23+G23+H23+I23+J23+K23</f>
        <v>2741044</v>
      </c>
    </row>
    <row r="24" spans="1:15" ht="15.75">
      <c r="A24" s="265"/>
      <c r="B24" s="282" t="s">
        <v>246</v>
      </c>
      <c r="C24" s="286">
        <v>90664</v>
      </c>
      <c r="D24" s="284">
        <v>230156</v>
      </c>
      <c r="E24" s="286">
        <v>1657628</v>
      </c>
      <c r="F24" s="284">
        <v>625194</v>
      </c>
      <c r="G24" s="286">
        <v>84419</v>
      </c>
      <c r="H24" s="284">
        <v>19610</v>
      </c>
      <c r="I24" s="286">
        <v>7288</v>
      </c>
      <c r="J24" s="284">
        <v>3552</v>
      </c>
      <c r="K24" s="286">
        <v>779</v>
      </c>
      <c r="L24" s="284">
        <f>C24+D24+G24+I24+J24</f>
        <v>416079</v>
      </c>
      <c r="M24" s="286">
        <v>20389</v>
      </c>
      <c r="N24" s="284">
        <f>C24+D24+E24+F24+G24+H24+I24+J24+K24</f>
        <v>2719290</v>
      </c>
      <c r="O24" s="284">
        <f>C24+D24+E24+F24+G24+H24+I24+J24+K24</f>
        <v>2719290</v>
      </c>
    </row>
    <row r="25" spans="1:15" ht="16.5" thickBot="1">
      <c r="A25" s="265"/>
      <c r="B25" s="287" t="s">
        <v>247</v>
      </c>
      <c r="C25" s="288">
        <f>C24/C23*100</f>
        <v>89.466932443900617</v>
      </c>
      <c r="D25" s="289">
        <f t="shared" ref="D25:O25" si="1">D24/D23*100</f>
        <v>97.562588488635299</v>
      </c>
      <c r="E25" s="290">
        <f t="shared" si="1"/>
        <v>99.999698365078387</v>
      </c>
      <c r="F25" s="289">
        <f t="shared" si="1"/>
        <v>99.998080632623484</v>
      </c>
      <c r="G25" s="291">
        <f t="shared" si="1"/>
        <v>99.106597792909128</v>
      </c>
      <c r="H25" s="289">
        <f t="shared" si="1"/>
        <v>82.457320662686058</v>
      </c>
      <c r="I25" s="291">
        <f t="shared" si="1"/>
        <v>99.65814303295501</v>
      </c>
      <c r="J25" s="289">
        <f t="shared" si="1"/>
        <v>91.217257318952235</v>
      </c>
      <c r="K25" s="291">
        <f t="shared" si="1"/>
        <v>98.358585858585855</v>
      </c>
      <c r="L25" s="289">
        <f t="shared" si="1"/>
        <v>95.952318907089207</v>
      </c>
      <c r="M25" s="291">
        <f t="shared" si="1"/>
        <v>82.969805485472449</v>
      </c>
      <c r="N25" s="289">
        <f t="shared" si="1"/>
        <v>99.20636078807928</v>
      </c>
      <c r="O25" s="289">
        <f t="shared" si="1"/>
        <v>99.20636078807928</v>
      </c>
    </row>
    <row r="26" spans="1:15" ht="15.75">
      <c r="A26" s="265"/>
      <c r="B26" s="278" t="s">
        <v>248</v>
      </c>
      <c r="C26" s="279">
        <v>0</v>
      </c>
      <c r="D26" s="280">
        <v>0</v>
      </c>
      <c r="E26" s="281">
        <v>0</v>
      </c>
      <c r="F26" s="280">
        <v>0</v>
      </c>
      <c r="G26" s="280">
        <v>0</v>
      </c>
      <c r="H26" s="280">
        <v>0</v>
      </c>
      <c r="I26" s="280">
        <v>0</v>
      </c>
      <c r="J26" s="280">
        <v>0</v>
      </c>
      <c r="K26" s="280">
        <v>0</v>
      </c>
      <c r="L26" s="280">
        <v>0</v>
      </c>
      <c r="M26" s="280">
        <v>0</v>
      </c>
      <c r="N26" s="280">
        <v>0</v>
      </c>
      <c r="O26" s="280">
        <v>0</v>
      </c>
    </row>
    <row r="27" spans="1:15" ht="15.75">
      <c r="A27" s="265"/>
      <c r="B27" s="282" t="s">
        <v>241</v>
      </c>
      <c r="C27" s="283">
        <v>75947</v>
      </c>
      <c r="D27" s="284">
        <v>124452</v>
      </c>
      <c r="E27" s="285">
        <v>680413</v>
      </c>
      <c r="F27" s="284">
        <v>259590</v>
      </c>
      <c r="G27" s="284">
        <v>37975</v>
      </c>
      <c r="H27" s="284">
        <v>2950</v>
      </c>
      <c r="I27" s="284">
        <v>5730</v>
      </c>
      <c r="J27" s="284">
        <v>0</v>
      </c>
      <c r="K27" s="284">
        <v>650</v>
      </c>
      <c r="L27" s="284">
        <v>244104</v>
      </c>
      <c r="M27" s="284">
        <v>3600</v>
      </c>
      <c r="N27" s="284">
        <f>C27+D27+E27+F27+G27+H27+I27+J27+K27</f>
        <v>1187707</v>
      </c>
      <c r="O27" s="284">
        <f>C27+D27+E27+F27+G27+H27+I27+J27+K27</f>
        <v>1187707</v>
      </c>
    </row>
    <row r="28" spans="1:15" ht="15.75">
      <c r="A28" s="265"/>
      <c r="B28" s="282" t="s">
        <v>242</v>
      </c>
      <c r="C28" s="283">
        <v>72047</v>
      </c>
      <c r="D28" s="284">
        <v>158981</v>
      </c>
      <c r="E28" s="285">
        <v>705777</v>
      </c>
      <c r="F28" s="284">
        <v>265712</v>
      </c>
      <c r="G28" s="284">
        <v>39725</v>
      </c>
      <c r="H28" s="284">
        <v>7342</v>
      </c>
      <c r="I28" s="284">
        <v>5680</v>
      </c>
      <c r="J28" s="284">
        <v>1600</v>
      </c>
      <c r="K28" s="284">
        <v>650</v>
      </c>
      <c r="L28" s="284">
        <v>278033</v>
      </c>
      <c r="M28" s="284">
        <v>7992</v>
      </c>
      <c r="N28" s="284">
        <f>C28+D28+E28+F28+G28+H28+I28+J28+K28</f>
        <v>1257514</v>
      </c>
      <c r="O28" s="284">
        <f>C28+D28+E28+F28+G28+H28+I28+J28+K28</f>
        <v>1257514</v>
      </c>
    </row>
    <row r="29" spans="1:15" ht="15.75">
      <c r="A29" s="265"/>
      <c r="B29" s="282" t="s">
        <v>246</v>
      </c>
      <c r="C29" s="286">
        <v>63806</v>
      </c>
      <c r="D29" s="284">
        <v>139734</v>
      </c>
      <c r="E29" s="286">
        <v>705772</v>
      </c>
      <c r="F29" s="284">
        <v>266764</v>
      </c>
      <c r="G29" s="286">
        <v>39589</v>
      </c>
      <c r="H29" s="284">
        <v>6739</v>
      </c>
      <c r="I29" s="286">
        <v>5526</v>
      </c>
      <c r="J29" s="284">
        <v>1027</v>
      </c>
      <c r="K29" s="286">
        <v>449</v>
      </c>
      <c r="L29" s="284">
        <f>C29+D29+G29+I29+J29</f>
        <v>249682</v>
      </c>
      <c r="M29" s="286">
        <v>7188</v>
      </c>
      <c r="N29" s="284">
        <f>C29+D29+E29+F29+G29+H29+I29+J29+K29</f>
        <v>1229406</v>
      </c>
      <c r="O29" s="284">
        <f>C29+D29+E29+F29+G29+H29+I29+J29+K29</f>
        <v>1229406</v>
      </c>
    </row>
    <row r="30" spans="1:15" ht="16.5" thickBot="1">
      <c r="A30" s="265"/>
      <c r="B30" s="287" t="s">
        <v>247</v>
      </c>
      <c r="C30" s="288">
        <f>C29/C28*100</f>
        <v>88.56163337821144</v>
      </c>
      <c r="D30" s="289">
        <f t="shared" ref="D30:O30" si="2">D29/D28*100</f>
        <v>87.893521867392948</v>
      </c>
      <c r="E30" s="290">
        <f t="shared" si="2"/>
        <v>99.999291560932136</v>
      </c>
      <c r="F30" s="289">
        <f t="shared" si="2"/>
        <v>100.39591738423556</v>
      </c>
      <c r="G30" s="291">
        <f t="shared" si="2"/>
        <v>99.657646318439276</v>
      </c>
      <c r="H30" s="289">
        <f t="shared" si="2"/>
        <v>91.786979024788877</v>
      </c>
      <c r="I30" s="291">
        <f t="shared" si="2"/>
        <v>97.288732394366193</v>
      </c>
      <c r="J30" s="289">
        <f t="shared" si="2"/>
        <v>64.1875</v>
      </c>
      <c r="K30" s="291">
        <f t="shared" si="2"/>
        <v>69.07692307692308</v>
      </c>
      <c r="L30" s="289">
        <f t="shared" si="2"/>
        <v>89.803008995335091</v>
      </c>
      <c r="M30" s="291">
        <f t="shared" si="2"/>
        <v>89.939939939939933</v>
      </c>
      <c r="N30" s="289">
        <f t="shared" si="2"/>
        <v>97.764796256741477</v>
      </c>
      <c r="O30" s="289">
        <f t="shared" si="2"/>
        <v>97.764796256741477</v>
      </c>
    </row>
    <row r="31" spans="1:15" ht="15.75">
      <c r="A31" s="265"/>
      <c r="B31" s="278" t="s">
        <v>249</v>
      </c>
      <c r="C31" s="279">
        <v>0</v>
      </c>
      <c r="D31" s="280">
        <v>0</v>
      </c>
      <c r="E31" s="281">
        <v>0</v>
      </c>
      <c r="F31" s="280">
        <v>0</v>
      </c>
      <c r="G31" s="280">
        <v>0</v>
      </c>
      <c r="H31" s="280">
        <v>0</v>
      </c>
      <c r="I31" s="280">
        <v>0</v>
      </c>
      <c r="J31" s="280">
        <v>0</v>
      </c>
      <c r="K31" s="280">
        <v>0</v>
      </c>
      <c r="L31" s="280">
        <v>0</v>
      </c>
      <c r="M31" s="280">
        <v>0</v>
      </c>
      <c r="N31" s="280">
        <v>0</v>
      </c>
      <c r="O31" s="280">
        <v>0</v>
      </c>
    </row>
    <row r="32" spans="1:15" ht="15.75">
      <c r="A32" s="265"/>
      <c r="B32" s="282" t="s">
        <v>241</v>
      </c>
      <c r="C32" s="283">
        <v>54036</v>
      </c>
      <c r="D32" s="284">
        <v>201175</v>
      </c>
      <c r="E32" s="285">
        <v>861929</v>
      </c>
      <c r="F32" s="284">
        <v>328791</v>
      </c>
      <c r="G32" s="284">
        <v>45917</v>
      </c>
      <c r="H32" s="284">
        <v>3600</v>
      </c>
      <c r="I32" s="284">
        <v>4396</v>
      </c>
      <c r="J32" s="284">
        <v>478</v>
      </c>
      <c r="K32" s="284">
        <v>0</v>
      </c>
      <c r="L32" s="284">
        <v>306002</v>
      </c>
      <c r="M32" s="284">
        <v>3600</v>
      </c>
      <c r="N32" s="284">
        <f>C32+D32+E32+F32+G32+H32+I32+J32+K32</f>
        <v>1500322</v>
      </c>
      <c r="O32" s="284">
        <f>C32+D32+E32+F32+G32+H32+I32+J32+K32</f>
        <v>1500322</v>
      </c>
    </row>
    <row r="33" spans="1:15" ht="15.75">
      <c r="A33" s="265"/>
      <c r="B33" s="282" t="s">
        <v>242</v>
      </c>
      <c r="C33" s="283">
        <v>56996</v>
      </c>
      <c r="D33" s="284">
        <v>262269</v>
      </c>
      <c r="E33" s="285">
        <v>876138</v>
      </c>
      <c r="F33" s="284">
        <v>336379</v>
      </c>
      <c r="G33" s="284">
        <v>46137</v>
      </c>
      <c r="H33" s="284">
        <v>11406</v>
      </c>
      <c r="I33" s="284">
        <v>6420</v>
      </c>
      <c r="J33" s="284">
        <v>878</v>
      </c>
      <c r="K33" s="284">
        <v>0</v>
      </c>
      <c r="L33" s="284">
        <v>372700</v>
      </c>
      <c r="M33" s="284">
        <v>11406</v>
      </c>
      <c r="N33" s="284">
        <f t="shared" ref="N33:N34" si="3">C33+D33+E33+F33+G33+H33+I33+J33+K33</f>
        <v>1596623</v>
      </c>
      <c r="O33" s="284">
        <f t="shared" ref="O33:O34" si="4">C33+D33+E33+F33+G33+H33+I33+J33+K33</f>
        <v>1596623</v>
      </c>
    </row>
    <row r="34" spans="1:15" ht="15.75">
      <c r="A34" s="265"/>
      <c r="B34" s="282" t="s">
        <v>246</v>
      </c>
      <c r="C34" s="286">
        <v>54390</v>
      </c>
      <c r="D34" s="284">
        <v>255098</v>
      </c>
      <c r="E34" s="286">
        <v>876134</v>
      </c>
      <c r="F34" s="284">
        <v>337629</v>
      </c>
      <c r="G34" s="286">
        <v>47737</v>
      </c>
      <c r="H34" s="284">
        <v>11197</v>
      </c>
      <c r="I34" s="286">
        <v>6334</v>
      </c>
      <c r="J34" s="284">
        <v>831</v>
      </c>
      <c r="K34" s="286">
        <v>0</v>
      </c>
      <c r="L34" s="284">
        <f>C34+D34+G34+I34+J34</f>
        <v>364390</v>
      </c>
      <c r="M34" s="286">
        <v>11197</v>
      </c>
      <c r="N34" s="284">
        <f t="shared" si="3"/>
        <v>1589350</v>
      </c>
      <c r="O34" s="284">
        <f t="shared" si="4"/>
        <v>1589350</v>
      </c>
    </row>
    <row r="35" spans="1:15" ht="16.5" thickBot="1">
      <c r="A35" s="265"/>
      <c r="B35" s="287" t="s">
        <v>247</v>
      </c>
      <c r="C35" s="288">
        <f>C34/C33*100</f>
        <v>95.427749315741451</v>
      </c>
      <c r="D35" s="289">
        <f t="shared" ref="D35:O35" si="5">D34/D33*100</f>
        <v>97.265784366432939</v>
      </c>
      <c r="E35" s="290">
        <f t="shared" si="5"/>
        <v>99.999543450917542</v>
      </c>
      <c r="F35" s="289">
        <f t="shared" si="5"/>
        <v>100.37160464832822</v>
      </c>
      <c r="G35" s="291">
        <f t="shared" si="5"/>
        <v>103.46793246201531</v>
      </c>
      <c r="H35" s="289">
        <f t="shared" si="5"/>
        <v>98.167631071365946</v>
      </c>
      <c r="I35" s="291">
        <f t="shared" si="5"/>
        <v>98.660436137071656</v>
      </c>
      <c r="J35" s="289">
        <f t="shared" si="5"/>
        <v>94.646924829157172</v>
      </c>
      <c r="K35" s="291"/>
      <c r="L35" s="289">
        <f t="shared" si="5"/>
        <v>97.770324657901796</v>
      </c>
      <c r="M35" s="291">
        <f t="shared" si="5"/>
        <v>98.167631071365946</v>
      </c>
      <c r="N35" s="289">
        <f t="shared" si="5"/>
        <v>99.544476059783676</v>
      </c>
      <c r="O35" s="289">
        <f t="shared" si="5"/>
        <v>99.544476059783676</v>
      </c>
    </row>
    <row r="36" spans="1:15" ht="15.75">
      <c r="A36" s="265"/>
      <c r="B36" s="278" t="s">
        <v>250</v>
      </c>
      <c r="C36" s="279">
        <v>0</v>
      </c>
      <c r="D36" s="280">
        <v>0</v>
      </c>
      <c r="E36" s="281">
        <v>0</v>
      </c>
      <c r="F36" s="280">
        <v>0</v>
      </c>
      <c r="G36" s="280">
        <v>0</v>
      </c>
      <c r="H36" s="280">
        <v>0</v>
      </c>
      <c r="I36" s="280">
        <v>0</v>
      </c>
      <c r="J36" s="280">
        <v>0</v>
      </c>
      <c r="K36" s="280">
        <v>0</v>
      </c>
      <c r="L36" s="280">
        <v>0</v>
      </c>
      <c r="M36" s="280">
        <v>0</v>
      </c>
      <c r="N36" s="280">
        <v>0</v>
      </c>
      <c r="O36" s="280">
        <v>0</v>
      </c>
    </row>
    <row r="37" spans="1:15" ht="15.75">
      <c r="A37" s="265"/>
      <c r="B37" s="282" t="s">
        <v>241</v>
      </c>
      <c r="C37" s="283">
        <v>24490</v>
      </c>
      <c r="D37" s="284">
        <v>224901</v>
      </c>
      <c r="E37" s="285">
        <v>869853</v>
      </c>
      <c r="F37" s="284">
        <v>333470</v>
      </c>
      <c r="G37" s="284">
        <v>41218</v>
      </c>
      <c r="H37" s="284">
        <v>8000</v>
      </c>
      <c r="I37" s="284">
        <v>572</v>
      </c>
      <c r="J37" s="284">
        <v>0</v>
      </c>
      <c r="K37" s="284">
        <v>0</v>
      </c>
      <c r="L37" s="284">
        <v>291181</v>
      </c>
      <c r="M37" s="284">
        <v>8000</v>
      </c>
      <c r="N37" s="284">
        <f>C37+D37+E37+F37+G37+H37+I37+J37+K37</f>
        <v>1502504</v>
      </c>
      <c r="O37" s="284">
        <f>C37+D37+E37+F37+G37+H37+I37+J37+K37</f>
        <v>1502504</v>
      </c>
    </row>
    <row r="38" spans="1:15" ht="15.75">
      <c r="A38" s="265"/>
      <c r="B38" s="282" t="s">
        <v>242</v>
      </c>
      <c r="C38" s="283">
        <v>27584</v>
      </c>
      <c r="D38" s="284">
        <v>278572</v>
      </c>
      <c r="E38" s="285">
        <v>864779</v>
      </c>
      <c r="F38" s="284">
        <v>335560</v>
      </c>
      <c r="G38" s="284">
        <v>42438</v>
      </c>
      <c r="H38" s="284">
        <v>13150</v>
      </c>
      <c r="I38" s="284">
        <v>572</v>
      </c>
      <c r="J38" s="284">
        <v>211</v>
      </c>
      <c r="K38" s="284">
        <v>0</v>
      </c>
      <c r="L38" s="284">
        <v>349377</v>
      </c>
      <c r="M38" s="284">
        <v>13150</v>
      </c>
      <c r="N38" s="284">
        <f>C38+D38+E38+F38+G38+H38+I38+J38+K38</f>
        <v>1562866</v>
      </c>
      <c r="O38" s="284">
        <f>C38+D38+E38+F38+G38+H38+I38+J38+K38</f>
        <v>1562866</v>
      </c>
    </row>
    <row r="39" spans="1:15" ht="15.75">
      <c r="A39" s="265"/>
      <c r="B39" s="282" t="s">
        <v>246</v>
      </c>
      <c r="C39" s="286">
        <v>23953</v>
      </c>
      <c r="D39" s="284">
        <v>272023</v>
      </c>
      <c r="E39" s="286">
        <v>864775</v>
      </c>
      <c r="F39" s="284">
        <v>325893</v>
      </c>
      <c r="G39" s="286">
        <v>46164</v>
      </c>
      <c r="H39" s="284">
        <v>11035</v>
      </c>
      <c r="I39" s="286">
        <v>464</v>
      </c>
      <c r="J39" s="284">
        <v>121</v>
      </c>
      <c r="K39" s="286">
        <v>0</v>
      </c>
      <c r="L39" s="284">
        <f>C39+D39+G39+I39+J39</f>
        <v>342725</v>
      </c>
      <c r="M39" s="286">
        <v>11035</v>
      </c>
      <c r="N39" s="284">
        <f>C39+D39+E39+F39+G39+H39+I39+J39+K39</f>
        <v>1544428</v>
      </c>
      <c r="O39" s="284">
        <f>C39+D39+E39+F39+G39+H39+I39+J39+K39</f>
        <v>1544428</v>
      </c>
    </row>
    <row r="40" spans="1:15" ht="16.5" thickBot="1">
      <c r="A40" s="265"/>
      <c r="B40" s="287" t="s">
        <v>247</v>
      </c>
      <c r="C40" s="288">
        <f>C39/C38*100</f>
        <v>86.836571925754058</v>
      </c>
      <c r="D40" s="289">
        <f t="shared" ref="D40:O40" si="6">D39/D38*100</f>
        <v>97.649081745473339</v>
      </c>
      <c r="E40" s="290">
        <f t="shared" si="6"/>
        <v>99.999537454077853</v>
      </c>
      <c r="F40" s="289">
        <f t="shared" si="6"/>
        <v>97.119144117296457</v>
      </c>
      <c r="G40" s="291">
        <f t="shared" si="6"/>
        <v>108.77986710024035</v>
      </c>
      <c r="H40" s="289">
        <f t="shared" si="6"/>
        <v>83.916349809885929</v>
      </c>
      <c r="I40" s="291">
        <f t="shared" si="6"/>
        <v>81.11888111888112</v>
      </c>
      <c r="J40" s="289"/>
      <c r="K40" s="291"/>
      <c r="L40" s="289">
        <f t="shared" si="6"/>
        <v>98.096039521777328</v>
      </c>
      <c r="M40" s="291">
        <f t="shared" si="6"/>
        <v>83.916349809885929</v>
      </c>
      <c r="N40" s="289">
        <f t="shared" si="6"/>
        <v>98.820244345964397</v>
      </c>
      <c r="O40" s="289">
        <f t="shared" si="6"/>
        <v>98.820244345964397</v>
      </c>
    </row>
    <row r="41" spans="1:15" ht="15.75">
      <c r="A41" s="265"/>
      <c r="B41" s="278" t="s">
        <v>251</v>
      </c>
      <c r="C41" s="279">
        <v>0</v>
      </c>
      <c r="D41" s="280">
        <v>0</v>
      </c>
      <c r="E41" s="281">
        <v>0</v>
      </c>
      <c r="F41" s="280">
        <v>0</v>
      </c>
      <c r="G41" s="280">
        <v>0</v>
      </c>
      <c r="H41" s="280">
        <v>0</v>
      </c>
      <c r="I41" s="280">
        <v>0</v>
      </c>
      <c r="J41" s="280">
        <v>0</v>
      </c>
      <c r="K41" s="280">
        <v>0</v>
      </c>
      <c r="L41" s="280">
        <v>0</v>
      </c>
      <c r="M41" s="280">
        <v>0</v>
      </c>
      <c r="N41" s="280">
        <v>0</v>
      </c>
      <c r="O41" s="280">
        <v>0</v>
      </c>
    </row>
    <row r="42" spans="1:15" ht="15.75">
      <c r="A42" s="265"/>
      <c r="B42" s="282" t="s">
        <v>241</v>
      </c>
      <c r="C42" s="283">
        <v>97108</v>
      </c>
      <c r="D42" s="284">
        <v>181647</v>
      </c>
      <c r="E42" s="285">
        <v>1234587</v>
      </c>
      <c r="F42" s="284">
        <v>472211</v>
      </c>
      <c r="G42" s="284">
        <v>64021</v>
      </c>
      <c r="H42" s="284">
        <v>8000</v>
      </c>
      <c r="I42" s="284">
        <v>5388</v>
      </c>
      <c r="J42" s="284">
        <v>2300</v>
      </c>
      <c r="K42" s="284">
        <v>0</v>
      </c>
      <c r="L42" s="284">
        <v>350464</v>
      </c>
      <c r="M42" s="284">
        <v>8000</v>
      </c>
      <c r="N42" s="284">
        <f>C42+D42+E42+F42+G42+H42+I42+J42+K42</f>
        <v>2065262</v>
      </c>
      <c r="O42" s="284">
        <f>C42+D42+E42+F42+G42+H42+I42+J42+K42</f>
        <v>2065262</v>
      </c>
    </row>
    <row r="43" spans="1:15" ht="15.75">
      <c r="A43" s="265"/>
      <c r="B43" s="282" t="s">
        <v>242</v>
      </c>
      <c r="C43" s="283">
        <v>95708</v>
      </c>
      <c r="D43" s="284">
        <v>219947</v>
      </c>
      <c r="E43" s="285">
        <v>1269330</v>
      </c>
      <c r="F43" s="284">
        <v>483416</v>
      </c>
      <c r="G43" s="284">
        <v>62521</v>
      </c>
      <c r="H43" s="284">
        <v>17043</v>
      </c>
      <c r="I43" s="284">
        <v>5188</v>
      </c>
      <c r="J43" s="284">
        <v>2700</v>
      </c>
      <c r="K43" s="284">
        <v>0</v>
      </c>
      <c r="L43" s="284">
        <v>386064</v>
      </c>
      <c r="M43" s="284">
        <v>17043</v>
      </c>
      <c r="N43" s="284">
        <f>C43+D43+E43+F43+G43+H43+I43+J43+K43</f>
        <v>2155853</v>
      </c>
      <c r="O43" s="284">
        <f>C43+D43+E43+F43+G43+H43+I43+J43+K43</f>
        <v>2155853</v>
      </c>
    </row>
    <row r="44" spans="1:15" ht="15.75">
      <c r="A44" s="265"/>
      <c r="B44" s="282" t="s">
        <v>246</v>
      </c>
      <c r="C44" s="286">
        <v>77322</v>
      </c>
      <c r="D44" s="284">
        <v>204280</v>
      </c>
      <c r="E44" s="286">
        <v>1269326</v>
      </c>
      <c r="F44" s="284">
        <v>483643</v>
      </c>
      <c r="G44" s="286">
        <v>65320</v>
      </c>
      <c r="H44" s="284">
        <v>15577</v>
      </c>
      <c r="I44" s="286">
        <v>4665</v>
      </c>
      <c r="J44" s="284">
        <v>2199</v>
      </c>
      <c r="K44" s="286">
        <v>0</v>
      </c>
      <c r="L44" s="284">
        <f>C44+D44+G44+I44+J44</f>
        <v>353786</v>
      </c>
      <c r="M44" s="286">
        <v>15577</v>
      </c>
      <c r="N44" s="284">
        <f>C44+D44+E44+F44+G44+H44+I44+J44+K44</f>
        <v>2122332</v>
      </c>
      <c r="O44" s="284">
        <f>C44+D44+E44+F44+G44+H44+I44+J44+K44</f>
        <v>2122332</v>
      </c>
    </row>
    <row r="45" spans="1:15" ht="16.5" thickBot="1">
      <c r="A45" s="265"/>
      <c r="B45" s="287" t="s">
        <v>247</v>
      </c>
      <c r="C45" s="288">
        <f>C44/C43*100</f>
        <v>80.789484682576173</v>
      </c>
      <c r="D45" s="289">
        <f t="shared" ref="D45:O45" si="7">D44/D43*100</f>
        <v>92.876920348993167</v>
      </c>
      <c r="E45" s="290">
        <f t="shared" si="7"/>
        <v>99.999684873122035</v>
      </c>
      <c r="F45" s="289">
        <f t="shared" si="7"/>
        <v>100.04695748589208</v>
      </c>
      <c r="G45" s="291">
        <f t="shared" si="7"/>
        <v>104.47689576302362</v>
      </c>
      <c r="H45" s="289">
        <f t="shared" si="7"/>
        <v>91.398228011500322</v>
      </c>
      <c r="I45" s="291">
        <f t="shared" si="7"/>
        <v>89.919043947571325</v>
      </c>
      <c r="J45" s="289">
        <f t="shared" si="7"/>
        <v>81.444444444444443</v>
      </c>
      <c r="K45" s="291"/>
      <c r="L45" s="289">
        <f t="shared" si="7"/>
        <v>91.639210079157863</v>
      </c>
      <c r="M45" s="291">
        <f t="shared" si="7"/>
        <v>91.398228011500322</v>
      </c>
      <c r="N45" s="289">
        <f t="shared" si="7"/>
        <v>98.445116619732417</v>
      </c>
      <c r="O45" s="289">
        <f t="shared" si="7"/>
        <v>98.445116619732417</v>
      </c>
    </row>
    <row r="46" spans="1:15" ht="15.75">
      <c r="A46" s="265"/>
      <c r="B46" s="278" t="s">
        <v>252</v>
      </c>
      <c r="C46" s="279">
        <v>0</v>
      </c>
      <c r="D46" s="280">
        <v>0</v>
      </c>
      <c r="E46" s="281">
        <v>0</v>
      </c>
      <c r="F46" s="280">
        <v>0</v>
      </c>
      <c r="G46" s="280">
        <v>0</v>
      </c>
      <c r="H46" s="280">
        <v>0</v>
      </c>
      <c r="I46" s="280">
        <v>0</v>
      </c>
      <c r="J46" s="280">
        <v>0</v>
      </c>
      <c r="K46" s="280">
        <v>0</v>
      </c>
      <c r="L46" s="280">
        <v>0</v>
      </c>
      <c r="M46" s="280">
        <v>0</v>
      </c>
      <c r="N46" s="280">
        <v>0</v>
      </c>
      <c r="O46" s="280">
        <v>0</v>
      </c>
    </row>
    <row r="47" spans="1:15" ht="15.75">
      <c r="A47" s="265"/>
      <c r="B47" s="282" t="s">
        <v>241</v>
      </c>
      <c r="C47" s="283">
        <v>87756</v>
      </c>
      <c r="D47" s="284">
        <v>144550</v>
      </c>
      <c r="E47" s="285">
        <v>1144118</v>
      </c>
      <c r="F47" s="284">
        <v>439273</v>
      </c>
      <c r="G47" s="284">
        <v>57304</v>
      </c>
      <c r="H47" s="284">
        <v>8060</v>
      </c>
      <c r="I47" s="284">
        <v>11264</v>
      </c>
      <c r="J47" s="284">
        <v>6000</v>
      </c>
      <c r="K47" s="284">
        <v>640</v>
      </c>
      <c r="L47" s="284">
        <v>306874</v>
      </c>
      <c r="M47" s="284">
        <v>8700</v>
      </c>
      <c r="N47" s="284">
        <f>C47+D47+E47+F47+G47+H47+I47+J47+K47</f>
        <v>1898965</v>
      </c>
      <c r="O47" s="284">
        <f>C47+D47+E47+F47+G47+H47+I47+J47+K47</f>
        <v>1898965</v>
      </c>
    </row>
    <row r="48" spans="1:15" ht="15.75">
      <c r="A48" s="265"/>
      <c r="B48" s="282" t="s">
        <v>242</v>
      </c>
      <c r="C48" s="283">
        <v>77534</v>
      </c>
      <c r="D48" s="284">
        <v>193145</v>
      </c>
      <c r="E48" s="285">
        <v>1168477</v>
      </c>
      <c r="F48" s="284">
        <v>442085</v>
      </c>
      <c r="G48" s="284">
        <v>56004</v>
      </c>
      <c r="H48" s="284">
        <v>8060</v>
      </c>
      <c r="I48" s="284">
        <v>14491</v>
      </c>
      <c r="J48" s="284">
        <v>6100</v>
      </c>
      <c r="K48" s="284">
        <v>640</v>
      </c>
      <c r="L48" s="284">
        <v>347274</v>
      </c>
      <c r="M48" s="284">
        <v>8700</v>
      </c>
      <c r="N48" s="284">
        <f>C48+D48+E48+F48+G48+H48+I48+J48+K48</f>
        <v>1966536</v>
      </c>
      <c r="O48" s="284">
        <f>C48+D48+E48+F48+G48+H48+I48+J48+K48</f>
        <v>1966536</v>
      </c>
    </row>
    <row r="49" spans="1:15" ht="15.75">
      <c r="A49" s="265"/>
      <c r="B49" s="282" t="s">
        <v>246</v>
      </c>
      <c r="C49" s="286">
        <v>73955</v>
      </c>
      <c r="D49" s="284">
        <v>186237</v>
      </c>
      <c r="E49" s="286">
        <v>1168473</v>
      </c>
      <c r="F49" s="284">
        <v>440144</v>
      </c>
      <c r="G49" s="286">
        <v>58908</v>
      </c>
      <c r="H49" s="284">
        <v>5038</v>
      </c>
      <c r="I49" s="286">
        <v>14486</v>
      </c>
      <c r="J49" s="284">
        <v>5969</v>
      </c>
      <c r="K49" s="286">
        <v>611</v>
      </c>
      <c r="L49" s="284">
        <f>C49+D49+G49+I49+J49</f>
        <v>339555</v>
      </c>
      <c r="M49" s="286">
        <v>5648</v>
      </c>
      <c r="N49" s="284">
        <f>C49+D49+E49+F49+G49+H49+I49+J49+K49</f>
        <v>1953821</v>
      </c>
      <c r="O49" s="284">
        <f>C49+D49+E49+F49+G49+H49+I49+J49+K49</f>
        <v>1953821</v>
      </c>
    </row>
    <row r="50" spans="1:15" ht="16.5" thickBot="1">
      <c r="A50" s="265"/>
      <c r="B50" s="287" t="s">
        <v>247</v>
      </c>
      <c r="C50" s="288">
        <f>C49/C48*100</f>
        <v>95.383960585033662</v>
      </c>
      <c r="D50" s="289">
        <f t="shared" ref="D50:O50" si="8">D49/D48*100</f>
        <v>96.423412462139851</v>
      </c>
      <c r="E50" s="290">
        <f t="shared" si="8"/>
        <v>99.999657674049217</v>
      </c>
      <c r="F50" s="289">
        <f t="shared" si="8"/>
        <v>99.560944162321732</v>
      </c>
      <c r="G50" s="291">
        <f t="shared" si="8"/>
        <v>105.18534390400687</v>
      </c>
      <c r="H50" s="289">
        <f t="shared" si="8"/>
        <v>62.506203473945412</v>
      </c>
      <c r="I50" s="291">
        <f t="shared" si="8"/>
        <v>99.965495824994818</v>
      </c>
      <c r="J50" s="289">
        <f t="shared" si="8"/>
        <v>97.852459016393439</v>
      </c>
      <c r="K50" s="291">
        <f t="shared" si="8"/>
        <v>95.46875</v>
      </c>
      <c r="L50" s="289">
        <f t="shared" si="8"/>
        <v>97.777259455070066</v>
      </c>
      <c r="M50" s="291">
        <f t="shared" si="8"/>
        <v>64.919540229885058</v>
      </c>
      <c r="N50" s="289">
        <f t="shared" si="8"/>
        <v>99.353431617829528</v>
      </c>
      <c r="O50" s="289">
        <f t="shared" si="8"/>
        <v>99.353431617829528</v>
      </c>
    </row>
    <row r="51" spans="1:15" ht="15.75">
      <c r="A51" s="265"/>
      <c r="B51" s="278" t="s">
        <v>253</v>
      </c>
      <c r="C51" s="279">
        <v>0</v>
      </c>
      <c r="D51" s="280">
        <v>0</v>
      </c>
      <c r="E51" s="281">
        <v>0</v>
      </c>
      <c r="F51" s="280">
        <v>0</v>
      </c>
      <c r="G51" s="280">
        <v>0</v>
      </c>
      <c r="H51" s="280">
        <v>0</v>
      </c>
      <c r="I51" s="280">
        <v>0</v>
      </c>
      <c r="J51" s="280">
        <v>0</v>
      </c>
      <c r="K51" s="280">
        <v>0</v>
      </c>
      <c r="L51" s="280">
        <v>0</v>
      </c>
      <c r="M51" s="280">
        <v>0</v>
      </c>
      <c r="N51" s="280">
        <v>0</v>
      </c>
      <c r="O51" s="280">
        <v>0</v>
      </c>
    </row>
    <row r="52" spans="1:15" ht="15.75">
      <c r="A52" s="265"/>
      <c r="B52" s="282" t="s">
        <v>241</v>
      </c>
      <c r="C52" s="283">
        <v>34024</v>
      </c>
      <c r="D52" s="284">
        <v>257820</v>
      </c>
      <c r="E52" s="285">
        <v>1009099</v>
      </c>
      <c r="F52" s="284">
        <v>386176</v>
      </c>
      <c r="G52" s="284">
        <v>49413</v>
      </c>
      <c r="H52" s="284">
        <v>6500</v>
      </c>
      <c r="I52" s="284">
        <v>5835</v>
      </c>
      <c r="J52" s="284">
        <v>2500</v>
      </c>
      <c r="K52" s="284">
        <v>0</v>
      </c>
      <c r="L52" s="284">
        <v>349592</v>
      </c>
      <c r="M52" s="284">
        <v>6500</v>
      </c>
      <c r="N52" s="284">
        <f>C52+D52+E52+F52+G52+H52+I52+J52+K52</f>
        <v>1751367</v>
      </c>
      <c r="O52" s="284">
        <f>C52+D52+E52+F52+G52+H52+I52+J52+K52</f>
        <v>1751367</v>
      </c>
    </row>
    <row r="53" spans="1:15" ht="15.75">
      <c r="A53" s="265"/>
      <c r="B53" s="282" t="s">
        <v>242</v>
      </c>
      <c r="C53" s="283">
        <v>37606</v>
      </c>
      <c r="D53" s="284">
        <v>310673</v>
      </c>
      <c r="E53" s="285">
        <v>1045419</v>
      </c>
      <c r="F53" s="284">
        <v>396292</v>
      </c>
      <c r="G53" s="284">
        <v>52315</v>
      </c>
      <c r="H53" s="284">
        <v>33885</v>
      </c>
      <c r="I53" s="284">
        <v>3891</v>
      </c>
      <c r="J53" s="284">
        <v>3693</v>
      </c>
      <c r="K53" s="284">
        <v>0</v>
      </c>
      <c r="L53" s="284">
        <v>408178</v>
      </c>
      <c r="M53" s="284">
        <v>33885</v>
      </c>
      <c r="N53" s="284">
        <f>C53+D53+E53+F53+G53+H53+I53+J53+K53</f>
        <v>1883774</v>
      </c>
      <c r="O53" s="284">
        <f>C53+D53+E53+F53+G53+H53+I53+J53+K53</f>
        <v>1883774</v>
      </c>
    </row>
    <row r="54" spans="1:15" ht="15.75">
      <c r="A54" s="265"/>
      <c r="B54" s="282" t="s">
        <v>246</v>
      </c>
      <c r="C54" s="286">
        <v>34896</v>
      </c>
      <c r="D54" s="284">
        <v>309328</v>
      </c>
      <c r="E54" s="286">
        <v>1045415</v>
      </c>
      <c r="F54" s="284">
        <v>398376</v>
      </c>
      <c r="G54" s="286">
        <v>52314</v>
      </c>
      <c r="H54" s="284">
        <v>33883</v>
      </c>
      <c r="I54" s="286">
        <v>3890</v>
      </c>
      <c r="J54" s="284">
        <v>3691</v>
      </c>
      <c r="K54" s="286">
        <v>0</v>
      </c>
      <c r="L54" s="284">
        <f>C54+D54+G54+I54+J54</f>
        <v>404119</v>
      </c>
      <c r="M54" s="286">
        <v>33883</v>
      </c>
      <c r="N54" s="284">
        <f>C54+D54+E54+F54+G54+H54+I54+J54+K54</f>
        <v>1881793</v>
      </c>
      <c r="O54" s="284">
        <f>C54+D54+E54+F54+G54+H54+I54+J54+K54</f>
        <v>1881793</v>
      </c>
    </row>
    <row r="55" spans="1:15" ht="16.5" thickBot="1">
      <c r="A55" s="265"/>
      <c r="B55" s="287" t="s">
        <v>247</v>
      </c>
      <c r="C55" s="288">
        <f>C54/C53*100</f>
        <v>92.793703132478853</v>
      </c>
      <c r="D55" s="289">
        <f t="shared" ref="D55:J55" si="9">D54/D53*100</f>
        <v>99.567068911685269</v>
      </c>
      <c r="E55" s="290">
        <f t="shared" si="9"/>
        <v>99.999617378295213</v>
      </c>
      <c r="F55" s="289">
        <f t="shared" si="9"/>
        <v>100.52587485995174</v>
      </c>
      <c r="G55" s="291">
        <f t="shared" si="9"/>
        <v>99.998088502341588</v>
      </c>
      <c r="H55" s="289">
        <f t="shared" si="9"/>
        <v>99.994097683340712</v>
      </c>
      <c r="I55" s="291">
        <f t="shared" si="9"/>
        <v>99.974299665895657</v>
      </c>
      <c r="J55" s="289">
        <f t="shared" si="9"/>
        <v>99.945843487679397</v>
      </c>
      <c r="K55" s="291"/>
      <c r="L55" s="289">
        <f>L54/L53*100</f>
        <v>99.005580898529573</v>
      </c>
      <c r="M55" s="291">
        <f>M54/M53*100</f>
        <v>99.994097683340712</v>
      </c>
      <c r="N55" s="289">
        <f>N54/N53*100</f>
        <v>99.894838765159733</v>
      </c>
      <c r="O55" s="289">
        <f>O54/O53*100</f>
        <v>99.894838765159733</v>
      </c>
    </row>
    <row r="56" spans="1:15" ht="15.75">
      <c r="A56" s="265"/>
      <c r="B56" s="278" t="s">
        <v>254</v>
      </c>
      <c r="C56" s="292">
        <v>0</v>
      </c>
      <c r="D56" s="280">
        <v>0</v>
      </c>
      <c r="E56" s="280">
        <v>0</v>
      </c>
      <c r="F56" s="280">
        <v>0</v>
      </c>
      <c r="G56" s="293">
        <v>0</v>
      </c>
      <c r="H56" s="280">
        <v>0</v>
      </c>
      <c r="I56" s="280">
        <v>0</v>
      </c>
      <c r="J56" s="280">
        <v>0</v>
      </c>
      <c r="K56" s="280">
        <v>0</v>
      </c>
      <c r="L56" s="280">
        <v>0</v>
      </c>
      <c r="M56" s="281">
        <v>0</v>
      </c>
      <c r="N56" s="280">
        <v>0</v>
      </c>
      <c r="O56" s="280">
        <v>0</v>
      </c>
    </row>
    <row r="57" spans="1:15" ht="15.75">
      <c r="A57" s="265"/>
      <c r="B57" s="282" t="s">
        <v>241</v>
      </c>
      <c r="C57" s="294">
        <v>91298</v>
      </c>
      <c r="D57" s="294">
        <v>146256</v>
      </c>
      <c r="E57" s="294">
        <v>1354165</v>
      </c>
      <c r="F57" s="294">
        <v>518454</v>
      </c>
      <c r="G57" s="295">
        <v>70263</v>
      </c>
      <c r="H57" s="294">
        <v>8848</v>
      </c>
      <c r="I57" s="294">
        <v>3625</v>
      </c>
      <c r="J57" s="294">
        <v>4150</v>
      </c>
      <c r="K57" s="294">
        <v>1152</v>
      </c>
      <c r="L57" s="294">
        <v>315592</v>
      </c>
      <c r="M57" s="296">
        <v>10000</v>
      </c>
      <c r="N57" s="284">
        <f>C57+D57+E57+F57+G57+H57+I57+J57+K57</f>
        <v>2198211</v>
      </c>
      <c r="O57" s="284">
        <f>C57+D57+E57+F57+G57+H57+I57+J57+K57</f>
        <v>2198211</v>
      </c>
    </row>
    <row r="58" spans="1:15" ht="15.75">
      <c r="A58" s="265"/>
      <c r="B58" s="282" t="s">
        <v>242</v>
      </c>
      <c r="C58" s="294">
        <v>104216</v>
      </c>
      <c r="D58" s="294">
        <v>181712</v>
      </c>
      <c r="E58" s="294">
        <v>1384855</v>
      </c>
      <c r="F58" s="294">
        <v>521315</v>
      </c>
      <c r="G58" s="295">
        <v>70296</v>
      </c>
      <c r="H58" s="294">
        <v>23780</v>
      </c>
      <c r="I58" s="294">
        <v>3425</v>
      </c>
      <c r="J58" s="294">
        <v>5080</v>
      </c>
      <c r="K58" s="294">
        <v>1190</v>
      </c>
      <c r="L58" s="294">
        <v>364729</v>
      </c>
      <c r="M58" s="296">
        <v>24970</v>
      </c>
      <c r="N58" s="284">
        <f>C58+D58+E58+F58+G58+H58+I58+J58+K58</f>
        <v>2295869</v>
      </c>
      <c r="O58" s="284">
        <f>C58+D58+E58+F58+G58+H58+I58+J58+K58</f>
        <v>2295869</v>
      </c>
    </row>
    <row r="59" spans="1:15" ht="15.75">
      <c r="A59" s="265"/>
      <c r="B59" s="282" t="s">
        <v>246</v>
      </c>
      <c r="C59" s="297">
        <v>92363</v>
      </c>
      <c r="D59" s="297">
        <v>168137</v>
      </c>
      <c r="E59" s="297">
        <v>1384850</v>
      </c>
      <c r="F59" s="297">
        <v>518763</v>
      </c>
      <c r="G59" s="298">
        <v>73259</v>
      </c>
      <c r="H59" s="297">
        <v>23320</v>
      </c>
      <c r="I59" s="297">
        <v>3411</v>
      </c>
      <c r="J59" s="297">
        <v>4924</v>
      </c>
      <c r="K59" s="297">
        <v>1178</v>
      </c>
      <c r="L59" s="297">
        <f>C59+D59+G59+I59+J59</f>
        <v>342094</v>
      </c>
      <c r="M59" s="299">
        <v>24498</v>
      </c>
      <c r="N59" s="284">
        <f>C59+D59+E59+F59+G59+H59+I59+J59+K59</f>
        <v>2270205</v>
      </c>
      <c r="O59" s="284">
        <f>C59+D59+E59+F59+G59+H59+I59+J59+K59</f>
        <v>2270205</v>
      </c>
    </row>
    <row r="60" spans="1:15" ht="16.5" thickBot="1">
      <c r="A60" s="265"/>
      <c r="B60" s="287" t="s">
        <v>247</v>
      </c>
      <c r="C60" s="289">
        <f>C59/C58*100</f>
        <v>88.626506486527973</v>
      </c>
      <c r="D60" s="289">
        <f t="shared" ref="D60:O60" si="10">D59/D58*100</f>
        <v>92.529387162102665</v>
      </c>
      <c r="E60" s="289">
        <f t="shared" si="10"/>
        <v>99.999638951370358</v>
      </c>
      <c r="F60" s="289">
        <f t="shared" si="10"/>
        <v>99.510468718529097</v>
      </c>
      <c r="G60" s="288">
        <f t="shared" si="10"/>
        <v>104.21503357232275</v>
      </c>
      <c r="H60" s="289">
        <f t="shared" si="10"/>
        <v>98.065601345668625</v>
      </c>
      <c r="I60" s="289">
        <f t="shared" si="10"/>
        <v>99.591240875912419</v>
      </c>
      <c r="J60" s="289">
        <f t="shared" si="10"/>
        <v>96.929133858267718</v>
      </c>
      <c r="K60" s="289">
        <f t="shared" si="10"/>
        <v>98.991596638655466</v>
      </c>
      <c r="L60" s="289">
        <f t="shared" si="10"/>
        <v>93.794022411160071</v>
      </c>
      <c r="M60" s="290">
        <f t="shared" si="10"/>
        <v>98.109731678013617</v>
      </c>
      <c r="N60" s="289">
        <f>N59/N58*100</f>
        <v>98.882166186311153</v>
      </c>
      <c r="O60" s="289">
        <f t="shared" si="10"/>
        <v>98.882166186311153</v>
      </c>
    </row>
    <row r="61" spans="1:15" ht="15.75">
      <c r="A61" s="265"/>
      <c r="B61" s="278" t="s">
        <v>255</v>
      </c>
      <c r="C61" s="279">
        <v>0</v>
      </c>
      <c r="D61" s="280">
        <v>0</v>
      </c>
      <c r="E61" s="281">
        <v>0</v>
      </c>
      <c r="F61" s="280">
        <v>0</v>
      </c>
      <c r="G61" s="280">
        <v>0</v>
      </c>
      <c r="H61" s="280">
        <v>0</v>
      </c>
      <c r="I61" s="280">
        <v>0</v>
      </c>
      <c r="J61" s="280">
        <v>0</v>
      </c>
      <c r="K61" s="280">
        <v>0</v>
      </c>
      <c r="L61" s="280">
        <v>0</v>
      </c>
      <c r="M61" s="280">
        <v>0</v>
      </c>
      <c r="N61" s="280">
        <v>0</v>
      </c>
      <c r="O61" s="280">
        <v>0</v>
      </c>
    </row>
    <row r="62" spans="1:15" ht="15.75">
      <c r="A62" s="265"/>
      <c r="B62" s="282" t="s">
        <v>241</v>
      </c>
      <c r="C62" s="283">
        <v>52065</v>
      </c>
      <c r="D62" s="284">
        <v>106852</v>
      </c>
      <c r="E62" s="285">
        <v>683679</v>
      </c>
      <c r="F62" s="284">
        <v>261801</v>
      </c>
      <c r="G62" s="284">
        <v>35500</v>
      </c>
      <c r="H62" s="284">
        <v>5000</v>
      </c>
      <c r="I62" s="284">
        <v>2110</v>
      </c>
      <c r="J62" s="284">
        <v>500</v>
      </c>
      <c r="K62" s="284">
        <v>0</v>
      </c>
      <c r="L62" s="284">
        <v>197027</v>
      </c>
      <c r="M62" s="284">
        <v>5000</v>
      </c>
      <c r="N62" s="284">
        <f>C62+D62+E62+F62+G62+H62+I62+J62+K62</f>
        <v>1147507</v>
      </c>
      <c r="O62" s="284">
        <f>C62+D62+E62+F62+G62+H62+I62+J62+K62</f>
        <v>1147507</v>
      </c>
    </row>
    <row r="63" spans="1:15" ht="15.75">
      <c r="A63" s="265"/>
      <c r="B63" s="282" t="s">
        <v>242</v>
      </c>
      <c r="C63" s="283">
        <v>50219</v>
      </c>
      <c r="D63" s="284">
        <v>135864</v>
      </c>
      <c r="E63" s="285">
        <v>699262</v>
      </c>
      <c r="F63" s="284">
        <v>263321</v>
      </c>
      <c r="G63" s="284">
        <v>36567</v>
      </c>
      <c r="H63" s="284">
        <v>3400</v>
      </c>
      <c r="I63" s="284">
        <v>2120</v>
      </c>
      <c r="J63" s="284">
        <v>212</v>
      </c>
      <c r="K63" s="284">
        <v>0</v>
      </c>
      <c r="L63" s="284">
        <v>224982</v>
      </c>
      <c r="M63" s="284">
        <v>3400</v>
      </c>
      <c r="N63" s="284">
        <f>C63+D63+E63+F63+G63+H63+I63+J63+K63</f>
        <v>1190965</v>
      </c>
      <c r="O63" s="284">
        <f>C63+D63+E63+F63+G63+H63+I63+J63+K63</f>
        <v>1190965</v>
      </c>
    </row>
    <row r="64" spans="1:15" ht="15.75">
      <c r="A64" s="265"/>
      <c r="B64" s="282" t="s">
        <v>246</v>
      </c>
      <c r="C64" s="286">
        <v>47187</v>
      </c>
      <c r="D64" s="284">
        <v>134475</v>
      </c>
      <c r="E64" s="286">
        <v>699257</v>
      </c>
      <c r="F64" s="284">
        <v>261094</v>
      </c>
      <c r="G64" s="286">
        <v>37653</v>
      </c>
      <c r="H64" s="284">
        <v>3174</v>
      </c>
      <c r="I64" s="286">
        <v>2115</v>
      </c>
      <c r="J64" s="284">
        <v>211</v>
      </c>
      <c r="K64" s="286">
        <v>0</v>
      </c>
      <c r="L64" s="284">
        <f>C64+D64+G64+I64+J64</f>
        <v>221641</v>
      </c>
      <c r="M64" s="286">
        <v>3174</v>
      </c>
      <c r="N64" s="284">
        <f>C64+D64+E64+F64+G64+H64+I64+J64+K64</f>
        <v>1185166</v>
      </c>
      <c r="O64" s="284">
        <f>C64+D64+E64+F64+G64+H64+I64+J64+K64</f>
        <v>1185166</v>
      </c>
    </row>
    <row r="65" spans="1:15" ht="16.5" thickBot="1">
      <c r="A65" s="265"/>
      <c r="B65" s="287" t="s">
        <v>247</v>
      </c>
      <c r="C65" s="288">
        <f>C64/C63*100</f>
        <v>93.962444493120131</v>
      </c>
      <c r="D65" s="289">
        <f t="shared" ref="D65:O65" si="11">D64/D63*100</f>
        <v>98.977654124712942</v>
      </c>
      <c r="E65" s="290">
        <f t="shared" si="11"/>
        <v>99.999284960429719</v>
      </c>
      <c r="F65" s="289">
        <f t="shared" si="11"/>
        <v>99.154264187056867</v>
      </c>
      <c r="G65" s="291">
        <f t="shared" si="11"/>
        <v>102.96989088522439</v>
      </c>
      <c r="H65" s="289">
        <f t="shared" si="11"/>
        <v>93.35294117647058</v>
      </c>
      <c r="I65" s="291">
        <f t="shared" si="11"/>
        <v>99.764150943396217</v>
      </c>
      <c r="J65" s="289">
        <f t="shared" si="11"/>
        <v>99.528301886792448</v>
      </c>
      <c r="K65" s="291"/>
      <c r="L65" s="289">
        <f t="shared" si="11"/>
        <v>98.514992310495956</v>
      </c>
      <c r="M65" s="291">
        <f t="shared" si="11"/>
        <v>93.35294117647058</v>
      </c>
      <c r="N65" s="289">
        <f>N64/N63*100</f>
        <v>99.51308392773926</v>
      </c>
      <c r="O65" s="289">
        <f t="shared" si="11"/>
        <v>99.51308392773926</v>
      </c>
    </row>
    <row r="66" spans="1:15" ht="15.75">
      <c r="A66" s="265"/>
      <c r="B66" s="278" t="s">
        <v>256</v>
      </c>
      <c r="C66" s="279">
        <v>0</v>
      </c>
      <c r="D66" s="280">
        <v>0</v>
      </c>
      <c r="E66" s="281">
        <v>0</v>
      </c>
      <c r="F66" s="280">
        <v>0</v>
      </c>
      <c r="G66" s="280">
        <v>0</v>
      </c>
      <c r="H66" s="280">
        <v>0</v>
      </c>
      <c r="I66" s="280">
        <v>0</v>
      </c>
      <c r="J66" s="280">
        <v>0</v>
      </c>
      <c r="K66" s="280"/>
      <c r="L66" s="280">
        <v>0</v>
      </c>
      <c r="M66" s="280">
        <v>0</v>
      </c>
      <c r="N66" s="280">
        <v>0</v>
      </c>
      <c r="O66" s="280">
        <v>0</v>
      </c>
    </row>
    <row r="67" spans="1:15" ht="15.75">
      <c r="A67" s="265"/>
      <c r="B67" s="282" t="s">
        <v>241</v>
      </c>
      <c r="C67" s="283">
        <v>43906</v>
      </c>
      <c r="D67" s="284">
        <v>179987</v>
      </c>
      <c r="E67" s="285">
        <v>771494</v>
      </c>
      <c r="F67" s="284">
        <v>294884</v>
      </c>
      <c r="G67" s="284">
        <v>34074</v>
      </c>
      <c r="H67" s="284">
        <v>4000</v>
      </c>
      <c r="I67" s="284">
        <v>1921</v>
      </c>
      <c r="J67" s="284">
        <v>780</v>
      </c>
      <c r="K67" s="284">
        <v>0</v>
      </c>
      <c r="L67" s="284">
        <v>260668</v>
      </c>
      <c r="M67" s="284">
        <v>4000</v>
      </c>
      <c r="N67" s="284">
        <f>C67+D67+E67+F67+G67+H67+I67+J67+K67</f>
        <v>1331046</v>
      </c>
      <c r="O67" s="284">
        <f>C67+D67+E67+F67+G67+H67+I67+J67+K67</f>
        <v>1331046</v>
      </c>
    </row>
    <row r="68" spans="1:15" ht="15.75">
      <c r="A68" s="265"/>
      <c r="B68" s="282" t="s">
        <v>242</v>
      </c>
      <c r="C68" s="283">
        <v>44704</v>
      </c>
      <c r="D68" s="284">
        <v>193202</v>
      </c>
      <c r="E68" s="285">
        <v>786403</v>
      </c>
      <c r="F68" s="284">
        <v>300442</v>
      </c>
      <c r="G68" s="284">
        <v>40261</v>
      </c>
      <c r="H68" s="284">
        <v>20126</v>
      </c>
      <c r="I68" s="284">
        <v>2379</v>
      </c>
      <c r="J68" s="284">
        <v>2371</v>
      </c>
      <c r="K68" s="284">
        <v>0</v>
      </c>
      <c r="L68" s="284">
        <v>282917</v>
      </c>
      <c r="M68" s="284">
        <v>20126</v>
      </c>
      <c r="N68" s="284">
        <f>C68+D68+E68+F68+G68+H68+I68+J68+K68</f>
        <v>1389888</v>
      </c>
      <c r="O68" s="284">
        <f>C68+D68+E68+F68+G68+H68+I68+J68+K68</f>
        <v>1389888</v>
      </c>
    </row>
    <row r="69" spans="1:15" ht="15.75">
      <c r="A69" s="265"/>
      <c r="B69" s="282" t="s">
        <v>246</v>
      </c>
      <c r="C69" s="286">
        <v>41150</v>
      </c>
      <c r="D69" s="284">
        <v>191858</v>
      </c>
      <c r="E69" s="286">
        <v>786399</v>
      </c>
      <c r="F69" s="284">
        <v>300431</v>
      </c>
      <c r="G69" s="286">
        <v>40255</v>
      </c>
      <c r="H69" s="284">
        <v>20123</v>
      </c>
      <c r="I69" s="286">
        <v>2378</v>
      </c>
      <c r="J69" s="284">
        <v>2371</v>
      </c>
      <c r="K69" s="286">
        <v>0</v>
      </c>
      <c r="L69" s="284">
        <f>C69+D69+G69+I69+J69</f>
        <v>278012</v>
      </c>
      <c r="M69" s="286">
        <v>20123</v>
      </c>
      <c r="N69" s="284">
        <f>C69+D69+E69+F69+G69+H69+I69+J69+K69</f>
        <v>1384965</v>
      </c>
      <c r="O69" s="284">
        <f>C69+D69+E69+F69+G69+H69+I69+J69+K69</f>
        <v>1384965</v>
      </c>
    </row>
    <row r="70" spans="1:15" ht="16.5" thickBot="1">
      <c r="A70" s="265"/>
      <c r="B70" s="287" t="s">
        <v>247</v>
      </c>
      <c r="C70" s="288">
        <f>C69/C68*100</f>
        <v>92.049928418038647</v>
      </c>
      <c r="D70" s="289">
        <f t="shared" ref="D70:O70" si="12">D69/D68*100</f>
        <v>99.304355027380666</v>
      </c>
      <c r="E70" s="290">
        <f t="shared" si="12"/>
        <v>99.999491354941426</v>
      </c>
      <c r="F70" s="289">
        <f t="shared" si="12"/>
        <v>99.996338727607991</v>
      </c>
      <c r="G70" s="291">
        <f t="shared" si="12"/>
        <v>99.985097240505709</v>
      </c>
      <c r="H70" s="289">
        <f t="shared" si="12"/>
        <v>99.985093908377223</v>
      </c>
      <c r="I70" s="291">
        <f t="shared" si="12"/>
        <v>99.957965531736022</v>
      </c>
      <c r="J70" s="289">
        <f t="shared" si="12"/>
        <v>100</v>
      </c>
      <c r="K70" s="291"/>
      <c r="L70" s="289">
        <f t="shared" si="12"/>
        <v>98.266275974932583</v>
      </c>
      <c r="M70" s="291">
        <f t="shared" si="12"/>
        <v>99.985093908377223</v>
      </c>
      <c r="N70" s="289">
        <f t="shared" si="12"/>
        <v>99.645798798176543</v>
      </c>
      <c r="O70" s="289">
        <f t="shared" si="12"/>
        <v>99.645798798176543</v>
      </c>
    </row>
    <row r="71" spans="1:15" ht="15.75">
      <c r="A71" s="265"/>
      <c r="B71" s="278" t="s">
        <v>257</v>
      </c>
      <c r="C71" s="279">
        <v>0</v>
      </c>
      <c r="D71" s="280">
        <v>0</v>
      </c>
      <c r="E71" s="281">
        <v>0</v>
      </c>
      <c r="F71" s="280">
        <v>0</v>
      </c>
      <c r="G71" s="280">
        <v>0</v>
      </c>
      <c r="H71" s="280">
        <v>0</v>
      </c>
      <c r="I71" s="280">
        <v>0</v>
      </c>
      <c r="J71" s="280">
        <v>0</v>
      </c>
      <c r="K71" s="280"/>
      <c r="L71" s="280">
        <v>0</v>
      </c>
      <c r="M71" s="280">
        <v>0</v>
      </c>
      <c r="N71" s="280">
        <v>0</v>
      </c>
      <c r="O71" s="280">
        <v>0</v>
      </c>
    </row>
    <row r="72" spans="1:15" ht="15.75">
      <c r="A72" s="265"/>
      <c r="B72" s="282" t="s">
        <v>241</v>
      </c>
      <c r="C72" s="283">
        <v>61728</v>
      </c>
      <c r="D72" s="284">
        <v>108915</v>
      </c>
      <c r="E72" s="285">
        <v>804209</v>
      </c>
      <c r="F72" s="284">
        <v>307396</v>
      </c>
      <c r="G72" s="284">
        <v>38001</v>
      </c>
      <c r="H72" s="284">
        <v>5000</v>
      </c>
      <c r="I72" s="284">
        <v>2775</v>
      </c>
      <c r="J72" s="284">
        <v>1300</v>
      </c>
      <c r="K72" s="284">
        <v>0</v>
      </c>
      <c r="L72" s="284">
        <v>212719</v>
      </c>
      <c r="M72" s="284">
        <v>5000</v>
      </c>
      <c r="N72" s="284">
        <f>C72+D72+E72+F72+G72+H72+I72+J72+K72</f>
        <v>1329324</v>
      </c>
      <c r="O72" s="284">
        <f>C72+D72+E72+F72+G72+H72+I72+J72+K72</f>
        <v>1329324</v>
      </c>
    </row>
    <row r="73" spans="1:15" ht="15.75">
      <c r="A73" s="265"/>
      <c r="B73" s="282" t="s">
        <v>242</v>
      </c>
      <c r="C73" s="283">
        <v>65511</v>
      </c>
      <c r="D73" s="284">
        <v>138160</v>
      </c>
      <c r="E73" s="285">
        <v>828823</v>
      </c>
      <c r="F73" s="284">
        <v>315225</v>
      </c>
      <c r="G73" s="284">
        <v>44097</v>
      </c>
      <c r="H73" s="284">
        <v>10092</v>
      </c>
      <c r="I73" s="284">
        <v>2836</v>
      </c>
      <c r="J73" s="284">
        <v>2250</v>
      </c>
      <c r="K73" s="284">
        <v>0</v>
      </c>
      <c r="L73" s="284">
        <v>252854</v>
      </c>
      <c r="M73" s="284">
        <v>10092</v>
      </c>
      <c r="N73" s="284">
        <f>C73+D73+E73+F73+G73+H73+I73+J73+K73</f>
        <v>1406994</v>
      </c>
      <c r="O73" s="284">
        <f>C73+D73+E73+F73+G73+H73+I73+J73+K73</f>
        <v>1406994</v>
      </c>
    </row>
    <row r="74" spans="1:15" ht="15.75">
      <c r="A74" s="265"/>
      <c r="B74" s="282" t="s">
        <v>246</v>
      </c>
      <c r="C74" s="286">
        <v>56416</v>
      </c>
      <c r="D74" s="284">
        <v>132290</v>
      </c>
      <c r="E74" s="286">
        <v>828819</v>
      </c>
      <c r="F74" s="284">
        <v>315215</v>
      </c>
      <c r="G74" s="286">
        <v>43122</v>
      </c>
      <c r="H74" s="284">
        <v>10076</v>
      </c>
      <c r="I74" s="286">
        <v>2830</v>
      </c>
      <c r="J74" s="284">
        <v>2171</v>
      </c>
      <c r="K74" s="286">
        <v>0</v>
      </c>
      <c r="L74" s="284">
        <f>C74+D74+G74+I74+J74</f>
        <v>236829</v>
      </c>
      <c r="M74" s="286">
        <v>10076</v>
      </c>
      <c r="N74" s="284">
        <f>C74+D74+E74+F74+G74+H74+I74+J74+K74</f>
        <v>1390939</v>
      </c>
      <c r="O74" s="284">
        <f>C74+D74+E74+F74+G74+H74+I74+J74+K74</f>
        <v>1390939</v>
      </c>
    </row>
    <row r="75" spans="1:15" ht="16.5" thickBot="1">
      <c r="A75" s="265"/>
      <c r="B75" s="287" t="s">
        <v>247</v>
      </c>
      <c r="C75" s="288">
        <f>C74/C73*100</f>
        <v>86.116835340629819</v>
      </c>
      <c r="D75" s="289">
        <f t="shared" ref="D75:O75" si="13">D74/D73*100</f>
        <v>95.751302837290098</v>
      </c>
      <c r="E75" s="290">
        <f t="shared" si="13"/>
        <v>99.999517387910331</v>
      </c>
      <c r="F75" s="289">
        <f t="shared" si="13"/>
        <v>99.996827662780547</v>
      </c>
      <c r="G75" s="291">
        <f t="shared" si="13"/>
        <v>97.788965235730316</v>
      </c>
      <c r="H75" s="289">
        <f t="shared" si="13"/>
        <v>99.841458581054297</v>
      </c>
      <c r="I75" s="291">
        <f t="shared" si="13"/>
        <v>99.788434414668544</v>
      </c>
      <c r="J75" s="289">
        <f t="shared" si="13"/>
        <v>96.488888888888894</v>
      </c>
      <c r="K75" s="291"/>
      <c r="L75" s="289">
        <f t="shared" si="13"/>
        <v>93.662350605487759</v>
      </c>
      <c r="M75" s="291">
        <f t="shared" si="13"/>
        <v>99.841458581054297</v>
      </c>
      <c r="N75" s="289">
        <f t="shared" si="13"/>
        <v>98.858914821243019</v>
      </c>
      <c r="O75" s="289">
        <f t="shared" si="13"/>
        <v>98.858914821243019</v>
      </c>
    </row>
    <row r="76" spans="1:15" ht="15.75">
      <c r="A76" s="265"/>
      <c r="B76" s="278" t="s">
        <v>258</v>
      </c>
      <c r="C76" s="279">
        <v>0</v>
      </c>
      <c r="D76" s="280">
        <v>0</v>
      </c>
      <c r="E76" s="281">
        <v>0</v>
      </c>
      <c r="F76" s="280">
        <v>0</v>
      </c>
      <c r="G76" s="280">
        <v>0</v>
      </c>
      <c r="H76" s="280">
        <v>0</v>
      </c>
      <c r="I76" s="280">
        <v>0</v>
      </c>
      <c r="J76" s="280">
        <v>0</v>
      </c>
      <c r="K76" s="280"/>
      <c r="L76" s="280">
        <v>0</v>
      </c>
      <c r="M76" s="280">
        <v>0</v>
      </c>
      <c r="N76" s="280">
        <v>0</v>
      </c>
      <c r="O76" s="280">
        <v>0</v>
      </c>
    </row>
    <row r="77" spans="1:15" ht="15.75">
      <c r="A77" s="265"/>
      <c r="B77" s="282" t="s">
        <v>241</v>
      </c>
      <c r="C77" s="283">
        <v>86667</v>
      </c>
      <c r="D77" s="284">
        <v>134705</v>
      </c>
      <c r="E77" s="285">
        <v>969079</v>
      </c>
      <c r="F77" s="284">
        <v>371165</v>
      </c>
      <c r="G77" s="284">
        <v>46297</v>
      </c>
      <c r="H77" s="284">
        <v>5000</v>
      </c>
      <c r="I77" s="284">
        <v>4550</v>
      </c>
      <c r="J77" s="284">
        <v>4142</v>
      </c>
      <c r="K77" s="284">
        <v>0</v>
      </c>
      <c r="L77" s="284">
        <v>276361</v>
      </c>
      <c r="M77" s="284">
        <v>5000</v>
      </c>
      <c r="N77" s="284">
        <f>C77+D77+E77+F77+G77+H77+I77+J77+K77</f>
        <v>1621605</v>
      </c>
      <c r="O77" s="284">
        <f>C77+D77+E77+F77+G77+H77+I77+J77+K77</f>
        <v>1621605</v>
      </c>
    </row>
    <row r="78" spans="1:15" ht="15.75">
      <c r="A78" s="265"/>
      <c r="B78" s="282" t="s">
        <v>242</v>
      </c>
      <c r="C78" s="283">
        <v>86807</v>
      </c>
      <c r="D78" s="284">
        <v>146874</v>
      </c>
      <c r="E78" s="285">
        <v>989229</v>
      </c>
      <c r="F78" s="284">
        <v>377580</v>
      </c>
      <c r="G78" s="284">
        <v>50515</v>
      </c>
      <c r="H78" s="284">
        <v>7427</v>
      </c>
      <c r="I78" s="284">
        <v>4555</v>
      </c>
      <c r="J78" s="284">
        <v>3346</v>
      </c>
      <c r="K78" s="284">
        <v>0</v>
      </c>
      <c r="L78" s="284">
        <v>292097</v>
      </c>
      <c r="M78" s="284">
        <v>7427</v>
      </c>
      <c r="N78" s="284">
        <f>C78+D78+E78+F78+G78+H78+I78+J78+K78</f>
        <v>1666333</v>
      </c>
      <c r="O78" s="284">
        <f>C78+D78+E78+F78+G78+H78+I78+J78+K78</f>
        <v>1666333</v>
      </c>
    </row>
    <row r="79" spans="1:15" ht="15.75">
      <c r="A79" s="265"/>
      <c r="B79" s="282" t="s">
        <v>246</v>
      </c>
      <c r="C79" s="286">
        <v>81063</v>
      </c>
      <c r="D79" s="284">
        <v>142662</v>
      </c>
      <c r="E79" s="286">
        <v>989224</v>
      </c>
      <c r="F79" s="284">
        <v>377569</v>
      </c>
      <c r="G79" s="286">
        <v>50395</v>
      </c>
      <c r="H79" s="284">
        <v>5650</v>
      </c>
      <c r="I79" s="286">
        <v>4256</v>
      </c>
      <c r="J79" s="284">
        <v>3029</v>
      </c>
      <c r="K79" s="286">
        <v>0</v>
      </c>
      <c r="L79" s="284">
        <f>C79+D79+G79+I79+J79</f>
        <v>281405</v>
      </c>
      <c r="M79" s="286">
        <v>5650</v>
      </c>
      <c r="N79" s="284">
        <f>C79+D79+E79+F79+G79+H79+I79+J79+K79</f>
        <v>1653848</v>
      </c>
      <c r="O79" s="284">
        <f>C79+D79+E79+F79+G79+H79+I79+J79+K79</f>
        <v>1653848</v>
      </c>
    </row>
    <row r="80" spans="1:15" ht="16.5" thickBot="1">
      <c r="A80" s="265"/>
      <c r="B80" s="287" t="s">
        <v>247</v>
      </c>
      <c r="C80" s="288">
        <f>C79/C78*100</f>
        <v>93.383022106512144</v>
      </c>
      <c r="D80" s="289">
        <f t="shared" ref="D80:O80" si="14">D79/D78*100</f>
        <v>97.132235793945824</v>
      </c>
      <c r="E80" s="290">
        <f t="shared" si="14"/>
        <v>99.999494555861176</v>
      </c>
      <c r="F80" s="289">
        <f t="shared" si="14"/>
        <v>99.997086710101172</v>
      </c>
      <c r="G80" s="291">
        <f t="shared" si="14"/>
        <v>99.7624467979808</v>
      </c>
      <c r="H80" s="289">
        <f t="shared" si="14"/>
        <v>76.073784839100583</v>
      </c>
      <c r="I80" s="291">
        <f t="shared" si="14"/>
        <v>93.435784851811192</v>
      </c>
      <c r="J80" s="289">
        <f t="shared" si="14"/>
        <v>90.526001195457269</v>
      </c>
      <c r="K80" s="291"/>
      <c r="L80" s="289">
        <f t="shared" si="14"/>
        <v>96.339572128436785</v>
      </c>
      <c r="M80" s="291">
        <f t="shared" si="14"/>
        <v>76.073784839100583</v>
      </c>
      <c r="N80" s="289">
        <f t="shared" si="14"/>
        <v>99.250750000150035</v>
      </c>
      <c r="O80" s="289">
        <f t="shared" si="14"/>
        <v>99.250750000150035</v>
      </c>
    </row>
    <row r="81" spans="1:15" ht="15.75">
      <c r="A81" s="265"/>
      <c r="B81" s="278" t="s">
        <v>259</v>
      </c>
      <c r="C81" s="279">
        <v>0</v>
      </c>
      <c r="D81" s="280">
        <v>0</v>
      </c>
      <c r="E81" s="281">
        <v>0</v>
      </c>
      <c r="F81" s="280">
        <v>0</v>
      </c>
      <c r="G81" s="280">
        <v>0</v>
      </c>
      <c r="H81" s="280">
        <v>0</v>
      </c>
      <c r="I81" s="280">
        <v>0</v>
      </c>
      <c r="J81" s="280">
        <v>0</v>
      </c>
      <c r="K81" s="280">
        <v>0</v>
      </c>
      <c r="L81" s="280">
        <v>0</v>
      </c>
      <c r="M81" s="280">
        <v>0</v>
      </c>
      <c r="N81" s="280">
        <v>0</v>
      </c>
      <c r="O81" s="280">
        <v>0</v>
      </c>
    </row>
    <row r="82" spans="1:15" ht="15.75">
      <c r="A82" s="265"/>
      <c r="B82" s="282" t="s">
        <v>241</v>
      </c>
      <c r="C82" s="283">
        <v>105353</v>
      </c>
      <c r="D82" s="284">
        <v>201148</v>
      </c>
      <c r="E82" s="285">
        <v>1322123</v>
      </c>
      <c r="F82" s="284">
        <v>506832</v>
      </c>
      <c r="G82" s="284">
        <v>73050</v>
      </c>
      <c r="H82" s="284">
        <v>10100</v>
      </c>
      <c r="I82" s="284">
        <v>33113</v>
      </c>
      <c r="J82" s="284">
        <v>5800</v>
      </c>
      <c r="K82" s="284">
        <v>800</v>
      </c>
      <c r="L82" s="284">
        <v>418464</v>
      </c>
      <c r="M82" s="284">
        <v>10900</v>
      </c>
      <c r="N82" s="284">
        <f>C82+D82+E82+F82+G82+H82+I82+J82+K82</f>
        <v>2258319</v>
      </c>
      <c r="O82" s="284">
        <f>C82+D82+E82+F82+G82+H82+I82+J82+K82</f>
        <v>2258319</v>
      </c>
    </row>
    <row r="83" spans="1:15" ht="15.75">
      <c r="A83" s="265"/>
      <c r="B83" s="282" t="s">
        <v>242</v>
      </c>
      <c r="C83" s="283">
        <v>104791</v>
      </c>
      <c r="D83" s="284">
        <v>233898</v>
      </c>
      <c r="E83" s="285">
        <v>1341879</v>
      </c>
      <c r="F83" s="284">
        <v>512140</v>
      </c>
      <c r="G83" s="284">
        <v>72750</v>
      </c>
      <c r="H83" s="284">
        <v>16669</v>
      </c>
      <c r="I83" s="284">
        <v>31525</v>
      </c>
      <c r="J83" s="284">
        <v>7500</v>
      </c>
      <c r="K83" s="284">
        <v>800</v>
      </c>
      <c r="L83" s="284">
        <v>450464</v>
      </c>
      <c r="M83" s="284">
        <v>17469</v>
      </c>
      <c r="N83" s="284">
        <f>C83+D83+E83+F83+G83+H83+I83+J83+K83</f>
        <v>2321952</v>
      </c>
      <c r="O83" s="284">
        <f>C83+D83+E83+F83+G83+H83+I83+J83+K83</f>
        <v>2321952</v>
      </c>
    </row>
    <row r="84" spans="1:15" ht="15.75">
      <c r="A84" s="265"/>
      <c r="B84" s="282" t="s">
        <v>246</v>
      </c>
      <c r="C84" s="286">
        <v>85010</v>
      </c>
      <c r="D84" s="284">
        <v>205045</v>
      </c>
      <c r="E84" s="286">
        <v>1341874.21</v>
      </c>
      <c r="F84" s="284">
        <v>503634</v>
      </c>
      <c r="G84" s="286">
        <v>72039.679999999993</v>
      </c>
      <c r="H84" s="284">
        <v>14550</v>
      </c>
      <c r="I84" s="286">
        <v>18222</v>
      </c>
      <c r="J84" s="284">
        <v>7316</v>
      </c>
      <c r="K84" s="286">
        <v>587</v>
      </c>
      <c r="L84" s="284">
        <f>C84+D84+G84+I84+J84</f>
        <v>387632.68</v>
      </c>
      <c r="M84" s="286">
        <v>15137</v>
      </c>
      <c r="N84" s="284">
        <f>C84+D84+E84+F84+G84+H84+I84+J84+K84</f>
        <v>2248277.89</v>
      </c>
      <c r="O84" s="284">
        <f>C84+D84+E84+F84+G84+H84+I84+J84+K84</f>
        <v>2248277.89</v>
      </c>
    </row>
    <row r="85" spans="1:15" ht="16.5" thickBot="1">
      <c r="A85" s="265"/>
      <c r="B85" s="287" t="s">
        <v>247</v>
      </c>
      <c r="C85" s="288">
        <f>C84/C83*100</f>
        <v>81.123378916128303</v>
      </c>
      <c r="D85" s="289">
        <f t="shared" ref="D85:O85" si="15">D84/D83*100</f>
        <v>87.664281011381036</v>
      </c>
      <c r="E85" s="290">
        <f t="shared" si="15"/>
        <v>99.999643037859599</v>
      </c>
      <c r="F85" s="289">
        <f t="shared" si="15"/>
        <v>98.339126020228846</v>
      </c>
      <c r="G85" s="291">
        <f t="shared" si="15"/>
        <v>99.023615120274897</v>
      </c>
      <c r="H85" s="289">
        <f t="shared" si="15"/>
        <v>87.287779710840482</v>
      </c>
      <c r="I85" s="291">
        <f t="shared" si="15"/>
        <v>57.801744647105465</v>
      </c>
      <c r="J85" s="289">
        <f t="shared" si="15"/>
        <v>97.546666666666667</v>
      </c>
      <c r="K85" s="291">
        <f t="shared" si="15"/>
        <v>73.375</v>
      </c>
      <c r="L85" s="289">
        <f t="shared" si="15"/>
        <v>86.051866519855082</v>
      </c>
      <c r="M85" s="291">
        <f t="shared" si="15"/>
        <v>86.650638273513081</v>
      </c>
      <c r="N85" s="289">
        <f t="shared" si="15"/>
        <v>96.827061455189437</v>
      </c>
      <c r="O85" s="289">
        <f t="shared" si="15"/>
        <v>96.827061455189437</v>
      </c>
    </row>
    <row r="86" spans="1:15" ht="15.75">
      <c r="A86" s="265"/>
      <c r="B86" s="278" t="s">
        <v>260</v>
      </c>
      <c r="C86" s="279">
        <v>0</v>
      </c>
      <c r="D86" s="280">
        <v>0</v>
      </c>
      <c r="E86" s="281">
        <v>0</v>
      </c>
      <c r="F86" s="280">
        <v>0</v>
      </c>
      <c r="G86" s="280">
        <v>0</v>
      </c>
      <c r="H86" s="280">
        <v>0</v>
      </c>
      <c r="I86" s="280">
        <v>0</v>
      </c>
      <c r="J86" s="280">
        <v>0</v>
      </c>
      <c r="K86" s="280">
        <v>0</v>
      </c>
      <c r="L86" s="280">
        <v>0</v>
      </c>
      <c r="M86" s="280">
        <v>0</v>
      </c>
      <c r="N86" s="280">
        <v>0</v>
      </c>
      <c r="O86" s="280">
        <v>0</v>
      </c>
    </row>
    <row r="87" spans="1:15" ht="15.75">
      <c r="A87" s="265"/>
      <c r="B87" s="282" t="s">
        <v>241</v>
      </c>
      <c r="C87" s="283">
        <v>44655</v>
      </c>
      <c r="D87" s="284">
        <v>170082</v>
      </c>
      <c r="E87" s="285">
        <v>812172</v>
      </c>
      <c r="F87" s="284">
        <v>311118</v>
      </c>
      <c r="G87" s="284">
        <v>40674</v>
      </c>
      <c r="H87" s="284">
        <v>4834</v>
      </c>
      <c r="I87" s="284">
        <v>1514</v>
      </c>
      <c r="J87" s="284">
        <v>2000</v>
      </c>
      <c r="K87" s="284">
        <v>366</v>
      </c>
      <c r="L87" s="284">
        <v>258925</v>
      </c>
      <c r="M87" s="284">
        <v>5200</v>
      </c>
      <c r="N87" s="284">
        <f>C87+D87+E87+F87+G87+H87+I87+J87+K87</f>
        <v>1387415</v>
      </c>
      <c r="O87" s="284">
        <f>C87+D87+E87+F87+G87+H87+I87+J87+K87</f>
        <v>1387415</v>
      </c>
    </row>
    <row r="88" spans="1:15" ht="15.75">
      <c r="A88" s="265"/>
      <c r="B88" s="282" t="s">
        <v>242</v>
      </c>
      <c r="C88" s="283">
        <v>45871</v>
      </c>
      <c r="D88" s="284">
        <v>189036</v>
      </c>
      <c r="E88" s="285">
        <v>855696</v>
      </c>
      <c r="F88" s="284">
        <v>325753</v>
      </c>
      <c r="G88" s="284">
        <v>41417</v>
      </c>
      <c r="H88" s="284">
        <v>11639</v>
      </c>
      <c r="I88" s="284">
        <v>1520</v>
      </c>
      <c r="J88" s="284">
        <v>2600</v>
      </c>
      <c r="K88" s="284">
        <v>373</v>
      </c>
      <c r="L88" s="284">
        <v>280444</v>
      </c>
      <c r="M88" s="284">
        <v>12012</v>
      </c>
      <c r="N88" s="284">
        <f>C88+D88+E88+F88+G88+H88+I88+J88+K88</f>
        <v>1473905</v>
      </c>
      <c r="O88" s="284">
        <f>C88+D88+E88+F88+G88+H88+I88+J88+K88</f>
        <v>1473905</v>
      </c>
    </row>
    <row r="89" spans="1:15" ht="15.75">
      <c r="A89" s="265"/>
      <c r="B89" s="282" t="s">
        <v>246</v>
      </c>
      <c r="C89" s="300">
        <v>43534</v>
      </c>
      <c r="D89" s="284">
        <v>182956</v>
      </c>
      <c r="E89" s="286">
        <v>855691</v>
      </c>
      <c r="F89" s="284">
        <v>325741</v>
      </c>
      <c r="G89" s="286">
        <v>42319</v>
      </c>
      <c r="H89" s="284">
        <v>11098</v>
      </c>
      <c r="I89" s="286">
        <v>993</v>
      </c>
      <c r="J89" s="284">
        <v>2314</v>
      </c>
      <c r="K89" s="286">
        <v>373</v>
      </c>
      <c r="L89" s="284">
        <f>C89+D89+G89+I89+J89</f>
        <v>272116</v>
      </c>
      <c r="M89" s="286">
        <v>11471</v>
      </c>
      <c r="N89" s="284">
        <f>C89+D89+E89+F89+G89+H89+I89+J89+K89</f>
        <v>1465019</v>
      </c>
      <c r="O89" s="284">
        <f>C89+D89+E89+F89+G89+H89+I89+J89+K89</f>
        <v>1465019</v>
      </c>
    </row>
    <row r="90" spans="1:15" ht="16.5" thickBot="1">
      <c r="A90" s="265"/>
      <c r="B90" s="287" t="s">
        <v>247</v>
      </c>
      <c r="C90" s="288">
        <f>C89/C88*100</f>
        <v>94.905277844389701</v>
      </c>
      <c r="D90" s="289">
        <f t="shared" ref="D90:O90" si="16">D89/D88*100</f>
        <v>96.783681415180183</v>
      </c>
      <c r="E90" s="290">
        <f t="shared" si="16"/>
        <v>99.999415680335062</v>
      </c>
      <c r="F90" s="289">
        <f t="shared" si="16"/>
        <v>99.996316227325607</v>
      </c>
      <c r="G90" s="291">
        <f t="shared" si="16"/>
        <v>102.17784967525412</v>
      </c>
      <c r="H90" s="289">
        <f t="shared" si="16"/>
        <v>95.351834350030074</v>
      </c>
      <c r="I90" s="291">
        <f t="shared" si="16"/>
        <v>65.328947368421055</v>
      </c>
      <c r="J90" s="289">
        <f t="shared" si="16"/>
        <v>89</v>
      </c>
      <c r="K90" s="291">
        <f t="shared" si="16"/>
        <v>100</v>
      </c>
      <c r="L90" s="289">
        <f t="shared" si="16"/>
        <v>97.03042318609063</v>
      </c>
      <c r="M90" s="291">
        <f t="shared" si="16"/>
        <v>95.496170496170492</v>
      </c>
      <c r="N90" s="289">
        <f t="shared" si="16"/>
        <v>99.397111754149691</v>
      </c>
      <c r="O90" s="289">
        <f t="shared" si="16"/>
        <v>99.397111754149691</v>
      </c>
    </row>
    <row r="91" spans="1:15" ht="15.75">
      <c r="A91" s="265"/>
      <c r="B91" s="278" t="s">
        <v>261</v>
      </c>
      <c r="C91" s="279">
        <v>0</v>
      </c>
      <c r="D91" s="280">
        <v>0</v>
      </c>
      <c r="E91" s="281">
        <v>0</v>
      </c>
      <c r="F91" s="280">
        <v>0</v>
      </c>
      <c r="G91" s="280">
        <v>0</v>
      </c>
      <c r="H91" s="280">
        <v>0</v>
      </c>
      <c r="I91" s="280">
        <v>0</v>
      </c>
      <c r="J91" s="280">
        <v>0</v>
      </c>
      <c r="K91" s="280">
        <v>0</v>
      </c>
      <c r="L91" s="280">
        <v>0</v>
      </c>
      <c r="M91" s="280">
        <v>0</v>
      </c>
      <c r="N91" s="280">
        <v>0</v>
      </c>
      <c r="O91" s="280">
        <v>0</v>
      </c>
    </row>
    <row r="92" spans="1:15" ht="15.75">
      <c r="A92" s="265"/>
      <c r="B92" s="282" t="s">
        <v>241</v>
      </c>
      <c r="C92" s="283">
        <v>41518</v>
      </c>
      <c r="D92" s="284">
        <v>174140</v>
      </c>
      <c r="E92" s="285">
        <v>786799</v>
      </c>
      <c r="F92" s="284">
        <v>300973</v>
      </c>
      <c r="G92" s="284">
        <v>38147</v>
      </c>
      <c r="H92" s="284">
        <v>4000</v>
      </c>
      <c r="I92" s="284">
        <v>1885</v>
      </c>
      <c r="J92" s="284">
        <v>2363</v>
      </c>
      <c r="K92" s="284">
        <v>400</v>
      </c>
      <c r="L92" s="284">
        <v>258053</v>
      </c>
      <c r="M92" s="284">
        <v>4400</v>
      </c>
      <c r="N92" s="284">
        <f>C92+D92+E92+F92+G92+H92+I92+J92+K92</f>
        <v>1350225</v>
      </c>
      <c r="O92" s="284">
        <f>C92+D92+E92+F92+G92+H92+I92+J92+K92</f>
        <v>1350225</v>
      </c>
    </row>
    <row r="93" spans="1:15" ht="15.75">
      <c r="A93" s="265"/>
      <c r="B93" s="282" t="s">
        <v>242</v>
      </c>
      <c r="C93" s="283">
        <v>51646</v>
      </c>
      <c r="D93" s="284">
        <v>186890</v>
      </c>
      <c r="E93" s="285">
        <v>823299</v>
      </c>
      <c r="F93" s="284">
        <v>308988</v>
      </c>
      <c r="G93" s="284">
        <v>40647</v>
      </c>
      <c r="H93" s="284">
        <v>8574</v>
      </c>
      <c r="I93" s="284">
        <v>2060</v>
      </c>
      <c r="J93" s="284">
        <v>2303</v>
      </c>
      <c r="K93" s="284">
        <v>426</v>
      </c>
      <c r="L93" s="284">
        <v>283546</v>
      </c>
      <c r="M93" s="284">
        <v>9000</v>
      </c>
      <c r="N93" s="284">
        <f>C93+D93+E93+F93+G93+H93+I93+J93+K93</f>
        <v>1424833</v>
      </c>
      <c r="O93" s="284">
        <f>C93+D93+E93+F93+G93+H93+I93+J93+K93</f>
        <v>1424833</v>
      </c>
    </row>
    <row r="94" spans="1:15" ht="15.75">
      <c r="A94" s="265"/>
      <c r="B94" s="282" t="s">
        <v>246</v>
      </c>
      <c r="C94" s="286">
        <v>44774</v>
      </c>
      <c r="D94" s="284">
        <v>184466</v>
      </c>
      <c r="E94" s="286">
        <v>823295</v>
      </c>
      <c r="F94" s="284">
        <v>309551</v>
      </c>
      <c r="G94" s="286">
        <v>42352</v>
      </c>
      <c r="H94" s="284">
        <v>7888</v>
      </c>
      <c r="I94" s="286">
        <v>2050</v>
      </c>
      <c r="J94" s="284">
        <v>2244</v>
      </c>
      <c r="K94" s="286">
        <v>422</v>
      </c>
      <c r="L94" s="284">
        <f>C94+D94+G94+I94+J94</f>
        <v>275886</v>
      </c>
      <c r="M94" s="286">
        <v>8310</v>
      </c>
      <c r="N94" s="284">
        <f>C94+D94+E94+F94+G94+H94+I94+J94+K94</f>
        <v>1417042</v>
      </c>
      <c r="O94" s="284">
        <f>C94+D94+E94+F94+G94+H94+I94+J94+K94</f>
        <v>1417042</v>
      </c>
    </row>
    <row r="95" spans="1:15" ht="16.5" thickBot="1">
      <c r="A95" s="265"/>
      <c r="B95" s="287" t="s">
        <v>247</v>
      </c>
      <c r="C95" s="288">
        <f>C94/C93*100</f>
        <v>86.694032451690347</v>
      </c>
      <c r="D95" s="289">
        <f t="shared" ref="D95:O95" si="17">D94/D93*100</f>
        <v>98.702980362780252</v>
      </c>
      <c r="E95" s="290">
        <f t="shared" si="17"/>
        <v>99.999514149780339</v>
      </c>
      <c r="F95" s="289">
        <f t="shared" si="17"/>
        <v>100.18220772327729</v>
      </c>
      <c r="G95" s="291">
        <f t="shared" si="17"/>
        <v>104.19465151179669</v>
      </c>
      <c r="H95" s="289">
        <f t="shared" si="17"/>
        <v>91.999066946582701</v>
      </c>
      <c r="I95" s="291">
        <f t="shared" si="17"/>
        <v>99.514563106796118</v>
      </c>
      <c r="J95" s="289">
        <f t="shared" si="17"/>
        <v>97.438124185844558</v>
      </c>
      <c r="K95" s="291">
        <f t="shared" si="17"/>
        <v>99.061032863849761</v>
      </c>
      <c r="L95" s="289">
        <f t="shared" si="17"/>
        <v>97.298498303626218</v>
      </c>
      <c r="M95" s="291">
        <f t="shared" si="17"/>
        <v>92.333333333333329</v>
      </c>
      <c r="N95" s="289">
        <f t="shared" si="17"/>
        <v>99.453199076663722</v>
      </c>
      <c r="O95" s="289">
        <f t="shared" si="17"/>
        <v>99.453199076663722</v>
      </c>
    </row>
    <row r="96" spans="1:15" ht="15.75">
      <c r="A96" s="265"/>
      <c r="B96" s="278" t="s">
        <v>262</v>
      </c>
      <c r="C96" s="279">
        <v>0</v>
      </c>
      <c r="D96" s="280">
        <v>0</v>
      </c>
      <c r="E96" s="281">
        <v>0</v>
      </c>
      <c r="F96" s="280">
        <v>0</v>
      </c>
      <c r="G96" s="280">
        <v>0</v>
      </c>
      <c r="H96" s="280">
        <v>0</v>
      </c>
      <c r="I96" s="280">
        <v>0</v>
      </c>
      <c r="J96" s="280">
        <v>0</v>
      </c>
      <c r="K96" s="280">
        <v>0</v>
      </c>
      <c r="L96" s="280">
        <v>0</v>
      </c>
      <c r="M96" s="280">
        <v>0</v>
      </c>
      <c r="N96" s="280">
        <v>0</v>
      </c>
      <c r="O96" s="280">
        <v>0</v>
      </c>
    </row>
    <row r="97" spans="1:15" ht="15.75">
      <c r="A97" s="265"/>
      <c r="B97" s="282" t="s">
        <v>241</v>
      </c>
      <c r="C97" s="283">
        <v>47260</v>
      </c>
      <c r="D97" s="284">
        <v>158788</v>
      </c>
      <c r="E97" s="285">
        <v>838376</v>
      </c>
      <c r="F97" s="284">
        <v>321212</v>
      </c>
      <c r="G97" s="284">
        <v>41362</v>
      </c>
      <c r="H97" s="284">
        <v>6004</v>
      </c>
      <c r="I97" s="284">
        <v>3012</v>
      </c>
      <c r="J97" s="284">
        <v>2400</v>
      </c>
      <c r="K97" s="284">
        <v>396</v>
      </c>
      <c r="L97" s="284">
        <v>252822</v>
      </c>
      <c r="M97" s="284">
        <v>6400</v>
      </c>
      <c r="N97" s="284">
        <f>C97+D97+E97+F97+G97+H97+I97+J97+K97</f>
        <v>1418810</v>
      </c>
      <c r="O97" s="284">
        <f>C97+D97+E97+F97+G97+H97+I97+J97+K97</f>
        <v>1418810</v>
      </c>
    </row>
    <row r="98" spans="1:15" ht="15.75">
      <c r="A98" s="265"/>
      <c r="B98" s="282" t="s">
        <v>242</v>
      </c>
      <c r="C98" s="283">
        <v>53202</v>
      </c>
      <c r="D98" s="284">
        <v>204864</v>
      </c>
      <c r="E98" s="285">
        <v>870645</v>
      </c>
      <c r="F98" s="284">
        <v>329990</v>
      </c>
      <c r="G98" s="284">
        <v>43532</v>
      </c>
      <c r="H98" s="284">
        <v>10422</v>
      </c>
      <c r="I98" s="284">
        <v>3024</v>
      </c>
      <c r="J98" s="284">
        <v>2800</v>
      </c>
      <c r="K98" s="284">
        <v>396</v>
      </c>
      <c r="L98" s="284">
        <v>307422</v>
      </c>
      <c r="M98" s="284">
        <v>10818</v>
      </c>
      <c r="N98" s="284">
        <f>C98+D98+E98+F98+G98+H98+I98+J98+K98</f>
        <v>1518875</v>
      </c>
      <c r="O98" s="284">
        <f>C98+D98+E98+F98+G98+H98+I98+J98+K98</f>
        <v>1518875</v>
      </c>
    </row>
    <row r="99" spans="1:15" ht="15.75">
      <c r="A99" s="265"/>
      <c r="B99" s="282" t="s">
        <v>246</v>
      </c>
      <c r="C99" s="286">
        <v>51400</v>
      </c>
      <c r="D99" s="284">
        <v>180793</v>
      </c>
      <c r="E99" s="286">
        <v>870640</v>
      </c>
      <c r="F99" s="284">
        <v>331418</v>
      </c>
      <c r="G99" s="286">
        <v>44780</v>
      </c>
      <c r="H99" s="284">
        <v>7606</v>
      </c>
      <c r="I99" s="286">
        <v>3023</v>
      </c>
      <c r="J99" s="284">
        <v>2518</v>
      </c>
      <c r="K99" s="286">
        <v>396</v>
      </c>
      <c r="L99" s="284">
        <f>C99+D99+G99+I99+J99</f>
        <v>282514</v>
      </c>
      <c r="M99" s="286">
        <v>8002</v>
      </c>
      <c r="N99" s="284">
        <f>C99+D99+E99+F99+G99+H99+I99+J99+K99</f>
        <v>1492574</v>
      </c>
      <c r="O99" s="284">
        <f>C99+D99+E99+F99+G99+H99+I99+J99+K99</f>
        <v>1492574</v>
      </c>
    </row>
    <row r="100" spans="1:15" ht="16.5" thickBot="1">
      <c r="A100" s="265"/>
      <c r="B100" s="287" t="s">
        <v>247</v>
      </c>
      <c r="C100" s="288">
        <f>C99/C98*100</f>
        <v>96.612909289124474</v>
      </c>
      <c r="D100" s="289">
        <f t="shared" ref="D100:O100" si="18">D99/D98*100</f>
        <v>88.250253826929082</v>
      </c>
      <c r="E100" s="290">
        <f t="shared" si="18"/>
        <v>99.999425713120743</v>
      </c>
      <c r="F100" s="289">
        <f t="shared" si="18"/>
        <v>100.43274038607231</v>
      </c>
      <c r="G100" s="291">
        <f t="shared" si="18"/>
        <v>102.86685656528532</v>
      </c>
      <c r="H100" s="289">
        <f t="shared" si="18"/>
        <v>72.98023412013049</v>
      </c>
      <c r="I100" s="291">
        <f t="shared" si="18"/>
        <v>99.966931216931215</v>
      </c>
      <c r="J100" s="289">
        <f t="shared" si="18"/>
        <v>89.928571428571431</v>
      </c>
      <c r="K100" s="291">
        <f t="shared" si="18"/>
        <v>100</v>
      </c>
      <c r="L100" s="289">
        <f t="shared" si="18"/>
        <v>91.897782201664157</v>
      </c>
      <c r="M100" s="291">
        <f t="shared" si="18"/>
        <v>73.969310408578295</v>
      </c>
      <c r="N100" s="289">
        <f t="shared" si="18"/>
        <v>98.26838943296849</v>
      </c>
      <c r="O100" s="289">
        <f t="shared" si="18"/>
        <v>98.26838943296849</v>
      </c>
    </row>
    <row r="101" spans="1:15" ht="15.75">
      <c r="A101" s="265"/>
      <c r="B101" s="278" t="s">
        <v>263</v>
      </c>
      <c r="C101" s="279">
        <v>0</v>
      </c>
      <c r="D101" s="280">
        <v>0</v>
      </c>
      <c r="E101" s="281">
        <v>0</v>
      </c>
      <c r="F101" s="280">
        <v>0</v>
      </c>
      <c r="G101" s="280">
        <v>0</v>
      </c>
      <c r="H101" s="280">
        <v>0</v>
      </c>
      <c r="I101" s="280">
        <v>0</v>
      </c>
      <c r="J101" s="280">
        <v>0</v>
      </c>
      <c r="K101" s="280">
        <v>0</v>
      </c>
      <c r="L101" s="280">
        <v>0</v>
      </c>
      <c r="M101" s="280">
        <v>0</v>
      </c>
      <c r="N101" s="280">
        <v>0</v>
      </c>
      <c r="O101" s="280">
        <v>0</v>
      </c>
    </row>
    <row r="102" spans="1:15" ht="15.75">
      <c r="A102" s="265"/>
      <c r="B102" s="282" t="s">
        <v>241</v>
      </c>
      <c r="C102" s="283">
        <v>40892</v>
      </c>
      <c r="D102" s="284">
        <v>121306</v>
      </c>
      <c r="E102" s="285">
        <v>760242</v>
      </c>
      <c r="F102" s="284">
        <v>290360</v>
      </c>
      <c r="G102" s="284">
        <v>39402</v>
      </c>
      <c r="H102" s="284">
        <v>4122</v>
      </c>
      <c r="I102" s="284">
        <v>5238</v>
      </c>
      <c r="J102" s="284">
        <v>650</v>
      </c>
      <c r="K102" s="284">
        <v>278</v>
      </c>
      <c r="L102" s="284">
        <v>207488</v>
      </c>
      <c r="M102" s="284">
        <v>4400</v>
      </c>
      <c r="N102" s="284">
        <f>C102+D102+E102+F102+G102+H102+I102+J102+K102</f>
        <v>1262490</v>
      </c>
      <c r="O102" s="284">
        <f>C102+D102+E102+F102+G102+H102+I102+J102+K102</f>
        <v>1262490</v>
      </c>
    </row>
    <row r="103" spans="1:15" ht="15.75">
      <c r="A103" s="265"/>
      <c r="B103" s="282" t="s">
        <v>242</v>
      </c>
      <c r="C103" s="283">
        <v>53148</v>
      </c>
      <c r="D103" s="284">
        <v>118558</v>
      </c>
      <c r="E103" s="285">
        <v>783212</v>
      </c>
      <c r="F103" s="284">
        <v>296637</v>
      </c>
      <c r="G103" s="284">
        <v>42106</v>
      </c>
      <c r="H103" s="284">
        <v>16486</v>
      </c>
      <c r="I103" s="284">
        <v>4874</v>
      </c>
      <c r="J103" s="284">
        <v>4740</v>
      </c>
      <c r="K103" s="284">
        <v>278</v>
      </c>
      <c r="L103" s="284">
        <v>223426</v>
      </c>
      <c r="M103" s="284">
        <v>16764</v>
      </c>
      <c r="N103" s="284">
        <f>C103+D103+E103+F103+G103+H103+I103+J103+K103</f>
        <v>1320039</v>
      </c>
      <c r="O103" s="284">
        <f>C103+D103+E103+F103+G103+H103+I103+J103+K103</f>
        <v>1320039</v>
      </c>
    </row>
    <row r="104" spans="1:15" ht="15.75">
      <c r="A104" s="265"/>
      <c r="B104" s="282" t="s">
        <v>246</v>
      </c>
      <c r="C104" s="286">
        <v>51703</v>
      </c>
      <c r="D104" s="284">
        <v>117153</v>
      </c>
      <c r="E104" s="286">
        <v>783207</v>
      </c>
      <c r="F104" s="284">
        <v>297768</v>
      </c>
      <c r="G104" s="286">
        <v>41267</v>
      </c>
      <c r="H104" s="284">
        <v>15767</v>
      </c>
      <c r="I104" s="286">
        <v>4874</v>
      </c>
      <c r="J104" s="284">
        <v>4549</v>
      </c>
      <c r="K104" s="286">
        <v>257</v>
      </c>
      <c r="L104" s="284">
        <f>C104+D104+G104+I104+J104</f>
        <v>219546</v>
      </c>
      <c r="M104" s="286">
        <v>16024</v>
      </c>
      <c r="N104" s="284">
        <f>C104+D104+E104+F104+G104+H104+I104+J104+K104</f>
        <v>1316545</v>
      </c>
      <c r="O104" s="284">
        <f>C104+D104+E104+F104+G104+H104+I104+J104+K104</f>
        <v>1316545</v>
      </c>
    </row>
    <row r="105" spans="1:15" ht="16.5" thickBot="1">
      <c r="A105" s="265"/>
      <c r="B105" s="287" t="s">
        <v>247</v>
      </c>
      <c r="C105" s="288">
        <f>C104/C103*100</f>
        <v>97.281177090389107</v>
      </c>
      <c r="D105" s="289">
        <f t="shared" ref="D105:O105" si="19">D104/D103*100</f>
        <v>98.814926027767001</v>
      </c>
      <c r="E105" s="290">
        <f t="shared" si="19"/>
        <v>99.999361603244068</v>
      </c>
      <c r="F105" s="289">
        <f t="shared" si="19"/>
        <v>100.38127408246442</v>
      </c>
      <c r="G105" s="291">
        <f t="shared" si="19"/>
        <v>98.007409870327265</v>
      </c>
      <c r="H105" s="289">
        <f t="shared" si="19"/>
        <v>95.638723765619318</v>
      </c>
      <c r="I105" s="291">
        <f t="shared" si="19"/>
        <v>100</v>
      </c>
      <c r="J105" s="289">
        <f t="shared" si="19"/>
        <v>95.970464135021089</v>
      </c>
      <c r="K105" s="291">
        <f t="shared" si="19"/>
        <v>92.446043165467628</v>
      </c>
      <c r="L105" s="289">
        <f t="shared" si="19"/>
        <v>98.263407123611401</v>
      </c>
      <c r="M105" s="291">
        <f t="shared" si="19"/>
        <v>95.585779050345977</v>
      </c>
      <c r="N105" s="289">
        <f t="shared" si="19"/>
        <v>99.735310850664263</v>
      </c>
      <c r="O105" s="289">
        <f t="shared" si="19"/>
        <v>99.735310850664263</v>
      </c>
    </row>
    <row r="106" spans="1:15" ht="15.75">
      <c r="A106" s="265"/>
      <c r="B106" s="278" t="s">
        <v>264</v>
      </c>
      <c r="C106" s="279">
        <v>0</v>
      </c>
      <c r="D106" s="280">
        <v>0</v>
      </c>
      <c r="E106" s="281">
        <v>0</v>
      </c>
      <c r="F106" s="280">
        <v>0</v>
      </c>
      <c r="G106" s="280">
        <v>0</v>
      </c>
      <c r="H106" s="280">
        <v>0</v>
      </c>
      <c r="I106" s="280">
        <v>0</v>
      </c>
      <c r="J106" s="280">
        <v>0</v>
      </c>
      <c r="K106" s="280">
        <v>0</v>
      </c>
      <c r="L106" s="280">
        <v>0</v>
      </c>
      <c r="M106" s="280">
        <v>0</v>
      </c>
      <c r="N106" s="280">
        <v>0</v>
      </c>
      <c r="O106" s="280">
        <v>0</v>
      </c>
    </row>
    <row r="107" spans="1:15" ht="15.75">
      <c r="A107" s="265"/>
      <c r="B107" s="282" t="s">
        <v>241</v>
      </c>
      <c r="C107" s="283">
        <v>92165</v>
      </c>
      <c r="D107" s="284">
        <v>173657</v>
      </c>
      <c r="E107" s="285">
        <v>1270271</v>
      </c>
      <c r="F107" s="284">
        <v>485611</v>
      </c>
      <c r="G107" s="284">
        <v>69241</v>
      </c>
      <c r="H107" s="284">
        <v>7300</v>
      </c>
      <c r="I107" s="284">
        <v>6930</v>
      </c>
      <c r="J107" s="284">
        <v>3240</v>
      </c>
      <c r="K107" s="284">
        <v>0</v>
      </c>
      <c r="L107" s="284">
        <v>345233</v>
      </c>
      <c r="M107" s="284">
        <v>7300</v>
      </c>
      <c r="N107" s="284">
        <f>C107+D107+E107+F107+G107+H107+I107+J107+K107</f>
        <v>2108415</v>
      </c>
      <c r="O107" s="284">
        <f>C107+D107+E107+F107+G107+H107+I107+J107+K107</f>
        <v>2108415</v>
      </c>
    </row>
    <row r="108" spans="1:15" ht="15.75">
      <c r="A108" s="265"/>
      <c r="B108" s="282" t="s">
        <v>242</v>
      </c>
      <c r="C108" s="283">
        <v>88894</v>
      </c>
      <c r="D108" s="284">
        <v>216559</v>
      </c>
      <c r="E108" s="285">
        <v>1304928</v>
      </c>
      <c r="F108" s="284">
        <v>495439</v>
      </c>
      <c r="G108" s="284">
        <v>70391</v>
      </c>
      <c r="H108" s="284">
        <v>9765</v>
      </c>
      <c r="I108" s="284">
        <v>6242</v>
      </c>
      <c r="J108" s="284">
        <v>3890</v>
      </c>
      <c r="K108" s="284">
        <v>0</v>
      </c>
      <c r="L108" s="284">
        <v>385976</v>
      </c>
      <c r="M108" s="284">
        <v>9765</v>
      </c>
      <c r="N108" s="284">
        <f>C108+D108+E108+F108+G108+H108+I108+J108+K108</f>
        <v>2196108</v>
      </c>
      <c r="O108" s="284">
        <f>C108+D108+E108+F108+G108+H108+I108+J108+K108</f>
        <v>2196108</v>
      </c>
    </row>
    <row r="109" spans="1:15" ht="15.75">
      <c r="A109" s="265"/>
      <c r="B109" s="282" t="s">
        <v>246</v>
      </c>
      <c r="C109" s="286">
        <v>80365</v>
      </c>
      <c r="D109" s="284">
        <v>211727</v>
      </c>
      <c r="E109" s="286">
        <v>1304924</v>
      </c>
      <c r="F109" s="284">
        <v>495428</v>
      </c>
      <c r="G109" s="286">
        <v>68782</v>
      </c>
      <c r="H109" s="284">
        <v>8528</v>
      </c>
      <c r="I109" s="286">
        <v>6241</v>
      </c>
      <c r="J109" s="284">
        <v>3694</v>
      </c>
      <c r="K109" s="286">
        <v>0</v>
      </c>
      <c r="L109" s="284">
        <f>C109+D109+G109+I109+J109</f>
        <v>370809</v>
      </c>
      <c r="M109" s="286">
        <v>8528</v>
      </c>
      <c r="N109" s="284">
        <f>C109+D109+E109+F109+G109+H109+I109+J109+K109</f>
        <v>2179689</v>
      </c>
      <c r="O109" s="284">
        <f>C109+D109+E109+F109+G109+H109+I109+J109+K109</f>
        <v>2179689</v>
      </c>
    </row>
    <row r="110" spans="1:15" ht="16.5" thickBot="1">
      <c r="A110" s="265"/>
      <c r="B110" s="287" t="s">
        <v>247</v>
      </c>
      <c r="C110" s="288">
        <f>C109/C108*100</f>
        <v>90.405426687965445</v>
      </c>
      <c r="D110" s="289">
        <f t="shared" ref="D110:O110" si="20">D109/D108*100</f>
        <v>97.768737387963554</v>
      </c>
      <c r="E110" s="290">
        <f t="shared" si="20"/>
        <v>99.999693469678022</v>
      </c>
      <c r="F110" s="289">
        <f t="shared" si="20"/>
        <v>99.997779746850767</v>
      </c>
      <c r="G110" s="291">
        <f t="shared" si="20"/>
        <v>97.714196417155605</v>
      </c>
      <c r="H110" s="289">
        <f t="shared" si="20"/>
        <v>87.332309267793136</v>
      </c>
      <c r="I110" s="291">
        <f t="shared" si="20"/>
        <v>99.983979493752003</v>
      </c>
      <c r="J110" s="289">
        <f t="shared" si="20"/>
        <v>94.961439588688947</v>
      </c>
      <c r="K110" s="291"/>
      <c r="L110" s="289">
        <f t="shared" si="20"/>
        <v>96.070481066180278</v>
      </c>
      <c r="M110" s="291">
        <f t="shared" si="20"/>
        <v>87.332309267793136</v>
      </c>
      <c r="N110" s="289">
        <f t="shared" si="20"/>
        <v>99.252359173592552</v>
      </c>
      <c r="O110" s="289">
        <f t="shared" si="20"/>
        <v>99.252359173592552</v>
      </c>
    </row>
    <row r="111" spans="1:15" ht="15.75">
      <c r="A111" s="265"/>
      <c r="B111" s="278" t="s">
        <v>265</v>
      </c>
      <c r="C111" s="279">
        <v>0</v>
      </c>
      <c r="D111" s="280">
        <v>0</v>
      </c>
      <c r="E111" s="281">
        <v>0</v>
      </c>
      <c r="F111" s="280">
        <v>0</v>
      </c>
      <c r="G111" s="280">
        <v>0</v>
      </c>
      <c r="H111" s="280">
        <v>0</v>
      </c>
      <c r="I111" s="280">
        <v>0</v>
      </c>
      <c r="J111" s="280">
        <v>0</v>
      </c>
      <c r="K111" s="280">
        <v>0</v>
      </c>
      <c r="L111" s="280">
        <v>0</v>
      </c>
      <c r="M111" s="280">
        <v>0</v>
      </c>
      <c r="N111" s="280">
        <v>0</v>
      </c>
      <c r="O111" s="280">
        <v>0</v>
      </c>
    </row>
    <row r="112" spans="1:15" ht="15.75">
      <c r="A112" s="265"/>
      <c r="B112" s="282" t="s">
        <v>241</v>
      </c>
      <c r="C112" s="283">
        <v>57548</v>
      </c>
      <c r="D112" s="284">
        <v>122526</v>
      </c>
      <c r="E112" s="285">
        <v>634067</v>
      </c>
      <c r="F112" s="284">
        <v>242231</v>
      </c>
      <c r="G112" s="284">
        <v>37277</v>
      </c>
      <c r="H112" s="284">
        <v>3590</v>
      </c>
      <c r="I112" s="284">
        <v>2343</v>
      </c>
      <c r="J112" s="284">
        <v>0</v>
      </c>
      <c r="K112" s="284">
        <v>410</v>
      </c>
      <c r="L112" s="284">
        <v>219694</v>
      </c>
      <c r="M112" s="284">
        <v>4000</v>
      </c>
      <c r="N112" s="284">
        <f>C112+D112+E112+F112+G112+H112+I112+J112+K112</f>
        <v>1099992</v>
      </c>
      <c r="O112" s="284">
        <f>C112+D112+E112+F112+G112+H112+I112+J112+K112</f>
        <v>1099992</v>
      </c>
    </row>
    <row r="113" spans="1:15" ht="15.75">
      <c r="A113" s="265"/>
      <c r="B113" s="282" t="s">
        <v>242</v>
      </c>
      <c r="C113" s="283">
        <v>55648</v>
      </c>
      <c r="D113" s="284">
        <v>127983.5</v>
      </c>
      <c r="E113" s="285">
        <v>603842</v>
      </c>
      <c r="F113" s="284">
        <v>243181</v>
      </c>
      <c r="G113" s="284">
        <v>31787</v>
      </c>
      <c r="H113" s="284">
        <v>3590</v>
      </c>
      <c r="I113" s="284">
        <v>2343</v>
      </c>
      <c r="J113" s="284">
        <v>432.5</v>
      </c>
      <c r="K113" s="284">
        <v>410</v>
      </c>
      <c r="L113" s="284">
        <v>218194</v>
      </c>
      <c r="M113" s="284">
        <v>4000</v>
      </c>
      <c r="N113" s="284">
        <f>C113+D113+E113+F113+G113+H113+I113+J113+K113</f>
        <v>1069217</v>
      </c>
      <c r="O113" s="284">
        <f>C113+D113+E113+F113+G113+H113+I113+J113+K113</f>
        <v>1069217</v>
      </c>
    </row>
    <row r="114" spans="1:15" ht="15.75">
      <c r="A114" s="265"/>
      <c r="B114" s="282" t="s">
        <v>246</v>
      </c>
      <c r="C114" s="286">
        <v>45967</v>
      </c>
      <c r="D114" s="284">
        <v>105142</v>
      </c>
      <c r="E114" s="286">
        <v>603839</v>
      </c>
      <c r="F114" s="284">
        <v>230706</v>
      </c>
      <c r="G114" s="286">
        <v>32803</v>
      </c>
      <c r="H114" s="284">
        <v>3348</v>
      </c>
      <c r="I114" s="286">
        <v>1633</v>
      </c>
      <c r="J114" s="284">
        <v>432</v>
      </c>
      <c r="K114" s="286">
        <v>399</v>
      </c>
      <c r="L114" s="284">
        <f>C114+D114+G114+I114+J114</f>
        <v>185977</v>
      </c>
      <c r="M114" s="286">
        <v>3748</v>
      </c>
      <c r="N114" s="284">
        <f>C114+D114+E114+F114+G114+H114+I114+J114+K114</f>
        <v>1024269</v>
      </c>
      <c r="O114" s="284">
        <f>C114+D114+E114+F114+G114+H114+I114+J114+K114</f>
        <v>1024269</v>
      </c>
    </row>
    <row r="115" spans="1:15" ht="16.5" thickBot="1">
      <c r="A115" s="265"/>
      <c r="B115" s="287" t="s">
        <v>247</v>
      </c>
      <c r="C115" s="288">
        <f>C114/C113*100</f>
        <v>82.603148361127083</v>
      </c>
      <c r="D115" s="289">
        <f t="shared" ref="D115:O115" si="21">D114/D113*100</f>
        <v>82.152777506475445</v>
      </c>
      <c r="E115" s="290">
        <f t="shared" si="21"/>
        <v>99.999503181295765</v>
      </c>
      <c r="F115" s="289">
        <f t="shared" si="21"/>
        <v>94.87007619838721</v>
      </c>
      <c r="G115" s="291">
        <f t="shared" si="21"/>
        <v>103.19627520684556</v>
      </c>
      <c r="H115" s="289">
        <f t="shared" si="21"/>
        <v>93.259052924791092</v>
      </c>
      <c r="I115" s="291">
        <f t="shared" si="21"/>
        <v>69.696969696969703</v>
      </c>
      <c r="J115" s="289">
        <f t="shared" si="21"/>
        <v>99.884393063583815</v>
      </c>
      <c r="K115" s="291">
        <f t="shared" si="21"/>
        <v>97.317073170731703</v>
      </c>
      <c r="L115" s="289">
        <f t="shared" si="21"/>
        <v>85.2346993959504</v>
      </c>
      <c r="M115" s="291">
        <f t="shared" si="21"/>
        <v>93.7</v>
      </c>
      <c r="N115" s="289">
        <f t="shared" si="21"/>
        <v>95.796176080253119</v>
      </c>
      <c r="O115" s="289">
        <f t="shared" si="21"/>
        <v>95.796176080253119</v>
      </c>
    </row>
    <row r="116" spans="1:15" ht="15.75">
      <c r="A116" s="265"/>
      <c r="B116" s="278" t="s">
        <v>266</v>
      </c>
      <c r="C116" s="279">
        <v>0</v>
      </c>
      <c r="D116" s="280">
        <v>0</v>
      </c>
      <c r="E116" s="281">
        <v>0</v>
      </c>
      <c r="F116" s="280">
        <v>0</v>
      </c>
      <c r="G116" s="280">
        <v>0</v>
      </c>
      <c r="H116" s="280">
        <v>0</v>
      </c>
      <c r="I116" s="280">
        <v>0</v>
      </c>
      <c r="J116" s="280">
        <v>0</v>
      </c>
      <c r="K116" s="280">
        <v>0</v>
      </c>
      <c r="L116" s="280">
        <v>0</v>
      </c>
      <c r="M116" s="280">
        <v>0</v>
      </c>
      <c r="N116" s="280">
        <v>0</v>
      </c>
      <c r="O116" s="280">
        <v>0</v>
      </c>
    </row>
    <row r="117" spans="1:15" ht="15.75">
      <c r="A117" s="265"/>
      <c r="B117" s="282" t="s">
        <v>241</v>
      </c>
      <c r="C117" s="283">
        <v>64680</v>
      </c>
      <c r="D117" s="284">
        <v>117506</v>
      </c>
      <c r="E117" s="285">
        <v>548220</v>
      </c>
      <c r="F117" s="284">
        <v>209204</v>
      </c>
      <c r="G117" s="284">
        <v>28170</v>
      </c>
      <c r="H117" s="284">
        <v>2500</v>
      </c>
      <c r="I117" s="284">
        <v>2363</v>
      </c>
      <c r="J117" s="284">
        <v>0</v>
      </c>
      <c r="K117" s="284">
        <v>0</v>
      </c>
      <c r="L117" s="284">
        <v>212719</v>
      </c>
      <c r="M117" s="284">
        <v>2500</v>
      </c>
      <c r="N117" s="284">
        <f>C117+D117+E117+F117+G117+H117+I117+J117+K117</f>
        <v>972643</v>
      </c>
      <c r="O117" s="284">
        <f>C117+D117+E117+F117+G117+H117+I117+J117+K117</f>
        <v>972643</v>
      </c>
    </row>
    <row r="118" spans="1:15" ht="15.75">
      <c r="A118" s="265"/>
      <c r="B118" s="282" t="s">
        <v>242</v>
      </c>
      <c r="C118" s="283">
        <v>58870</v>
      </c>
      <c r="D118" s="284">
        <v>115393</v>
      </c>
      <c r="E118" s="285">
        <v>560424</v>
      </c>
      <c r="F118" s="284">
        <v>215568</v>
      </c>
      <c r="G118" s="284">
        <v>29000</v>
      </c>
      <c r="H118" s="284">
        <v>2500</v>
      </c>
      <c r="I118" s="284">
        <v>2213</v>
      </c>
      <c r="J118" s="284">
        <v>700</v>
      </c>
      <c r="K118" s="284">
        <v>0</v>
      </c>
      <c r="L118" s="284">
        <v>206176</v>
      </c>
      <c r="M118" s="284">
        <v>2500</v>
      </c>
      <c r="N118" s="284">
        <f>C118+D118+E118+F118+G118+H118+I118+J118+K118</f>
        <v>984668</v>
      </c>
      <c r="O118" s="284">
        <f>C118+D118+E118+F118+G118+H118+I118+J118+K118</f>
        <v>984668</v>
      </c>
    </row>
    <row r="119" spans="1:15" ht="15.75">
      <c r="A119" s="265"/>
      <c r="B119" s="282" t="s">
        <v>246</v>
      </c>
      <c r="C119" s="286">
        <v>45797</v>
      </c>
      <c r="D119" s="284">
        <v>110444</v>
      </c>
      <c r="E119" s="286">
        <v>560420</v>
      </c>
      <c r="F119" s="284">
        <v>215558</v>
      </c>
      <c r="G119" s="286">
        <v>28225</v>
      </c>
      <c r="H119" s="284">
        <v>1846</v>
      </c>
      <c r="I119" s="286">
        <v>2010</v>
      </c>
      <c r="J119" s="284">
        <v>698</v>
      </c>
      <c r="K119" s="286">
        <v>0</v>
      </c>
      <c r="L119" s="284">
        <f>C119+D119+G119+I119+J119</f>
        <v>187174</v>
      </c>
      <c r="M119" s="286">
        <v>1846</v>
      </c>
      <c r="N119" s="284">
        <f>C119+D119+E119+F119+G119+H119+I119+J119+K119</f>
        <v>964998</v>
      </c>
      <c r="O119" s="284">
        <f>C119+D119+E119+F119+G119+H119+I119+J119+K119</f>
        <v>964998</v>
      </c>
    </row>
    <row r="120" spans="1:15" ht="16.5" thickBot="1">
      <c r="A120" s="265"/>
      <c r="B120" s="287" t="s">
        <v>247</v>
      </c>
      <c r="C120" s="288">
        <f>C119/C118*100</f>
        <v>77.793443179887888</v>
      </c>
      <c r="D120" s="289">
        <f t="shared" ref="D120:O120" si="22">D119/D118*100</f>
        <v>95.711178321041999</v>
      </c>
      <c r="E120" s="290">
        <f t="shared" si="22"/>
        <v>99.999286254692876</v>
      </c>
      <c r="F120" s="289">
        <f t="shared" si="22"/>
        <v>99.995361092555484</v>
      </c>
      <c r="G120" s="291">
        <f t="shared" si="22"/>
        <v>97.327586206896555</v>
      </c>
      <c r="H120" s="289">
        <f t="shared" si="22"/>
        <v>73.839999999999989</v>
      </c>
      <c r="I120" s="291">
        <f t="shared" si="22"/>
        <v>90.826931766832359</v>
      </c>
      <c r="J120" s="289"/>
      <c r="K120" s="291"/>
      <c r="L120" s="289">
        <f t="shared" si="22"/>
        <v>90.783602359149455</v>
      </c>
      <c r="M120" s="291">
        <f t="shared" si="22"/>
        <v>73.839999999999989</v>
      </c>
      <c r="N120" s="289">
        <f t="shared" si="22"/>
        <v>98.002372373226308</v>
      </c>
      <c r="O120" s="289">
        <f t="shared" si="22"/>
        <v>98.002372373226308</v>
      </c>
    </row>
    <row r="121" spans="1:15" ht="15.75">
      <c r="A121" s="265"/>
      <c r="B121" s="278" t="s">
        <v>267</v>
      </c>
      <c r="C121" s="279">
        <v>0</v>
      </c>
      <c r="D121" s="280">
        <v>0</v>
      </c>
      <c r="E121" s="281">
        <v>0</v>
      </c>
      <c r="F121" s="280">
        <v>0</v>
      </c>
      <c r="G121" s="280">
        <v>0</v>
      </c>
      <c r="H121" s="280">
        <v>0</v>
      </c>
      <c r="I121" s="280">
        <v>0</v>
      </c>
      <c r="J121" s="280">
        <v>0</v>
      </c>
      <c r="K121" s="280">
        <v>0</v>
      </c>
      <c r="L121" s="280">
        <v>0</v>
      </c>
      <c r="M121" s="280">
        <v>0</v>
      </c>
      <c r="N121" s="280">
        <v>0</v>
      </c>
      <c r="O121" s="280">
        <v>0</v>
      </c>
    </row>
    <row r="122" spans="1:15" ht="15.75">
      <c r="A122" s="265"/>
      <c r="B122" s="282" t="s">
        <v>241</v>
      </c>
      <c r="C122" s="283">
        <v>32835</v>
      </c>
      <c r="D122" s="284">
        <v>67125</v>
      </c>
      <c r="E122" s="285">
        <v>367136</v>
      </c>
      <c r="F122" s="284">
        <v>139963</v>
      </c>
      <c r="G122" s="284">
        <v>18688</v>
      </c>
      <c r="H122" s="284">
        <v>1300</v>
      </c>
      <c r="I122" s="284">
        <v>1352</v>
      </c>
      <c r="J122" s="284">
        <v>0</v>
      </c>
      <c r="K122" s="284">
        <v>500</v>
      </c>
      <c r="L122" s="284">
        <v>120000</v>
      </c>
      <c r="M122" s="284">
        <v>1800</v>
      </c>
      <c r="N122" s="284">
        <f>C122+D122+E122+F122+G122+H122+I122+J122+K122</f>
        <v>628899</v>
      </c>
      <c r="O122" s="284">
        <f>C122+D122+E122+F122+G122+H122+I122+J122+K122</f>
        <v>628899</v>
      </c>
    </row>
    <row r="123" spans="1:15" ht="15.75">
      <c r="A123" s="265"/>
      <c r="B123" s="282" t="s">
        <v>242</v>
      </c>
      <c r="C123" s="283">
        <v>32725</v>
      </c>
      <c r="D123" s="284">
        <v>69386</v>
      </c>
      <c r="E123" s="285">
        <v>383137</v>
      </c>
      <c r="F123" s="284">
        <v>145398</v>
      </c>
      <c r="G123" s="284">
        <v>19330</v>
      </c>
      <c r="H123" s="284">
        <v>9285</v>
      </c>
      <c r="I123" s="284">
        <v>1352</v>
      </c>
      <c r="J123" s="284">
        <v>121</v>
      </c>
      <c r="K123" s="284">
        <v>500</v>
      </c>
      <c r="L123" s="284">
        <v>122914</v>
      </c>
      <c r="M123" s="284">
        <v>9785</v>
      </c>
      <c r="N123" s="284">
        <f>C123+D123+E123+F123+G123+H123+I123+J123+K123</f>
        <v>661234</v>
      </c>
      <c r="O123" s="284">
        <f>C123+D123+E123+F123+G123+H123+I123+J123+K123</f>
        <v>661234</v>
      </c>
    </row>
    <row r="124" spans="1:15" ht="15.75">
      <c r="A124" s="265"/>
      <c r="B124" s="282" t="s">
        <v>246</v>
      </c>
      <c r="C124" s="286">
        <v>30537</v>
      </c>
      <c r="D124" s="284">
        <v>63564</v>
      </c>
      <c r="E124" s="286">
        <v>383132</v>
      </c>
      <c r="F124" s="284">
        <v>145387</v>
      </c>
      <c r="G124" s="286">
        <v>20123</v>
      </c>
      <c r="H124" s="284">
        <v>8747</v>
      </c>
      <c r="I124" s="286">
        <v>1208</v>
      </c>
      <c r="J124" s="284">
        <v>110</v>
      </c>
      <c r="K124" s="286">
        <v>0</v>
      </c>
      <c r="L124" s="284">
        <f>C124+D124+G124+I124+J124</f>
        <v>115542</v>
      </c>
      <c r="M124" s="286">
        <v>8747</v>
      </c>
      <c r="N124" s="284">
        <f>C124+D124+E124+F124+G124+H124+I124+J124+K124</f>
        <v>652808</v>
      </c>
      <c r="O124" s="284">
        <f>C124+D124+E124+F124+G124+H124+I124+J124+K124</f>
        <v>652808</v>
      </c>
    </row>
    <row r="125" spans="1:15" ht="16.5" thickBot="1">
      <c r="A125" s="265"/>
      <c r="B125" s="287" t="s">
        <v>247</v>
      </c>
      <c r="C125" s="288">
        <f>C124/C123*100</f>
        <v>93.313980137509546</v>
      </c>
      <c r="D125" s="289">
        <f t="shared" ref="D125:O125" si="23">D124/D123*100</f>
        <v>91.609258351828899</v>
      </c>
      <c r="E125" s="290">
        <f t="shared" si="23"/>
        <v>99.998694983778648</v>
      </c>
      <c r="F125" s="289">
        <f t="shared" si="23"/>
        <v>99.992434558934789</v>
      </c>
      <c r="G125" s="291">
        <f t="shared" si="23"/>
        <v>104.10243145369891</v>
      </c>
      <c r="H125" s="289">
        <f t="shared" si="23"/>
        <v>94.205708131394729</v>
      </c>
      <c r="I125" s="291">
        <f t="shared" si="23"/>
        <v>89.349112426035504</v>
      </c>
      <c r="J125" s="289"/>
      <c r="K125" s="291">
        <f t="shared" si="23"/>
        <v>0</v>
      </c>
      <c r="L125" s="289">
        <f t="shared" si="23"/>
        <v>94.002310558601948</v>
      </c>
      <c r="M125" s="291">
        <f t="shared" si="23"/>
        <v>89.39192641798671</v>
      </c>
      <c r="N125" s="289">
        <f t="shared" si="23"/>
        <v>98.725715858531174</v>
      </c>
      <c r="O125" s="289">
        <f t="shared" si="23"/>
        <v>98.725715858531174</v>
      </c>
    </row>
    <row r="126" spans="1:15" ht="15.75">
      <c r="A126" s="265"/>
      <c r="B126" s="278" t="s">
        <v>268</v>
      </c>
      <c r="C126" s="279">
        <v>0</v>
      </c>
      <c r="D126" s="280">
        <v>0</v>
      </c>
      <c r="E126" s="281">
        <v>0</v>
      </c>
      <c r="F126" s="280">
        <v>0</v>
      </c>
      <c r="G126" s="280">
        <v>0</v>
      </c>
      <c r="H126" s="280">
        <v>0</v>
      </c>
      <c r="I126" s="280">
        <v>0</v>
      </c>
      <c r="J126" s="280">
        <v>0</v>
      </c>
      <c r="K126" s="280">
        <v>0</v>
      </c>
      <c r="L126" s="280">
        <v>0</v>
      </c>
      <c r="M126" s="280">
        <v>0</v>
      </c>
      <c r="N126" s="280">
        <v>0</v>
      </c>
      <c r="O126" s="280">
        <v>0</v>
      </c>
    </row>
    <row r="127" spans="1:15" ht="15.75">
      <c r="A127" s="265"/>
      <c r="B127" s="282" t="s">
        <v>241</v>
      </c>
      <c r="C127" s="283">
        <v>63128</v>
      </c>
      <c r="D127" s="284">
        <v>134936</v>
      </c>
      <c r="E127" s="285">
        <v>759948</v>
      </c>
      <c r="F127" s="284">
        <v>290108</v>
      </c>
      <c r="G127" s="284">
        <v>38400</v>
      </c>
      <c r="H127" s="284">
        <v>3500</v>
      </c>
      <c r="I127" s="284">
        <v>4146</v>
      </c>
      <c r="J127" s="284">
        <v>1750</v>
      </c>
      <c r="K127" s="284">
        <v>0</v>
      </c>
      <c r="L127" s="284">
        <v>242360</v>
      </c>
      <c r="M127" s="284">
        <v>3500</v>
      </c>
      <c r="N127" s="284">
        <f>C127+D127+E127+F127+G127+H127+I127+J127+K127</f>
        <v>1295916</v>
      </c>
      <c r="O127" s="284">
        <f>C127+D127+E127+F127+G127+H127+I127+J127+K127</f>
        <v>1295916</v>
      </c>
    </row>
    <row r="128" spans="1:15" ht="15.75">
      <c r="A128" s="265"/>
      <c r="B128" s="282" t="s">
        <v>242</v>
      </c>
      <c r="C128" s="283">
        <v>60274</v>
      </c>
      <c r="D128" s="284">
        <v>155260</v>
      </c>
      <c r="E128" s="285">
        <v>780782</v>
      </c>
      <c r="F128" s="284">
        <v>299412</v>
      </c>
      <c r="G128" s="284">
        <v>39450</v>
      </c>
      <c r="H128" s="284">
        <v>14505</v>
      </c>
      <c r="I128" s="284">
        <v>4146</v>
      </c>
      <c r="J128" s="284">
        <v>1750</v>
      </c>
      <c r="K128" s="284">
        <v>0</v>
      </c>
      <c r="L128" s="284">
        <v>260880</v>
      </c>
      <c r="M128" s="284">
        <v>14505</v>
      </c>
      <c r="N128" s="284">
        <f>C128+D128+E128+F128+G128+H128+I128+J128+K128</f>
        <v>1355579</v>
      </c>
      <c r="O128" s="284">
        <f>C128+D128+E128+F128+G128+H128+I128+J128+K128</f>
        <v>1355579</v>
      </c>
    </row>
    <row r="129" spans="1:15" ht="15.75">
      <c r="A129" s="265"/>
      <c r="B129" s="282" t="s">
        <v>246</v>
      </c>
      <c r="C129" s="286">
        <v>53899</v>
      </c>
      <c r="D129" s="284">
        <v>148973</v>
      </c>
      <c r="E129" s="286">
        <v>780778</v>
      </c>
      <c r="F129" s="284">
        <v>299804</v>
      </c>
      <c r="G129" s="286">
        <v>40410</v>
      </c>
      <c r="H129" s="284">
        <v>14363</v>
      </c>
      <c r="I129" s="286">
        <v>3299</v>
      </c>
      <c r="J129" s="284">
        <v>1435</v>
      </c>
      <c r="K129" s="286">
        <v>0</v>
      </c>
      <c r="L129" s="284">
        <f>C129+D129+G129+I129+J129</f>
        <v>248016</v>
      </c>
      <c r="M129" s="286">
        <v>14363</v>
      </c>
      <c r="N129" s="284">
        <f>C129+D129+E129+F129+G129+H129+I129+J129+K129</f>
        <v>1342961</v>
      </c>
      <c r="O129" s="284">
        <f>C129+D129+E129+F129+G129+H129+I129+J129+K129</f>
        <v>1342961</v>
      </c>
    </row>
    <row r="130" spans="1:15" ht="16.5" thickBot="1">
      <c r="A130" s="265"/>
      <c r="B130" s="287" t="s">
        <v>247</v>
      </c>
      <c r="C130" s="288">
        <f>C129/C128*100</f>
        <v>89.423300262136237</v>
      </c>
      <c r="D130" s="289">
        <f t="shared" ref="D130:O130" si="24">D129/D128*100</f>
        <v>95.95066340332346</v>
      </c>
      <c r="E130" s="290">
        <f t="shared" si="24"/>
        <v>99.999487693107682</v>
      </c>
      <c r="F130" s="289">
        <f t="shared" si="24"/>
        <v>100.13092327628819</v>
      </c>
      <c r="G130" s="291">
        <f t="shared" si="24"/>
        <v>102.43346007604563</v>
      </c>
      <c r="H130" s="289">
        <f t="shared" si="24"/>
        <v>99.021027231988967</v>
      </c>
      <c r="I130" s="291">
        <f t="shared" si="24"/>
        <v>79.570670525808012</v>
      </c>
      <c r="J130" s="289">
        <f t="shared" si="24"/>
        <v>82</v>
      </c>
      <c r="K130" s="291"/>
      <c r="L130" s="289">
        <f t="shared" si="24"/>
        <v>95.068997240110392</v>
      </c>
      <c r="M130" s="291">
        <f t="shared" si="24"/>
        <v>99.021027231988967</v>
      </c>
      <c r="N130" s="289">
        <f t="shared" si="24"/>
        <v>99.069180033033859</v>
      </c>
      <c r="O130" s="289">
        <f t="shared" si="24"/>
        <v>99.069180033033859</v>
      </c>
    </row>
    <row r="131" spans="1:15" ht="15.75">
      <c r="A131" s="265"/>
      <c r="B131" s="278" t="s">
        <v>269</v>
      </c>
      <c r="C131" s="279">
        <v>0</v>
      </c>
      <c r="D131" s="280">
        <v>0</v>
      </c>
      <c r="E131" s="281">
        <v>0</v>
      </c>
      <c r="F131" s="280">
        <v>0</v>
      </c>
      <c r="G131" s="280">
        <v>0</v>
      </c>
      <c r="H131" s="280">
        <v>0</v>
      </c>
      <c r="I131" s="280">
        <v>0</v>
      </c>
      <c r="J131" s="280">
        <v>0</v>
      </c>
      <c r="K131" s="280">
        <v>0</v>
      </c>
      <c r="L131" s="280">
        <v>0</v>
      </c>
      <c r="M131" s="280">
        <v>0</v>
      </c>
      <c r="N131" s="280">
        <v>0</v>
      </c>
      <c r="O131" s="280">
        <v>0</v>
      </c>
    </row>
    <row r="132" spans="1:15" ht="15.75">
      <c r="A132" s="265"/>
      <c r="B132" s="282" t="s">
        <v>241</v>
      </c>
      <c r="C132" s="283">
        <v>52051</v>
      </c>
      <c r="D132" s="284">
        <v>113740</v>
      </c>
      <c r="E132" s="285">
        <v>608293</v>
      </c>
      <c r="F132" s="284">
        <v>232033</v>
      </c>
      <c r="G132" s="284">
        <v>30945</v>
      </c>
      <c r="H132" s="284">
        <v>2524</v>
      </c>
      <c r="I132" s="284">
        <v>3778</v>
      </c>
      <c r="J132" s="284">
        <v>0</v>
      </c>
      <c r="K132" s="284">
        <v>476</v>
      </c>
      <c r="L132" s="284">
        <v>200514</v>
      </c>
      <c r="M132" s="284">
        <v>3000</v>
      </c>
      <c r="N132" s="284">
        <f>C132+D132+E132+F132+G132+H132+I132+J132+K132</f>
        <v>1043840</v>
      </c>
      <c r="O132" s="284">
        <f>C132+D132+E132+F132+G132+H132+I132+J132+K132</f>
        <v>1043840</v>
      </c>
    </row>
    <row r="133" spans="1:15" ht="15.75">
      <c r="A133" s="265"/>
      <c r="B133" s="282" t="s">
        <v>242</v>
      </c>
      <c r="C133" s="283">
        <v>42177</v>
      </c>
      <c r="D133" s="284">
        <v>127681</v>
      </c>
      <c r="E133" s="285">
        <v>624647</v>
      </c>
      <c r="F133" s="284">
        <v>239196</v>
      </c>
      <c r="G133" s="284">
        <v>32515</v>
      </c>
      <c r="H133" s="284">
        <v>2564</v>
      </c>
      <c r="I133" s="284">
        <v>3518</v>
      </c>
      <c r="J133" s="284">
        <v>484</v>
      </c>
      <c r="K133" s="284">
        <v>436</v>
      </c>
      <c r="L133" s="284">
        <v>206375</v>
      </c>
      <c r="M133" s="284">
        <v>3000</v>
      </c>
      <c r="N133" s="284">
        <f>C133+D133+E133+F133+G133+H133+I133+J133+K133</f>
        <v>1073218</v>
      </c>
      <c r="O133" s="284">
        <f>C133+D133+E133+F133+G133+H133+I133+J133+K133</f>
        <v>1073218</v>
      </c>
    </row>
    <row r="134" spans="1:15" ht="15.75">
      <c r="A134" s="265"/>
      <c r="B134" s="282" t="s">
        <v>246</v>
      </c>
      <c r="C134" s="286">
        <v>37954</v>
      </c>
      <c r="D134" s="284">
        <v>110543</v>
      </c>
      <c r="E134" s="286">
        <v>624242</v>
      </c>
      <c r="F134" s="284">
        <v>239192</v>
      </c>
      <c r="G134" s="286">
        <v>32034</v>
      </c>
      <c r="H134" s="284">
        <v>2316</v>
      </c>
      <c r="I134" s="286">
        <v>3516</v>
      </c>
      <c r="J134" s="284">
        <v>482</v>
      </c>
      <c r="K134" s="286">
        <v>436</v>
      </c>
      <c r="L134" s="284">
        <f>C134+D134+G134+I134+J134</f>
        <v>184529</v>
      </c>
      <c r="M134" s="286">
        <v>2752</v>
      </c>
      <c r="N134" s="284">
        <f>C134+D134+E134+F134+G134+H134+I134+J134+K134</f>
        <v>1050715</v>
      </c>
      <c r="O134" s="284">
        <f>C134+D134+E134+F134+G134+H134+I134+J134+K134</f>
        <v>1050715</v>
      </c>
    </row>
    <row r="135" spans="1:15" ht="16.5" thickBot="1">
      <c r="A135" s="265"/>
      <c r="B135" s="287" t="s">
        <v>247</v>
      </c>
      <c r="C135" s="288">
        <f>C134/C133*100</f>
        <v>89.987433909476735</v>
      </c>
      <c r="D135" s="289">
        <f t="shared" ref="D135:O135" si="25">D134/D133*100</f>
        <v>86.577486078586475</v>
      </c>
      <c r="E135" s="290">
        <f t="shared" si="25"/>
        <v>99.935163380277174</v>
      </c>
      <c r="F135" s="289">
        <f t="shared" si="25"/>
        <v>99.998327731232962</v>
      </c>
      <c r="G135" s="291">
        <f t="shared" si="25"/>
        <v>98.520682761802249</v>
      </c>
      <c r="H135" s="289">
        <f t="shared" si="25"/>
        <v>90.32761310452419</v>
      </c>
      <c r="I135" s="291">
        <f t="shared" si="25"/>
        <v>99.943149516770887</v>
      </c>
      <c r="J135" s="289">
        <f t="shared" si="25"/>
        <v>99.586776859504127</v>
      </c>
      <c r="K135" s="291">
        <f t="shared" si="25"/>
        <v>100</v>
      </c>
      <c r="L135" s="289">
        <f t="shared" si="25"/>
        <v>89.414415505754079</v>
      </c>
      <c r="M135" s="291">
        <f t="shared" si="25"/>
        <v>91.733333333333334</v>
      </c>
      <c r="N135" s="289">
        <f t="shared" si="25"/>
        <v>97.903221898999078</v>
      </c>
      <c r="O135" s="289">
        <f t="shared" si="25"/>
        <v>97.903221898999078</v>
      </c>
    </row>
    <row r="136" spans="1:15" ht="15.75">
      <c r="A136" s="265"/>
      <c r="B136" s="278" t="s">
        <v>270</v>
      </c>
      <c r="C136" s="279">
        <v>0</v>
      </c>
      <c r="D136" s="280">
        <v>0</v>
      </c>
      <c r="E136" s="281">
        <v>0</v>
      </c>
      <c r="F136" s="280">
        <v>0</v>
      </c>
      <c r="G136" s="280">
        <v>0</v>
      </c>
      <c r="H136" s="280">
        <v>0</v>
      </c>
      <c r="I136" s="280">
        <v>0</v>
      </c>
      <c r="J136" s="280">
        <v>0</v>
      </c>
      <c r="K136" s="280">
        <v>0</v>
      </c>
      <c r="L136" s="280">
        <v>0</v>
      </c>
      <c r="M136" s="280">
        <v>0</v>
      </c>
      <c r="N136" s="280">
        <v>0</v>
      </c>
      <c r="O136" s="280">
        <v>0</v>
      </c>
    </row>
    <row r="137" spans="1:15" ht="15.75">
      <c r="A137" s="265"/>
      <c r="B137" s="282" t="s">
        <v>241</v>
      </c>
      <c r="C137" s="283">
        <v>103245</v>
      </c>
      <c r="D137" s="284">
        <v>194428</v>
      </c>
      <c r="E137" s="285">
        <v>1270058</v>
      </c>
      <c r="F137" s="284">
        <v>485875</v>
      </c>
      <c r="G137" s="284">
        <v>66485</v>
      </c>
      <c r="H137" s="284">
        <v>7500</v>
      </c>
      <c r="I137" s="284">
        <v>8663</v>
      </c>
      <c r="J137" s="284">
        <v>6412</v>
      </c>
      <c r="K137" s="284">
        <v>500</v>
      </c>
      <c r="L137" s="284">
        <v>379233</v>
      </c>
      <c r="M137" s="284">
        <v>8000</v>
      </c>
      <c r="N137" s="284">
        <f>C137+D137+E137+F137+G137+H137+I137+J137+K137</f>
        <v>2143166</v>
      </c>
      <c r="O137" s="284">
        <f>C137+D137+E137+F137+G137+H137+I137+J137+K137</f>
        <v>2143166</v>
      </c>
    </row>
    <row r="138" spans="1:15" ht="15.75">
      <c r="A138" s="265"/>
      <c r="B138" s="282" t="s">
        <v>242</v>
      </c>
      <c r="C138" s="283">
        <v>99482</v>
      </c>
      <c r="D138" s="284">
        <v>221837</v>
      </c>
      <c r="E138" s="285">
        <v>1324955</v>
      </c>
      <c r="F138" s="284">
        <v>501954</v>
      </c>
      <c r="G138" s="284">
        <v>71617</v>
      </c>
      <c r="H138" s="284">
        <v>43018</v>
      </c>
      <c r="I138" s="284">
        <v>12615</v>
      </c>
      <c r="J138" s="284">
        <v>7328</v>
      </c>
      <c r="K138" s="284">
        <v>0</v>
      </c>
      <c r="L138" s="284">
        <v>412879</v>
      </c>
      <c r="M138" s="284">
        <v>43018</v>
      </c>
      <c r="N138" s="284">
        <f>C138+D138+E138+F138+G138+H138+I138+J138+K138</f>
        <v>2282806</v>
      </c>
      <c r="O138" s="284">
        <f>C138+D138+E138+F138+G138+H138+I138+J138+K138</f>
        <v>2282806</v>
      </c>
    </row>
    <row r="139" spans="1:15" ht="15.75">
      <c r="A139" s="265"/>
      <c r="B139" s="282" t="s">
        <v>246</v>
      </c>
      <c r="C139" s="286">
        <v>98862</v>
      </c>
      <c r="D139" s="284">
        <v>221176</v>
      </c>
      <c r="E139" s="286">
        <v>1324950</v>
      </c>
      <c r="F139" s="284">
        <v>501943</v>
      </c>
      <c r="G139" s="286">
        <v>71605</v>
      </c>
      <c r="H139" s="284">
        <v>43015</v>
      </c>
      <c r="I139" s="286">
        <v>12572</v>
      </c>
      <c r="J139" s="284">
        <v>7165</v>
      </c>
      <c r="K139" s="286">
        <v>0</v>
      </c>
      <c r="L139" s="284">
        <f>C139+D139+G139+I139+J139</f>
        <v>411380</v>
      </c>
      <c r="M139" s="286">
        <v>43015</v>
      </c>
      <c r="N139" s="284">
        <f>C139+D139+E139+F139+G139+H139+I139+J139+K139</f>
        <v>2281288</v>
      </c>
      <c r="O139" s="284">
        <f>C139+D139+E139+F139+G139+H139+I139+J139+K139</f>
        <v>2281288</v>
      </c>
    </row>
    <row r="140" spans="1:15" ht="16.5" thickBot="1">
      <c r="A140" s="265"/>
      <c r="B140" s="287" t="s">
        <v>247</v>
      </c>
      <c r="C140" s="288">
        <f>C139/C138*100</f>
        <v>99.37677167728836</v>
      </c>
      <c r="D140" s="289">
        <f t="shared" ref="D140:O140" si="26">D139/D138*100</f>
        <v>99.702033475028955</v>
      </c>
      <c r="E140" s="290">
        <f t="shared" si="26"/>
        <v>99.999622628693047</v>
      </c>
      <c r="F140" s="289">
        <f t="shared" si="26"/>
        <v>99.997808564131375</v>
      </c>
      <c r="G140" s="291">
        <f t="shared" si="26"/>
        <v>99.983244201795657</v>
      </c>
      <c r="H140" s="289">
        <f t="shared" si="26"/>
        <v>99.993026175089497</v>
      </c>
      <c r="I140" s="291">
        <f t="shared" si="26"/>
        <v>99.659135949266741</v>
      </c>
      <c r="J140" s="289">
        <f t="shared" si="26"/>
        <v>97.775655021834069</v>
      </c>
      <c r="K140" s="291"/>
      <c r="L140" s="289">
        <f t="shared" si="26"/>
        <v>99.636939636067709</v>
      </c>
      <c r="M140" s="291">
        <f t="shared" si="26"/>
        <v>99.993026175089497</v>
      </c>
      <c r="N140" s="289">
        <f t="shared" si="26"/>
        <v>99.933502890740613</v>
      </c>
      <c r="O140" s="289">
        <f t="shared" si="26"/>
        <v>99.933502890740613</v>
      </c>
    </row>
    <row r="141" spans="1:15" ht="15.75">
      <c r="A141" s="265"/>
      <c r="B141" s="278" t="s">
        <v>271</v>
      </c>
      <c r="C141" s="279">
        <v>0</v>
      </c>
      <c r="D141" s="280">
        <v>0</v>
      </c>
      <c r="E141" s="281">
        <v>0</v>
      </c>
      <c r="F141" s="280">
        <v>0</v>
      </c>
      <c r="G141" s="280">
        <v>0</v>
      </c>
      <c r="H141" s="280">
        <v>0</v>
      </c>
      <c r="I141" s="280">
        <v>0</v>
      </c>
      <c r="J141" s="280">
        <v>0</v>
      </c>
      <c r="K141" s="280">
        <v>0</v>
      </c>
      <c r="L141" s="280">
        <v>0</v>
      </c>
      <c r="M141" s="280">
        <v>0</v>
      </c>
      <c r="N141" s="280">
        <v>0</v>
      </c>
      <c r="O141" s="280">
        <v>0</v>
      </c>
    </row>
    <row r="142" spans="1:15" ht="15.75">
      <c r="A142" s="265"/>
      <c r="B142" s="282" t="s">
        <v>241</v>
      </c>
      <c r="C142" s="283">
        <v>48723</v>
      </c>
      <c r="D142" s="284">
        <v>102066</v>
      </c>
      <c r="E142" s="285">
        <v>565991</v>
      </c>
      <c r="F142" s="284">
        <v>217664</v>
      </c>
      <c r="G142" s="284">
        <v>30934</v>
      </c>
      <c r="H142" s="284">
        <v>4000</v>
      </c>
      <c r="I142" s="284">
        <v>2106</v>
      </c>
      <c r="J142" s="284">
        <v>3030</v>
      </c>
      <c r="K142" s="284">
        <v>0</v>
      </c>
      <c r="L142" s="284">
        <v>186859</v>
      </c>
      <c r="M142" s="284">
        <v>4000</v>
      </c>
      <c r="N142" s="284">
        <f>C142+D142+E142+F142+G142+H142+I142+J142+K142</f>
        <v>974514</v>
      </c>
      <c r="O142" s="284">
        <f>C142+D142+E142+F142+G142+H142+I142+J142+K142</f>
        <v>974514</v>
      </c>
    </row>
    <row r="143" spans="1:15" ht="15.75">
      <c r="A143" s="265"/>
      <c r="B143" s="282" t="s">
        <v>242</v>
      </c>
      <c r="C143" s="283">
        <v>48323</v>
      </c>
      <c r="D143" s="284">
        <v>102831</v>
      </c>
      <c r="E143" s="285">
        <v>570819</v>
      </c>
      <c r="F143" s="284">
        <v>218386</v>
      </c>
      <c r="G143" s="284">
        <v>30434</v>
      </c>
      <c r="H143" s="284">
        <v>14188</v>
      </c>
      <c r="I143" s="284">
        <v>5506</v>
      </c>
      <c r="J143" s="284">
        <v>1830</v>
      </c>
      <c r="K143" s="284">
        <v>0</v>
      </c>
      <c r="L143" s="284">
        <v>188924</v>
      </c>
      <c r="M143" s="284">
        <v>14188</v>
      </c>
      <c r="N143" s="284">
        <f>C143+D143+E143+F143+G143+H143+I143+J143+K143</f>
        <v>992317</v>
      </c>
      <c r="O143" s="284">
        <f>C143+D143+E143+F143+G143+H143+I143+J143+K143</f>
        <v>992317</v>
      </c>
    </row>
    <row r="144" spans="1:15" ht="15.75">
      <c r="A144" s="265"/>
      <c r="B144" s="282" t="s">
        <v>246</v>
      </c>
      <c r="C144" s="286">
        <v>37309</v>
      </c>
      <c r="D144" s="284">
        <v>93248</v>
      </c>
      <c r="E144" s="286">
        <v>570815</v>
      </c>
      <c r="F144" s="301">
        <v>214781</v>
      </c>
      <c r="G144" s="286">
        <v>30954</v>
      </c>
      <c r="H144" s="284">
        <v>13251</v>
      </c>
      <c r="I144" s="286">
        <v>5403</v>
      </c>
      <c r="J144" s="284">
        <v>1497</v>
      </c>
      <c r="K144" s="286">
        <v>0</v>
      </c>
      <c r="L144" s="284">
        <f>C144+D144+G144+I144+J144</f>
        <v>168411</v>
      </c>
      <c r="M144" s="286">
        <v>13251</v>
      </c>
      <c r="N144" s="284">
        <f>C144+D144+E144+F144+G144+H144+I144+J144+K144</f>
        <v>967258</v>
      </c>
      <c r="O144" s="284">
        <f>C144+D144+E144+F144+G144+H144+I144+J144+K144</f>
        <v>967258</v>
      </c>
    </row>
    <row r="145" spans="1:15" ht="16.5" thickBot="1">
      <c r="A145" s="265"/>
      <c r="B145" s="287" t="s">
        <v>247</v>
      </c>
      <c r="C145" s="288">
        <f>C144/C143*100</f>
        <v>77.207540922542066</v>
      </c>
      <c r="D145" s="289">
        <f t="shared" ref="D145:O145" si="27">D144/D143*100</f>
        <v>90.680825821007289</v>
      </c>
      <c r="E145" s="290">
        <f t="shared" si="27"/>
        <v>99.999299252477584</v>
      </c>
      <c r="F145" s="289">
        <f t="shared" si="27"/>
        <v>98.349253157253671</v>
      </c>
      <c r="G145" s="291">
        <f t="shared" si="27"/>
        <v>101.70861536439509</v>
      </c>
      <c r="H145" s="289">
        <f t="shared" si="27"/>
        <v>93.395827459825213</v>
      </c>
      <c r="I145" s="291">
        <f t="shared" si="27"/>
        <v>98.12931347620777</v>
      </c>
      <c r="J145" s="289">
        <f t="shared" si="27"/>
        <v>81.8032786885246</v>
      </c>
      <c r="K145" s="291"/>
      <c r="L145" s="289">
        <f t="shared" si="27"/>
        <v>89.14219474497682</v>
      </c>
      <c r="M145" s="291">
        <f t="shared" si="27"/>
        <v>93.395827459825213</v>
      </c>
      <c r="N145" s="289">
        <f t="shared" si="27"/>
        <v>97.474698105544903</v>
      </c>
      <c r="O145" s="289">
        <f t="shared" si="27"/>
        <v>97.474698105544903</v>
      </c>
    </row>
    <row r="146" spans="1:15" ht="15.75">
      <c r="A146" s="265"/>
      <c r="B146" s="278" t="s">
        <v>272</v>
      </c>
      <c r="C146" s="279">
        <v>0</v>
      </c>
      <c r="D146" s="280">
        <v>0</v>
      </c>
      <c r="E146" s="281">
        <v>0</v>
      </c>
      <c r="F146" s="280">
        <v>0</v>
      </c>
      <c r="G146" s="280">
        <v>0</v>
      </c>
      <c r="H146" s="280">
        <v>0</v>
      </c>
      <c r="I146" s="280">
        <v>0</v>
      </c>
      <c r="J146" s="280">
        <v>0</v>
      </c>
      <c r="K146" s="280">
        <v>0</v>
      </c>
      <c r="L146" s="280">
        <v>0</v>
      </c>
      <c r="M146" s="280">
        <v>0</v>
      </c>
      <c r="N146" s="280">
        <v>0</v>
      </c>
      <c r="O146" s="280">
        <v>0</v>
      </c>
    </row>
    <row r="147" spans="1:15" ht="15.75">
      <c r="A147" s="265"/>
      <c r="B147" s="282" t="s">
        <v>241</v>
      </c>
      <c r="C147" s="283">
        <v>64870</v>
      </c>
      <c r="D147" s="284">
        <v>126037</v>
      </c>
      <c r="E147" s="285">
        <v>693651</v>
      </c>
      <c r="F147" s="284">
        <v>264654</v>
      </c>
      <c r="G147" s="284">
        <v>35713</v>
      </c>
      <c r="H147" s="284">
        <v>3043</v>
      </c>
      <c r="I147" s="284">
        <v>5279</v>
      </c>
      <c r="J147" s="284">
        <v>0</v>
      </c>
      <c r="K147" s="284">
        <v>357</v>
      </c>
      <c r="L147" s="284">
        <v>231899</v>
      </c>
      <c r="M147" s="284">
        <v>3400</v>
      </c>
      <c r="N147" s="284">
        <f>C147+D147+E147+F147+G147+H147+I147+J147+K147</f>
        <v>1193604</v>
      </c>
      <c r="O147" s="284">
        <f>C147+D147+E147+F147+G147+H147+I147+J147+K147</f>
        <v>1193604</v>
      </c>
    </row>
    <row r="148" spans="1:15" ht="15.75">
      <c r="A148" s="265"/>
      <c r="B148" s="282" t="s">
        <v>242</v>
      </c>
      <c r="C148" s="283">
        <v>61479</v>
      </c>
      <c r="D148" s="284">
        <v>130528</v>
      </c>
      <c r="E148" s="285">
        <v>719106</v>
      </c>
      <c r="F148" s="284">
        <v>272071</v>
      </c>
      <c r="G148" s="284">
        <v>36381</v>
      </c>
      <c r="H148" s="284">
        <v>3043</v>
      </c>
      <c r="I148" s="284">
        <v>2531</v>
      </c>
      <c r="J148" s="284">
        <v>980</v>
      </c>
      <c r="K148" s="284">
        <v>357</v>
      </c>
      <c r="L148" s="284">
        <v>231899</v>
      </c>
      <c r="M148" s="284">
        <v>3400</v>
      </c>
      <c r="N148" s="284">
        <f>C148+D148+E148+F148+G148+H148+I148+J148+K148</f>
        <v>1226476</v>
      </c>
      <c r="O148" s="284">
        <f>C148+D148+E148+F148+G148+H148+I148+J148+K148</f>
        <v>1226476</v>
      </c>
    </row>
    <row r="149" spans="1:15" ht="15.75">
      <c r="A149" s="265"/>
      <c r="B149" s="282" t="s">
        <v>246</v>
      </c>
      <c r="C149" s="286">
        <v>47944</v>
      </c>
      <c r="D149" s="284">
        <v>124387</v>
      </c>
      <c r="E149" s="286">
        <v>719102</v>
      </c>
      <c r="F149" s="284">
        <v>272061</v>
      </c>
      <c r="G149" s="286">
        <v>36118</v>
      </c>
      <c r="H149" s="284">
        <v>2842</v>
      </c>
      <c r="I149" s="286">
        <v>1679</v>
      </c>
      <c r="J149" s="284">
        <v>934</v>
      </c>
      <c r="K149" s="286">
        <v>356</v>
      </c>
      <c r="L149" s="284">
        <f>C149+D149+G149+I149+J149</f>
        <v>211062</v>
      </c>
      <c r="M149" s="286">
        <v>3199</v>
      </c>
      <c r="N149" s="284">
        <f>C149+D149+E149+F149+G149+H149+I149+J149+K149</f>
        <v>1205423</v>
      </c>
      <c r="O149" s="284">
        <f>C149+D149+E149+F149+G149+H149+I149+J149+K149</f>
        <v>1205423</v>
      </c>
    </row>
    <row r="150" spans="1:15" ht="16.5" thickBot="1">
      <c r="A150" s="265"/>
      <c r="B150" s="287" t="s">
        <v>247</v>
      </c>
      <c r="C150" s="288">
        <f>C149/C148*100</f>
        <v>77.98435238048765</v>
      </c>
      <c r="D150" s="289">
        <f t="shared" ref="D150:O150" si="28">D149/D148*100</f>
        <v>95.295262319195885</v>
      </c>
      <c r="E150" s="290">
        <f t="shared" si="28"/>
        <v>99.999443753772042</v>
      </c>
      <c r="F150" s="289">
        <f t="shared" si="28"/>
        <v>99.996324488828279</v>
      </c>
      <c r="G150" s="291">
        <f t="shared" si="28"/>
        <v>99.277095187048175</v>
      </c>
      <c r="H150" s="289">
        <f t="shared" si="28"/>
        <v>93.394676306276708</v>
      </c>
      <c r="I150" s="291">
        <f t="shared" si="28"/>
        <v>66.337416041090478</v>
      </c>
      <c r="J150" s="289"/>
      <c r="K150" s="302">
        <f t="shared" si="28"/>
        <v>99.719887955182074</v>
      </c>
      <c r="L150" s="303">
        <f t="shared" si="28"/>
        <v>91.014622745246854</v>
      </c>
      <c r="M150" s="291">
        <f t="shared" si="28"/>
        <v>94.088235294117652</v>
      </c>
      <c r="N150" s="289">
        <f t="shared" si="28"/>
        <v>98.283456015445879</v>
      </c>
      <c r="O150" s="289">
        <f t="shared" si="28"/>
        <v>98.283456015445879</v>
      </c>
    </row>
    <row r="151" spans="1:15" ht="15.75">
      <c r="A151" s="265"/>
      <c r="B151" s="278" t="s">
        <v>273</v>
      </c>
      <c r="C151" s="279">
        <v>0</v>
      </c>
      <c r="D151" s="280">
        <v>0</v>
      </c>
      <c r="E151" s="281">
        <v>0</v>
      </c>
      <c r="F151" s="280">
        <v>0</v>
      </c>
      <c r="G151" s="280">
        <v>0</v>
      </c>
      <c r="H151" s="280">
        <v>0</v>
      </c>
      <c r="I151" s="280">
        <v>0</v>
      </c>
      <c r="J151" s="304">
        <v>0</v>
      </c>
      <c r="K151" s="280">
        <v>0</v>
      </c>
      <c r="L151" s="280">
        <v>0</v>
      </c>
      <c r="M151" s="281">
        <v>0</v>
      </c>
      <c r="N151" s="280">
        <v>0</v>
      </c>
      <c r="O151" s="280">
        <v>0</v>
      </c>
    </row>
    <row r="152" spans="1:15" ht="15.75">
      <c r="A152" s="265"/>
      <c r="B152" s="282" t="s">
        <v>241</v>
      </c>
      <c r="C152" s="283">
        <v>86276</v>
      </c>
      <c r="D152" s="284">
        <v>161972</v>
      </c>
      <c r="E152" s="285">
        <v>996512</v>
      </c>
      <c r="F152" s="284">
        <v>381017</v>
      </c>
      <c r="G152" s="284">
        <v>48151</v>
      </c>
      <c r="H152" s="284">
        <v>4800</v>
      </c>
      <c r="I152" s="284">
        <v>6450</v>
      </c>
      <c r="J152" s="305">
        <v>3153</v>
      </c>
      <c r="K152" s="284">
        <v>500</v>
      </c>
      <c r="L152" s="284">
        <v>306002</v>
      </c>
      <c r="M152" s="285">
        <v>5300</v>
      </c>
      <c r="N152" s="284">
        <f>C152+D152+E152+F152+G152+H152+I152+J152+K152</f>
        <v>1688831</v>
      </c>
      <c r="O152" s="284">
        <f>C152+D152+E152+F152+G152+H152+I152+J152+K152</f>
        <v>1688831</v>
      </c>
    </row>
    <row r="153" spans="1:15" ht="15.75">
      <c r="A153" s="265"/>
      <c r="B153" s="282" t="s">
        <v>242</v>
      </c>
      <c r="C153" s="283">
        <v>83144</v>
      </c>
      <c r="D153" s="284">
        <v>177645</v>
      </c>
      <c r="E153" s="285">
        <v>1043438</v>
      </c>
      <c r="F153" s="284">
        <v>393599</v>
      </c>
      <c r="G153" s="284">
        <v>53111</v>
      </c>
      <c r="H153" s="284">
        <v>4800</v>
      </c>
      <c r="I153" s="284">
        <v>7839</v>
      </c>
      <c r="J153" s="305">
        <v>4163</v>
      </c>
      <c r="K153" s="284">
        <v>500</v>
      </c>
      <c r="L153" s="284">
        <v>325902</v>
      </c>
      <c r="M153" s="285">
        <v>5300</v>
      </c>
      <c r="N153" s="284">
        <f>C153+D153+E153+F153+G153+H153+I153+J153+K153</f>
        <v>1768239</v>
      </c>
      <c r="O153" s="284">
        <f>C153+D153+E153+F153+G153+H153+I153+J153+K153</f>
        <v>1768239</v>
      </c>
    </row>
    <row r="154" spans="1:15" ht="15.75">
      <c r="A154" s="265"/>
      <c r="B154" s="282" t="s">
        <v>246</v>
      </c>
      <c r="C154" s="286">
        <v>70439</v>
      </c>
      <c r="D154" s="284">
        <v>169960</v>
      </c>
      <c r="E154" s="286">
        <v>1043433</v>
      </c>
      <c r="F154" s="284">
        <v>394538</v>
      </c>
      <c r="G154" s="286">
        <v>54876</v>
      </c>
      <c r="H154" s="284">
        <v>3130</v>
      </c>
      <c r="I154" s="286">
        <v>4261</v>
      </c>
      <c r="J154" s="305">
        <v>2458</v>
      </c>
      <c r="K154" s="284">
        <v>0</v>
      </c>
      <c r="L154" s="284">
        <f>C154+D154+G154+I154+J154</f>
        <v>301994</v>
      </c>
      <c r="M154" s="286">
        <v>3130</v>
      </c>
      <c r="N154" s="284">
        <f>C154+D154+E154+F154+G154+H154+I154+J154+K154</f>
        <v>1743095</v>
      </c>
      <c r="O154" s="284">
        <f>C154+D154+E154+F154+G154+H154+I154+J154+K154</f>
        <v>1743095</v>
      </c>
    </row>
    <row r="155" spans="1:15" ht="16.5" thickBot="1">
      <c r="A155" s="265"/>
      <c r="B155" s="287" t="s">
        <v>247</v>
      </c>
      <c r="C155" s="288">
        <f>C154/C153*100</f>
        <v>84.719282209179255</v>
      </c>
      <c r="D155" s="289">
        <f t="shared" ref="D155:O155" si="29">D154/D153*100</f>
        <v>95.67395648625066</v>
      </c>
      <c r="E155" s="290">
        <f t="shared" si="29"/>
        <v>99.999520814844772</v>
      </c>
      <c r="F155" s="289">
        <f t="shared" si="29"/>
        <v>100.2385676792878</v>
      </c>
      <c r="G155" s="291">
        <f t="shared" si="29"/>
        <v>103.32322870968349</v>
      </c>
      <c r="H155" s="289">
        <f t="shared" si="29"/>
        <v>65.208333333333329</v>
      </c>
      <c r="I155" s="291">
        <f t="shared" si="29"/>
        <v>54.356423013139434</v>
      </c>
      <c r="J155" s="306">
        <f t="shared" si="29"/>
        <v>59.043958683641605</v>
      </c>
      <c r="K155" s="289">
        <f t="shared" si="29"/>
        <v>0</v>
      </c>
      <c r="L155" s="289">
        <f t="shared" si="29"/>
        <v>92.664052383845458</v>
      </c>
      <c r="M155" s="290">
        <f t="shared" si="29"/>
        <v>59.056603773584904</v>
      </c>
      <c r="N155" s="289">
        <f t="shared" si="29"/>
        <v>98.578020278932883</v>
      </c>
      <c r="O155" s="289">
        <f t="shared" si="29"/>
        <v>98.578020278932883</v>
      </c>
    </row>
    <row r="156" spans="1:15" ht="15.75">
      <c r="A156" s="265"/>
      <c r="B156" s="278" t="s">
        <v>274</v>
      </c>
      <c r="C156" s="279">
        <v>0</v>
      </c>
      <c r="D156" s="280">
        <v>0</v>
      </c>
      <c r="E156" s="281">
        <v>0</v>
      </c>
      <c r="F156" s="280">
        <v>0</v>
      </c>
      <c r="G156" s="280">
        <v>0</v>
      </c>
      <c r="H156" s="280">
        <v>0</v>
      </c>
      <c r="I156" s="280">
        <v>0</v>
      </c>
      <c r="J156" s="280">
        <v>0</v>
      </c>
      <c r="K156" s="307">
        <v>0</v>
      </c>
      <c r="L156" s="307">
        <v>0</v>
      </c>
      <c r="M156" s="280">
        <v>0</v>
      </c>
      <c r="N156" s="280">
        <v>0</v>
      </c>
      <c r="O156" s="280">
        <v>0</v>
      </c>
    </row>
    <row r="157" spans="1:15" ht="15.75">
      <c r="A157" s="265"/>
      <c r="B157" s="282" t="s">
        <v>241</v>
      </c>
      <c r="C157" s="283">
        <v>42736</v>
      </c>
      <c r="D157" s="284">
        <v>91825</v>
      </c>
      <c r="E157" s="285">
        <v>458331</v>
      </c>
      <c r="F157" s="284">
        <v>176315</v>
      </c>
      <c r="G157" s="284">
        <v>25611</v>
      </c>
      <c r="H157" s="284">
        <v>4591</v>
      </c>
      <c r="I157" s="284">
        <v>2814</v>
      </c>
      <c r="J157" s="284">
        <v>4400</v>
      </c>
      <c r="K157" s="284">
        <v>595</v>
      </c>
      <c r="L157" s="284">
        <v>167386</v>
      </c>
      <c r="M157" s="284">
        <v>5186</v>
      </c>
      <c r="N157" s="284">
        <f>C157+D157+E157+F157+G157+H157+I157+J157+K157</f>
        <v>807218</v>
      </c>
      <c r="O157" s="284">
        <f>C157+D157+E157+F157+G157+H157+I157+J157+K157</f>
        <v>807218</v>
      </c>
    </row>
    <row r="158" spans="1:15" ht="15.75">
      <c r="A158" s="265"/>
      <c r="B158" s="282" t="s">
        <v>242</v>
      </c>
      <c r="C158" s="283">
        <v>42481</v>
      </c>
      <c r="D158" s="284">
        <v>103848</v>
      </c>
      <c r="E158" s="285">
        <v>460090</v>
      </c>
      <c r="F158" s="284">
        <v>177420</v>
      </c>
      <c r="G158" s="284">
        <v>25639</v>
      </c>
      <c r="H158" s="284">
        <v>4591</v>
      </c>
      <c r="I158" s="284">
        <v>2814</v>
      </c>
      <c r="J158" s="284">
        <v>4320</v>
      </c>
      <c r="K158" s="284">
        <v>595</v>
      </c>
      <c r="L158" s="284">
        <v>179102</v>
      </c>
      <c r="M158" s="284">
        <v>5186</v>
      </c>
      <c r="N158" s="284">
        <f>C158+D158+E158+F158+G158+H158+I158+J158+K158</f>
        <v>821798</v>
      </c>
      <c r="O158" s="284">
        <f>C158+D158+E158+F158+G158+H158+I158+J158+K158</f>
        <v>821798</v>
      </c>
    </row>
    <row r="159" spans="1:15" ht="15.75">
      <c r="A159" s="265"/>
      <c r="B159" s="282" t="s">
        <v>246</v>
      </c>
      <c r="C159" s="286">
        <v>32618</v>
      </c>
      <c r="D159" s="284">
        <v>86661</v>
      </c>
      <c r="E159" s="286">
        <v>460087</v>
      </c>
      <c r="F159" s="284">
        <v>177409</v>
      </c>
      <c r="G159" s="286">
        <v>23960</v>
      </c>
      <c r="H159" s="284">
        <v>4348</v>
      </c>
      <c r="I159" s="286">
        <v>2524</v>
      </c>
      <c r="J159" s="284">
        <v>3780</v>
      </c>
      <c r="K159" s="286">
        <v>145</v>
      </c>
      <c r="L159" s="284">
        <f>C159+D159+G159+I159+J159</f>
        <v>149543</v>
      </c>
      <c r="M159" s="286">
        <v>4493</v>
      </c>
      <c r="N159" s="284">
        <f>C159+D159+E159+F159+G159+H159+I159+J159+K159</f>
        <v>791532</v>
      </c>
      <c r="O159" s="284">
        <f>C159+D159+E159+F159+G159+H159+I159+J159+K159</f>
        <v>791532</v>
      </c>
    </row>
    <row r="160" spans="1:15" ht="16.5" thickBot="1">
      <c r="A160" s="265"/>
      <c r="B160" s="287" t="s">
        <v>247</v>
      </c>
      <c r="C160" s="288">
        <f>C159/C158*100</f>
        <v>76.782561615781177</v>
      </c>
      <c r="D160" s="289">
        <f t="shared" ref="D160:O160" si="30">D159/D158*100</f>
        <v>83.449849780448346</v>
      </c>
      <c r="E160" s="290">
        <f t="shared" si="30"/>
        <v>99.999347953661243</v>
      </c>
      <c r="F160" s="289">
        <f t="shared" si="30"/>
        <v>99.993800022545372</v>
      </c>
      <c r="G160" s="291">
        <f t="shared" si="30"/>
        <v>93.451382659230077</v>
      </c>
      <c r="H160" s="289">
        <f t="shared" si="30"/>
        <v>94.707035504247443</v>
      </c>
      <c r="I160" s="291">
        <f t="shared" si="30"/>
        <v>89.69438521677327</v>
      </c>
      <c r="J160" s="289">
        <f t="shared" si="30"/>
        <v>87.5</v>
      </c>
      <c r="K160" s="291">
        <f t="shared" si="30"/>
        <v>24.369747899159663</v>
      </c>
      <c r="L160" s="289">
        <f t="shared" si="30"/>
        <v>83.495996694620942</v>
      </c>
      <c r="M160" s="291">
        <f t="shared" si="30"/>
        <v>86.637099884303893</v>
      </c>
      <c r="N160" s="289">
        <f t="shared" si="30"/>
        <v>96.31709982258414</v>
      </c>
      <c r="O160" s="289">
        <f t="shared" si="30"/>
        <v>96.31709982258414</v>
      </c>
    </row>
    <row r="161" spans="1:15" ht="15.75">
      <c r="A161" s="265"/>
      <c r="B161" s="278" t="s">
        <v>275</v>
      </c>
      <c r="C161" s="279">
        <v>0</v>
      </c>
      <c r="D161" s="280">
        <v>0</v>
      </c>
      <c r="E161" s="281">
        <v>0</v>
      </c>
      <c r="F161" s="280">
        <v>0</v>
      </c>
      <c r="G161" s="280">
        <v>0</v>
      </c>
      <c r="H161" s="280">
        <v>0</v>
      </c>
      <c r="I161" s="280">
        <v>0</v>
      </c>
      <c r="J161" s="280">
        <v>0</v>
      </c>
      <c r="K161" s="280">
        <v>0</v>
      </c>
      <c r="L161" s="280">
        <v>0</v>
      </c>
      <c r="M161" s="280">
        <v>0</v>
      </c>
      <c r="N161" s="280">
        <v>0</v>
      </c>
      <c r="O161" s="280">
        <v>0</v>
      </c>
    </row>
    <row r="162" spans="1:15" ht="15.75">
      <c r="A162" s="265"/>
      <c r="B162" s="282" t="s">
        <v>241</v>
      </c>
      <c r="C162" s="283">
        <v>13731</v>
      </c>
      <c r="D162" s="284">
        <v>146720</v>
      </c>
      <c r="E162" s="285">
        <v>408912</v>
      </c>
      <c r="F162" s="284">
        <v>156286</v>
      </c>
      <c r="G162" s="284">
        <v>16274</v>
      </c>
      <c r="H162" s="284">
        <v>2500</v>
      </c>
      <c r="I162" s="284">
        <v>1122</v>
      </c>
      <c r="J162" s="284">
        <v>0</v>
      </c>
      <c r="K162" s="284">
        <v>0</v>
      </c>
      <c r="L162" s="284">
        <v>177847</v>
      </c>
      <c r="M162" s="284">
        <v>2500</v>
      </c>
      <c r="N162" s="284">
        <f>C162+D162+E162+F162+G162+H162+I162+J162+K162</f>
        <v>745545</v>
      </c>
      <c r="O162" s="284">
        <f>C162+D162+E162+F162+G162+H162+I162+J162+K162</f>
        <v>745545</v>
      </c>
    </row>
    <row r="163" spans="1:15" ht="15.75">
      <c r="A163" s="265"/>
      <c r="B163" s="282" t="s">
        <v>242</v>
      </c>
      <c r="C163" s="283">
        <v>15121</v>
      </c>
      <c r="D163" s="284">
        <v>153670</v>
      </c>
      <c r="E163" s="285">
        <v>416686</v>
      </c>
      <c r="F163" s="284">
        <v>157300</v>
      </c>
      <c r="G163" s="284">
        <v>21779</v>
      </c>
      <c r="H163" s="284">
        <v>4768</v>
      </c>
      <c r="I163" s="284">
        <v>2668</v>
      </c>
      <c r="J163" s="284">
        <v>1131</v>
      </c>
      <c r="K163" s="284">
        <v>0</v>
      </c>
      <c r="L163" s="284">
        <v>194369</v>
      </c>
      <c r="M163" s="284">
        <v>4768</v>
      </c>
      <c r="N163" s="284">
        <f>C163+D163+E163+F163+G163+H163+I163+J163+K163</f>
        <v>773123</v>
      </c>
      <c r="O163" s="284">
        <f>C163+D163+E163+F163+G163+H163+I163+J163+K163</f>
        <v>773123</v>
      </c>
    </row>
    <row r="164" spans="1:15" ht="15.75">
      <c r="A164" s="265"/>
      <c r="B164" s="282" t="s">
        <v>246</v>
      </c>
      <c r="C164" s="286">
        <v>14594</v>
      </c>
      <c r="D164" s="284">
        <v>147623</v>
      </c>
      <c r="E164" s="286">
        <v>416681</v>
      </c>
      <c r="F164" s="284">
        <v>157289</v>
      </c>
      <c r="G164" s="286">
        <v>21732</v>
      </c>
      <c r="H164" s="284">
        <v>4238</v>
      </c>
      <c r="I164" s="286">
        <v>2640</v>
      </c>
      <c r="J164" s="284">
        <v>939</v>
      </c>
      <c r="K164" s="286">
        <v>0</v>
      </c>
      <c r="L164" s="284">
        <f>C164+D164+G164+I164+J164</f>
        <v>187528</v>
      </c>
      <c r="M164" s="286">
        <v>4238</v>
      </c>
      <c r="N164" s="284">
        <f>C164+D164+E164+F164+G164+H164+I164+J164+K164</f>
        <v>765736</v>
      </c>
      <c r="O164" s="284">
        <f>C164+D164+E164+F164+G164+H164+I164+J164+K164</f>
        <v>765736</v>
      </c>
    </row>
    <row r="165" spans="1:15" ht="16.5" thickBot="1">
      <c r="A165" s="265"/>
      <c r="B165" s="287" t="s">
        <v>247</v>
      </c>
      <c r="C165" s="288">
        <f>C164/C163*100</f>
        <v>96.514780768467688</v>
      </c>
      <c r="D165" s="289">
        <f t="shared" ref="D165:O165" si="31">D164/D163*100</f>
        <v>96.064944361293684</v>
      </c>
      <c r="E165" s="290">
        <f t="shared" si="31"/>
        <v>99.998800055677421</v>
      </c>
      <c r="F165" s="289">
        <f t="shared" si="31"/>
        <v>99.993006993007</v>
      </c>
      <c r="G165" s="291">
        <f t="shared" si="31"/>
        <v>99.784195784930446</v>
      </c>
      <c r="H165" s="289">
        <f t="shared" si="31"/>
        <v>88.884228187919462</v>
      </c>
      <c r="I165" s="291">
        <f t="shared" si="31"/>
        <v>98.950524737631184</v>
      </c>
      <c r="J165" s="289"/>
      <c r="K165" s="291"/>
      <c r="L165" s="289">
        <f t="shared" si="31"/>
        <v>96.480405826031941</v>
      </c>
      <c r="M165" s="291">
        <f t="shared" si="31"/>
        <v>88.884228187919462</v>
      </c>
      <c r="N165" s="289">
        <f t="shared" si="31"/>
        <v>99.044524609926228</v>
      </c>
      <c r="O165" s="289">
        <f t="shared" si="31"/>
        <v>99.044524609926228</v>
      </c>
    </row>
    <row r="166" spans="1:15" ht="15.75">
      <c r="A166" s="265"/>
      <c r="B166" s="278" t="s">
        <v>276</v>
      </c>
      <c r="C166" s="279">
        <v>0</v>
      </c>
      <c r="D166" s="280">
        <v>0</v>
      </c>
      <c r="E166" s="281">
        <v>0</v>
      </c>
      <c r="F166" s="280">
        <v>0</v>
      </c>
      <c r="G166" s="280">
        <v>0</v>
      </c>
      <c r="H166" s="280">
        <v>0</v>
      </c>
      <c r="I166" s="280">
        <v>0</v>
      </c>
      <c r="J166" s="280"/>
      <c r="K166" s="280">
        <v>0</v>
      </c>
      <c r="L166" s="280">
        <v>0</v>
      </c>
      <c r="M166" s="280">
        <v>0</v>
      </c>
      <c r="N166" s="280">
        <v>0</v>
      </c>
      <c r="O166" s="280">
        <v>0</v>
      </c>
    </row>
    <row r="167" spans="1:15" ht="15.75">
      <c r="A167" s="265"/>
      <c r="B167" s="282" t="s">
        <v>241</v>
      </c>
      <c r="C167" s="283">
        <v>45806</v>
      </c>
      <c r="D167" s="284">
        <v>103424</v>
      </c>
      <c r="E167" s="285">
        <v>532135</v>
      </c>
      <c r="F167" s="284">
        <v>203284</v>
      </c>
      <c r="G167" s="284">
        <v>26725</v>
      </c>
      <c r="H167" s="284">
        <v>3000</v>
      </c>
      <c r="I167" s="284">
        <v>12354</v>
      </c>
      <c r="J167" s="284">
        <v>0</v>
      </c>
      <c r="K167" s="284">
        <v>0</v>
      </c>
      <c r="L167" s="284">
        <v>188309</v>
      </c>
      <c r="M167" s="284">
        <v>3000</v>
      </c>
      <c r="N167" s="284">
        <f>C167+D167+E167+F167+G167+H167+I167+J167+K167</f>
        <v>926728</v>
      </c>
      <c r="O167" s="284">
        <f>C167+D167+E167+F167+G167+H167+I167+J167+K167</f>
        <v>926728</v>
      </c>
    </row>
    <row r="168" spans="1:15" ht="15.75">
      <c r="A168" s="265"/>
      <c r="B168" s="282" t="s">
        <v>242</v>
      </c>
      <c r="C168" s="283">
        <v>43958</v>
      </c>
      <c r="D168" s="284">
        <v>106354</v>
      </c>
      <c r="E168" s="285">
        <v>523595</v>
      </c>
      <c r="F168" s="284">
        <v>204044</v>
      </c>
      <c r="G168" s="284">
        <v>27244</v>
      </c>
      <c r="H168" s="284">
        <v>15150</v>
      </c>
      <c r="I168" s="284">
        <v>17983</v>
      </c>
      <c r="J168" s="284">
        <v>1300</v>
      </c>
      <c r="K168" s="284">
        <v>0</v>
      </c>
      <c r="L168" s="284">
        <v>196839</v>
      </c>
      <c r="M168" s="284">
        <v>15150</v>
      </c>
      <c r="N168" s="284">
        <f>C168+D168+E168+F168+G168+H168+I168+J168+K168</f>
        <v>939628</v>
      </c>
      <c r="O168" s="284">
        <f>C168+D168+E168+F168+G168+H168+I168+J168+K168</f>
        <v>939628</v>
      </c>
    </row>
    <row r="169" spans="1:15" ht="15.75">
      <c r="A169" s="265"/>
      <c r="B169" s="282" t="s">
        <v>246</v>
      </c>
      <c r="C169" s="286">
        <v>34409</v>
      </c>
      <c r="D169" s="284">
        <v>90182</v>
      </c>
      <c r="E169" s="286">
        <v>523591</v>
      </c>
      <c r="F169" s="284">
        <v>197380</v>
      </c>
      <c r="G169" s="286">
        <v>27829</v>
      </c>
      <c r="H169" s="284">
        <v>13529</v>
      </c>
      <c r="I169" s="286">
        <v>16901</v>
      </c>
      <c r="J169" s="284">
        <v>1014</v>
      </c>
      <c r="K169" s="286">
        <v>0</v>
      </c>
      <c r="L169" s="284">
        <f>C169+D169+G169+I169+J169</f>
        <v>170335</v>
      </c>
      <c r="M169" s="286">
        <v>13529</v>
      </c>
      <c r="N169" s="284">
        <f>C169+D169+E169+F169+G169+H169+I169+J169+K169</f>
        <v>904835</v>
      </c>
      <c r="O169" s="284">
        <f>C169+D169+E169+F169+G169+H169+I169+J169+K169</f>
        <v>904835</v>
      </c>
    </row>
    <row r="170" spans="1:15" ht="16.5" thickBot="1">
      <c r="A170" s="265"/>
      <c r="B170" s="287" t="s">
        <v>247</v>
      </c>
      <c r="C170" s="288">
        <f>C169/C168*100</f>
        <v>78.276991673870512</v>
      </c>
      <c r="D170" s="289">
        <f t="shared" ref="D170:O170" si="32">D169/D168*100</f>
        <v>84.794177934069239</v>
      </c>
      <c r="E170" s="290">
        <f t="shared" si="32"/>
        <v>99.999236050764424</v>
      </c>
      <c r="F170" s="289">
        <f t="shared" si="32"/>
        <v>96.734037756562302</v>
      </c>
      <c r="G170" s="291">
        <f t="shared" si="32"/>
        <v>102.14726178241081</v>
      </c>
      <c r="H170" s="289">
        <f t="shared" si="32"/>
        <v>89.300330033003306</v>
      </c>
      <c r="I170" s="291">
        <f t="shared" si="32"/>
        <v>93.983206361563703</v>
      </c>
      <c r="J170" s="289">
        <f t="shared" si="32"/>
        <v>78</v>
      </c>
      <c r="K170" s="291"/>
      <c r="L170" s="289">
        <f t="shared" si="32"/>
        <v>86.535188656719455</v>
      </c>
      <c r="M170" s="291">
        <f t="shared" si="32"/>
        <v>89.300330033003306</v>
      </c>
      <c r="N170" s="289">
        <f t="shared" si="32"/>
        <v>96.297151638733624</v>
      </c>
      <c r="O170" s="289">
        <f t="shared" si="32"/>
        <v>96.297151638733624</v>
      </c>
    </row>
    <row r="171" spans="1:15" ht="15.75">
      <c r="A171" s="265"/>
      <c r="B171" s="278" t="s">
        <v>277</v>
      </c>
      <c r="C171" s="279">
        <v>0</v>
      </c>
      <c r="D171" s="280">
        <v>0</v>
      </c>
      <c r="E171" s="281">
        <v>0</v>
      </c>
      <c r="F171" s="280">
        <v>0</v>
      </c>
      <c r="G171" s="280">
        <v>0</v>
      </c>
      <c r="H171" s="280">
        <v>0</v>
      </c>
      <c r="I171" s="280">
        <v>0</v>
      </c>
      <c r="J171" s="280">
        <v>0</v>
      </c>
      <c r="K171" s="280">
        <v>0</v>
      </c>
      <c r="L171" s="280">
        <v>0</v>
      </c>
      <c r="M171" s="280">
        <v>0</v>
      </c>
      <c r="N171" s="280">
        <v>0</v>
      </c>
      <c r="O171" s="280">
        <v>0</v>
      </c>
    </row>
    <row r="172" spans="1:15" ht="15.75">
      <c r="A172" s="265"/>
      <c r="B172" s="282" t="s">
        <v>241</v>
      </c>
      <c r="C172" s="283">
        <v>124196</v>
      </c>
      <c r="D172" s="284">
        <v>288066</v>
      </c>
      <c r="E172" s="285">
        <v>2053413</v>
      </c>
      <c r="F172" s="284">
        <v>784465</v>
      </c>
      <c r="G172" s="284">
        <v>96500</v>
      </c>
      <c r="H172" s="284">
        <v>11200</v>
      </c>
      <c r="I172" s="284">
        <v>39936</v>
      </c>
      <c r="J172" s="284">
        <v>2280</v>
      </c>
      <c r="K172" s="284">
        <v>0</v>
      </c>
      <c r="L172" s="284">
        <v>550978</v>
      </c>
      <c r="M172" s="284">
        <v>11200</v>
      </c>
      <c r="N172" s="284">
        <f>C172+D172+E172+F172+G172+H172+I172+J172+K172</f>
        <v>3400056</v>
      </c>
      <c r="O172" s="284">
        <f>C172+D172+E172+F172+G172+H172+I172+J172+K172</f>
        <v>3400056</v>
      </c>
    </row>
    <row r="173" spans="1:15" ht="15.75">
      <c r="A173" s="265"/>
      <c r="B173" s="282" t="s">
        <v>242</v>
      </c>
      <c r="C173" s="283">
        <v>131652</v>
      </c>
      <c r="D173" s="284">
        <v>379206</v>
      </c>
      <c r="E173" s="285">
        <v>2114909</v>
      </c>
      <c r="F173" s="284">
        <v>809422</v>
      </c>
      <c r="G173" s="284">
        <v>111348</v>
      </c>
      <c r="H173" s="284">
        <v>13339</v>
      </c>
      <c r="I173" s="284">
        <v>7536</v>
      </c>
      <c r="J173" s="284">
        <v>6890</v>
      </c>
      <c r="K173" s="284">
        <v>80</v>
      </c>
      <c r="L173" s="284">
        <v>636632</v>
      </c>
      <c r="M173" s="284">
        <v>13419</v>
      </c>
      <c r="N173" s="284">
        <f>C173+D173+E173+F173+G173+H173+I173+J173+K173</f>
        <v>3574382</v>
      </c>
      <c r="O173" s="284">
        <f>C173+D173+E173+F173+G173+H173+I173+J173+K173</f>
        <v>3574382</v>
      </c>
    </row>
    <row r="174" spans="1:15" ht="15.75">
      <c r="A174" s="265"/>
      <c r="B174" s="282" t="s">
        <v>246</v>
      </c>
      <c r="C174" s="286">
        <v>129886</v>
      </c>
      <c r="D174" s="284">
        <v>334705</v>
      </c>
      <c r="E174" s="286">
        <v>2114904</v>
      </c>
      <c r="F174" s="284">
        <v>810341</v>
      </c>
      <c r="G174" s="286">
        <v>110811</v>
      </c>
      <c r="H174" s="284">
        <v>13145</v>
      </c>
      <c r="I174" s="286">
        <v>7347</v>
      </c>
      <c r="J174" s="284">
        <v>6742</v>
      </c>
      <c r="K174" s="286">
        <v>79</v>
      </c>
      <c r="L174" s="284">
        <f>C174+D174+G174+I174+J174</f>
        <v>589491</v>
      </c>
      <c r="M174" s="286">
        <v>13224</v>
      </c>
      <c r="N174" s="284">
        <f>C174+D174+E174+F174+G174+H174+I174+J174+K174</f>
        <v>3527960</v>
      </c>
      <c r="O174" s="284">
        <f>C174+D174+E174+F174+G174+H174+I174+J174+K174</f>
        <v>3527960</v>
      </c>
    </row>
    <row r="175" spans="1:15" ht="16.5" thickBot="1">
      <c r="A175" s="265"/>
      <c r="B175" s="287" t="s">
        <v>247</v>
      </c>
      <c r="C175" s="288">
        <f>C174/C173*100</f>
        <v>98.658584753744719</v>
      </c>
      <c r="D175" s="289">
        <f t="shared" ref="D175:O175" si="33">D174/D173*100</f>
        <v>88.264689904695601</v>
      </c>
      <c r="E175" s="290">
        <f t="shared" si="33"/>
        <v>99.999763583208548</v>
      </c>
      <c r="F175" s="289">
        <f t="shared" si="33"/>
        <v>100.11353780846086</v>
      </c>
      <c r="G175" s="291">
        <f t="shared" si="33"/>
        <v>99.517728203470199</v>
      </c>
      <c r="H175" s="289">
        <f t="shared" si="33"/>
        <v>98.545618112302265</v>
      </c>
      <c r="I175" s="291">
        <f t="shared" si="33"/>
        <v>97.492038216560502</v>
      </c>
      <c r="J175" s="289">
        <f t="shared" si="33"/>
        <v>97.851959361393327</v>
      </c>
      <c r="K175" s="291">
        <f t="shared" si="33"/>
        <v>98.75</v>
      </c>
      <c r="L175" s="289">
        <f t="shared" si="33"/>
        <v>92.595251259754463</v>
      </c>
      <c r="M175" s="291">
        <f t="shared" si="33"/>
        <v>98.546836575005585</v>
      </c>
      <c r="N175" s="289">
        <f t="shared" si="33"/>
        <v>98.701258007677978</v>
      </c>
      <c r="O175" s="289">
        <f t="shared" si="33"/>
        <v>98.701258007677978</v>
      </c>
    </row>
    <row r="176" spans="1:15" ht="15.75">
      <c r="A176" s="265"/>
      <c r="B176" s="278" t="s">
        <v>278</v>
      </c>
      <c r="C176" s="279"/>
      <c r="D176" s="280"/>
      <c r="E176" s="281"/>
      <c r="F176" s="280"/>
      <c r="G176" s="280"/>
      <c r="H176" s="280"/>
      <c r="I176" s="280"/>
      <c r="J176" s="280"/>
      <c r="K176" s="280"/>
      <c r="L176" s="280"/>
      <c r="M176" s="280"/>
      <c r="N176" s="280"/>
      <c r="O176" s="280"/>
    </row>
    <row r="177" spans="1:15" ht="15.75">
      <c r="A177" s="265"/>
      <c r="B177" s="282" t="s">
        <v>241</v>
      </c>
      <c r="C177" s="283">
        <v>22829</v>
      </c>
      <c r="D177" s="284">
        <v>225515</v>
      </c>
      <c r="E177" s="285">
        <v>738245</v>
      </c>
      <c r="F177" s="284">
        <v>281805</v>
      </c>
      <c r="G177" s="284">
        <v>37137</v>
      </c>
      <c r="H177" s="284">
        <v>3600</v>
      </c>
      <c r="I177" s="284">
        <v>4828</v>
      </c>
      <c r="J177" s="284">
        <v>0</v>
      </c>
      <c r="K177" s="284">
        <v>0</v>
      </c>
      <c r="L177" s="284">
        <v>290309</v>
      </c>
      <c r="M177" s="284">
        <v>3600</v>
      </c>
      <c r="N177" s="284">
        <f>C177+D177+E177+F177+G177+H177+I177+J177+K177</f>
        <v>1313959</v>
      </c>
      <c r="O177" s="284">
        <f>C177+D177+E177+F177+G177+H177+I177+J177+K177</f>
        <v>1313959</v>
      </c>
    </row>
    <row r="178" spans="1:15" ht="15.75">
      <c r="A178" s="265"/>
      <c r="B178" s="282" t="s">
        <v>242</v>
      </c>
      <c r="C178" s="283">
        <v>26661</v>
      </c>
      <c r="D178" s="284">
        <v>220730</v>
      </c>
      <c r="E178" s="285">
        <v>760001</v>
      </c>
      <c r="F178" s="284">
        <v>288460</v>
      </c>
      <c r="G178" s="284">
        <v>39317</v>
      </c>
      <c r="H178" s="284">
        <v>5829</v>
      </c>
      <c r="I178" s="284">
        <v>2505</v>
      </c>
      <c r="J178" s="284">
        <v>364</v>
      </c>
      <c r="K178" s="284">
        <v>200</v>
      </c>
      <c r="L178" s="284">
        <v>289577</v>
      </c>
      <c r="M178" s="284">
        <v>6029</v>
      </c>
      <c r="N178" s="284">
        <f>C178+D178+E178+F178+G178+H178+I178+J178+K178</f>
        <v>1344067</v>
      </c>
      <c r="O178" s="284">
        <f>C178+D178+E178+F178+G178+H178+I178+J178+K178</f>
        <v>1344067</v>
      </c>
    </row>
    <row r="179" spans="1:15" ht="15.75">
      <c r="A179" s="265"/>
      <c r="B179" s="282" t="s">
        <v>246</v>
      </c>
      <c r="C179" s="286">
        <v>22790</v>
      </c>
      <c r="D179" s="284">
        <v>210276</v>
      </c>
      <c r="E179" s="286">
        <v>759997</v>
      </c>
      <c r="F179" s="284">
        <v>288449</v>
      </c>
      <c r="G179" s="286">
        <v>37975</v>
      </c>
      <c r="H179" s="284">
        <v>4941</v>
      </c>
      <c r="I179" s="286">
        <v>1726</v>
      </c>
      <c r="J179" s="284">
        <v>332</v>
      </c>
      <c r="K179" s="286">
        <v>198</v>
      </c>
      <c r="L179" s="284">
        <f>C179+D179+G179+I179+J179</f>
        <v>273099</v>
      </c>
      <c r="M179" s="286">
        <v>5139</v>
      </c>
      <c r="N179" s="284">
        <f>C179+D179+E179+F179+G179+H179+I179+J179+K179</f>
        <v>1326684</v>
      </c>
      <c r="O179" s="284">
        <f>C179+D179+E179+F179+G179+H179+I179+J179+K179</f>
        <v>1326684</v>
      </c>
    </row>
    <row r="180" spans="1:15" ht="16.5" thickBot="1">
      <c r="A180" s="265"/>
      <c r="B180" s="287" t="s">
        <v>247</v>
      </c>
      <c r="C180" s="288">
        <v>88.346299999999999</v>
      </c>
      <c r="D180" s="289">
        <v>95.084100000000007</v>
      </c>
      <c r="E180" s="290">
        <v>99.999499999999998</v>
      </c>
      <c r="F180" s="289">
        <v>99.996300000000005</v>
      </c>
      <c r="G180" s="291">
        <v>93.305499999999995</v>
      </c>
      <c r="H180" s="289">
        <v>84.7624</v>
      </c>
      <c r="I180" s="291">
        <v>68.912199999999999</v>
      </c>
      <c r="J180" s="289">
        <v>91.230800000000002</v>
      </c>
      <c r="K180" s="291">
        <v>99</v>
      </c>
      <c r="L180" s="289">
        <v>93.991</v>
      </c>
      <c r="M180" s="291">
        <v>85.234700000000004</v>
      </c>
      <c r="N180" s="289">
        <f t="shared" ref="N180:O180" si="34">N179/N178*100</f>
        <v>98.706686497027306</v>
      </c>
      <c r="O180" s="289">
        <f t="shared" si="34"/>
        <v>98.706686497027306</v>
      </c>
    </row>
    <row r="181" spans="1:15" ht="15.75">
      <c r="A181" s="265"/>
      <c r="B181" s="278" t="s">
        <v>279</v>
      </c>
      <c r="C181" s="279">
        <v>0</v>
      </c>
      <c r="D181" s="280">
        <v>0</v>
      </c>
      <c r="E181" s="281">
        <v>0</v>
      </c>
      <c r="F181" s="280">
        <v>0</v>
      </c>
      <c r="G181" s="280">
        <v>0</v>
      </c>
      <c r="H181" s="280">
        <v>0</v>
      </c>
      <c r="I181" s="280">
        <v>0</v>
      </c>
      <c r="J181" s="280">
        <v>0</v>
      </c>
      <c r="K181" s="280">
        <v>0</v>
      </c>
      <c r="L181" s="280">
        <v>0</v>
      </c>
      <c r="M181" s="280">
        <v>0</v>
      </c>
      <c r="N181" s="280">
        <v>0</v>
      </c>
      <c r="O181" s="280">
        <v>0</v>
      </c>
    </row>
    <row r="182" spans="1:15" ht="15.75">
      <c r="A182" s="265"/>
      <c r="B182" s="282" t="s">
        <v>241</v>
      </c>
      <c r="C182" s="283">
        <v>50835</v>
      </c>
      <c r="D182" s="284">
        <v>101222</v>
      </c>
      <c r="E182" s="285">
        <v>588330</v>
      </c>
      <c r="F182" s="284">
        <v>224442</v>
      </c>
      <c r="G182" s="284">
        <v>31044</v>
      </c>
      <c r="H182" s="284">
        <v>2500</v>
      </c>
      <c r="I182" s="284">
        <v>3464</v>
      </c>
      <c r="J182" s="284">
        <v>0</v>
      </c>
      <c r="K182" s="284">
        <v>0</v>
      </c>
      <c r="L182" s="284">
        <v>186565</v>
      </c>
      <c r="M182" s="284">
        <v>2500</v>
      </c>
      <c r="N182" s="284">
        <f>C182+D182+E182+F182+G182+H182+I182+J182+K182</f>
        <v>1001837</v>
      </c>
      <c r="O182" s="284">
        <f>C182+D182+E182+F182+G182+H182+I182+J182+K182</f>
        <v>1001837</v>
      </c>
    </row>
    <row r="183" spans="1:15" ht="15.75">
      <c r="A183" s="265"/>
      <c r="B183" s="282" t="s">
        <v>242</v>
      </c>
      <c r="C183" s="283">
        <v>41375</v>
      </c>
      <c r="D183" s="284">
        <v>103560</v>
      </c>
      <c r="E183" s="285">
        <v>601180</v>
      </c>
      <c r="F183" s="284">
        <v>230436</v>
      </c>
      <c r="G183" s="284">
        <v>29072</v>
      </c>
      <c r="H183" s="284">
        <v>5472</v>
      </c>
      <c r="I183" s="284">
        <v>21490</v>
      </c>
      <c r="J183" s="284">
        <v>350</v>
      </c>
      <c r="K183" s="284">
        <v>0</v>
      </c>
      <c r="L183" s="284">
        <v>195847</v>
      </c>
      <c r="M183" s="284">
        <v>5472</v>
      </c>
      <c r="N183" s="284">
        <f>C183+D183+E183+F183+G183+H183+I183+J183+K183</f>
        <v>1032935</v>
      </c>
      <c r="O183" s="284">
        <f>C183+D183+E183+F183+G183+H183+I183+J183+K183</f>
        <v>1032935</v>
      </c>
    </row>
    <row r="184" spans="1:15" ht="15.75">
      <c r="A184" s="265"/>
      <c r="B184" s="282" t="s">
        <v>246</v>
      </c>
      <c r="C184" s="286">
        <v>35663</v>
      </c>
      <c r="D184" s="284">
        <v>100280</v>
      </c>
      <c r="E184" s="286">
        <v>601176</v>
      </c>
      <c r="F184" s="284">
        <v>230419</v>
      </c>
      <c r="G184" s="286">
        <v>29427</v>
      </c>
      <c r="H184" s="284">
        <v>4157</v>
      </c>
      <c r="I184" s="286">
        <v>21484</v>
      </c>
      <c r="J184" s="284">
        <v>260</v>
      </c>
      <c r="K184" s="286">
        <v>0</v>
      </c>
      <c r="L184" s="284">
        <f>C184+D184+G184+I184+J184</f>
        <v>187114</v>
      </c>
      <c r="M184" s="286">
        <v>4157</v>
      </c>
      <c r="N184" s="284">
        <f>C184+D184+E184+F184+G184+H184+I184+J184+K184</f>
        <v>1022866</v>
      </c>
      <c r="O184" s="284">
        <f>C184+D184+E184+F184+G184+H184+I184+J184+K184</f>
        <v>1022866</v>
      </c>
    </row>
    <row r="185" spans="1:15" ht="16.5" thickBot="1">
      <c r="A185" s="265"/>
      <c r="B185" s="287" t="s">
        <v>247</v>
      </c>
      <c r="C185" s="288">
        <f>C184/C183*100</f>
        <v>86.194561933534743</v>
      </c>
      <c r="D185" s="289">
        <f t="shared" ref="D185:O185" si="35">D184/D183*100</f>
        <v>96.832753959057555</v>
      </c>
      <c r="E185" s="290">
        <f t="shared" si="35"/>
        <v>99.999334641870988</v>
      </c>
      <c r="F185" s="289">
        <f t="shared" si="35"/>
        <v>99.992622680483962</v>
      </c>
      <c r="G185" s="291">
        <f t="shared" si="35"/>
        <v>101.22110621904237</v>
      </c>
      <c r="H185" s="289">
        <f t="shared" si="35"/>
        <v>75.968567251461991</v>
      </c>
      <c r="I185" s="291">
        <f t="shared" si="35"/>
        <v>99.972080037226618</v>
      </c>
      <c r="J185" s="289"/>
      <c r="K185" s="291"/>
      <c r="L185" s="289">
        <f t="shared" si="35"/>
        <v>95.540906932452373</v>
      </c>
      <c r="M185" s="291">
        <f t="shared" si="35"/>
        <v>75.968567251461991</v>
      </c>
      <c r="N185" s="289">
        <f t="shared" si="35"/>
        <v>99.025204877364018</v>
      </c>
      <c r="O185" s="289">
        <f t="shared" si="35"/>
        <v>99.025204877364018</v>
      </c>
    </row>
    <row r="186" spans="1:15" ht="15.75">
      <c r="A186" s="265"/>
      <c r="B186" s="278" t="s">
        <v>280</v>
      </c>
      <c r="C186" s="279">
        <v>0</v>
      </c>
      <c r="D186" s="280">
        <v>0</v>
      </c>
      <c r="E186" s="281">
        <v>0</v>
      </c>
      <c r="F186" s="280">
        <v>0</v>
      </c>
      <c r="G186" s="280">
        <v>0</v>
      </c>
      <c r="H186" s="280">
        <v>0</v>
      </c>
      <c r="I186" s="280">
        <v>0</v>
      </c>
      <c r="J186" s="280">
        <v>0</v>
      </c>
      <c r="K186" s="280">
        <v>0</v>
      </c>
      <c r="L186" s="280">
        <v>0</v>
      </c>
      <c r="M186" s="280">
        <v>0</v>
      </c>
      <c r="N186" s="280">
        <v>0</v>
      </c>
      <c r="O186" s="280">
        <v>0</v>
      </c>
    </row>
    <row r="187" spans="1:15" ht="15.75">
      <c r="A187" s="265"/>
      <c r="B187" s="282" t="s">
        <v>241</v>
      </c>
      <c r="C187" s="283">
        <v>49497</v>
      </c>
      <c r="D187" s="284">
        <v>128489</v>
      </c>
      <c r="E187" s="285">
        <v>898613</v>
      </c>
      <c r="F187" s="284">
        <v>344081</v>
      </c>
      <c r="G187" s="284">
        <v>48889</v>
      </c>
      <c r="H187" s="284">
        <v>5100</v>
      </c>
      <c r="I187" s="284">
        <v>3297</v>
      </c>
      <c r="J187" s="284">
        <v>3470</v>
      </c>
      <c r="K187" s="284">
        <v>400</v>
      </c>
      <c r="L187" s="284">
        <v>233642</v>
      </c>
      <c r="M187" s="284">
        <v>5500</v>
      </c>
      <c r="N187" s="284">
        <f>C187+D187+E187+F187+G187+H187+I187+J187+K187</f>
        <v>1481836</v>
      </c>
      <c r="O187" s="284">
        <f>C187+D187+E187+F187+G187+H187+I187+J187+K187</f>
        <v>1481836</v>
      </c>
    </row>
    <row r="188" spans="1:15" ht="15.75">
      <c r="A188" s="265"/>
      <c r="B188" s="282" t="s">
        <v>242</v>
      </c>
      <c r="C188" s="283">
        <v>69719</v>
      </c>
      <c r="D188" s="284">
        <v>147307</v>
      </c>
      <c r="E188" s="285">
        <v>923562</v>
      </c>
      <c r="F188" s="284">
        <v>355709</v>
      </c>
      <c r="G188" s="284">
        <v>50987</v>
      </c>
      <c r="H188" s="284">
        <v>13880</v>
      </c>
      <c r="I188" s="284">
        <v>5007</v>
      </c>
      <c r="J188" s="284">
        <v>5883</v>
      </c>
      <c r="K188" s="284">
        <v>400</v>
      </c>
      <c r="L188" s="284">
        <v>278903</v>
      </c>
      <c r="M188" s="284">
        <v>14280</v>
      </c>
      <c r="N188" s="284">
        <f>C188+D188+E188+F188+G188+H188+I188+J188+K188</f>
        <v>1572454</v>
      </c>
      <c r="O188" s="284">
        <f>C188+D188+E188+F188+G188+H188+I188+J188+K188</f>
        <v>1572454</v>
      </c>
    </row>
    <row r="189" spans="1:15" ht="15.75">
      <c r="A189" s="265"/>
      <c r="B189" s="282" t="s">
        <v>246</v>
      </c>
      <c r="C189" s="286">
        <v>60151</v>
      </c>
      <c r="D189" s="284">
        <v>130289</v>
      </c>
      <c r="E189" s="286">
        <v>923558</v>
      </c>
      <c r="F189" s="284">
        <v>355698</v>
      </c>
      <c r="G189" s="286">
        <v>49148</v>
      </c>
      <c r="H189" s="284">
        <v>12615</v>
      </c>
      <c r="I189" s="286">
        <v>4969</v>
      </c>
      <c r="J189" s="284">
        <v>5536</v>
      </c>
      <c r="K189" s="286">
        <v>297</v>
      </c>
      <c r="L189" s="284">
        <f>C189+D189+G189+I189+J189</f>
        <v>250093</v>
      </c>
      <c r="M189" s="286">
        <v>12912</v>
      </c>
      <c r="N189" s="284">
        <f>C189+D189+E189+F189+G189+H189+I189+J189+K189</f>
        <v>1542261</v>
      </c>
      <c r="O189" s="284">
        <f>C189+D189+E189+F189+G189+H189+I189+J189+K189</f>
        <v>1542261</v>
      </c>
    </row>
    <row r="190" spans="1:15" ht="16.5" thickBot="1">
      <c r="A190" s="265"/>
      <c r="B190" s="287" t="s">
        <v>247</v>
      </c>
      <c r="C190" s="288">
        <f>C189/C188*100</f>
        <v>86.276337870594816</v>
      </c>
      <c r="D190" s="289">
        <f t="shared" ref="D190:O190" si="36">D189/D188*100</f>
        <v>88.447256410082346</v>
      </c>
      <c r="E190" s="290">
        <f t="shared" si="36"/>
        <v>99.999566894263737</v>
      </c>
      <c r="F190" s="289">
        <f t="shared" si="36"/>
        <v>99.996907584570536</v>
      </c>
      <c r="G190" s="291">
        <f t="shared" si="36"/>
        <v>96.393198266224715</v>
      </c>
      <c r="H190" s="289">
        <f t="shared" si="36"/>
        <v>90.88616714697406</v>
      </c>
      <c r="I190" s="291">
        <f t="shared" si="36"/>
        <v>99.241062512482529</v>
      </c>
      <c r="J190" s="289">
        <f t="shared" si="36"/>
        <v>94.10164881862994</v>
      </c>
      <c r="K190" s="291">
        <f t="shared" si="36"/>
        <v>74.25</v>
      </c>
      <c r="L190" s="289">
        <f t="shared" si="36"/>
        <v>89.670243776510119</v>
      </c>
      <c r="M190" s="291">
        <f t="shared" si="36"/>
        <v>90.420168067226896</v>
      </c>
      <c r="N190" s="289">
        <f t="shared" si="36"/>
        <v>98.079880238150054</v>
      </c>
      <c r="O190" s="289">
        <f t="shared" si="36"/>
        <v>98.079880238150054</v>
      </c>
    </row>
    <row r="191" spans="1:15" ht="15.75">
      <c r="A191" s="265"/>
      <c r="B191" s="278" t="s">
        <v>281</v>
      </c>
      <c r="C191" s="279">
        <v>0</v>
      </c>
      <c r="D191" s="280">
        <v>0</v>
      </c>
      <c r="E191" s="281">
        <v>0</v>
      </c>
      <c r="F191" s="280">
        <v>0</v>
      </c>
      <c r="G191" s="280">
        <v>0</v>
      </c>
      <c r="H191" s="280">
        <v>0</v>
      </c>
      <c r="I191" s="280">
        <v>0</v>
      </c>
      <c r="J191" s="280">
        <v>0</v>
      </c>
      <c r="K191" s="280">
        <v>0</v>
      </c>
      <c r="L191" s="280">
        <v>0</v>
      </c>
      <c r="M191" s="280">
        <v>0</v>
      </c>
      <c r="N191" s="280">
        <v>0</v>
      </c>
      <c r="O191" s="280">
        <v>0</v>
      </c>
    </row>
    <row r="192" spans="1:15" ht="15.75">
      <c r="A192" s="265"/>
      <c r="B192" s="282" t="s">
        <v>241</v>
      </c>
      <c r="C192" s="283">
        <v>46182</v>
      </c>
      <c r="D192" s="284">
        <v>90031</v>
      </c>
      <c r="E192" s="285">
        <v>568530</v>
      </c>
      <c r="F192" s="284">
        <v>217103</v>
      </c>
      <c r="G192" s="284">
        <v>28332</v>
      </c>
      <c r="H192" s="284">
        <v>2981</v>
      </c>
      <c r="I192" s="284">
        <v>1969</v>
      </c>
      <c r="J192" s="284">
        <v>0</v>
      </c>
      <c r="K192" s="284">
        <v>119</v>
      </c>
      <c r="L192" s="284">
        <v>166514</v>
      </c>
      <c r="M192" s="284">
        <v>3100</v>
      </c>
      <c r="N192" s="284">
        <f>C192+D192+E192+F192+G192+H192+I192+J192+K192</f>
        <v>955247</v>
      </c>
      <c r="O192" s="284">
        <f>C192+D192+E192+F192+G192+H192+I192+J192+K192</f>
        <v>955247</v>
      </c>
    </row>
    <row r="193" spans="1:15" ht="15.75">
      <c r="A193" s="265"/>
      <c r="B193" s="282" t="s">
        <v>242</v>
      </c>
      <c r="C193" s="283">
        <v>52220</v>
      </c>
      <c r="D193" s="284">
        <v>104836</v>
      </c>
      <c r="E193" s="285">
        <v>593905</v>
      </c>
      <c r="F193" s="284">
        <v>224647</v>
      </c>
      <c r="G193" s="284">
        <v>29197</v>
      </c>
      <c r="H193" s="284">
        <v>6050</v>
      </c>
      <c r="I193" s="284">
        <v>1919</v>
      </c>
      <c r="J193" s="284">
        <v>398</v>
      </c>
      <c r="K193" s="284">
        <v>119</v>
      </c>
      <c r="L193" s="284">
        <v>188570</v>
      </c>
      <c r="M193" s="284">
        <v>6169</v>
      </c>
      <c r="N193" s="284">
        <f>C193+D193+E193+F193+G193+H193+I193+J193+K193</f>
        <v>1013291</v>
      </c>
      <c r="O193" s="284">
        <f>C193+D193+E193+F193+G193+H193+I193+J193+K193</f>
        <v>1013291</v>
      </c>
    </row>
    <row r="194" spans="1:15" ht="15.75">
      <c r="A194" s="265"/>
      <c r="B194" s="282" t="s">
        <v>246</v>
      </c>
      <c r="C194" s="286">
        <v>47435</v>
      </c>
      <c r="D194" s="284">
        <v>101312</v>
      </c>
      <c r="E194" s="286">
        <v>593900</v>
      </c>
      <c r="F194" s="284">
        <v>224971</v>
      </c>
      <c r="G194" s="286">
        <v>30270</v>
      </c>
      <c r="H194" s="284">
        <v>4754</v>
      </c>
      <c r="I194" s="286">
        <v>1916</v>
      </c>
      <c r="J194" s="284">
        <v>345</v>
      </c>
      <c r="K194" s="286">
        <v>119</v>
      </c>
      <c r="L194" s="284">
        <f>C194+D194+G194+I194+J194</f>
        <v>181278</v>
      </c>
      <c r="M194" s="286">
        <v>4872</v>
      </c>
      <c r="N194" s="284">
        <f>C194+D194+E194+F194+G194+H194+I194+J194+K194</f>
        <v>1005022</v>
      </c>
      <c r="O194" s="284">
        <f>C194+D194+E194+F194+G194+H194+I194+J194+K194</f>
        <v>1005022</v>
      </c>
    </row>
    <row r="195" spans="1:15" ht="16.5" thickBot="1">
      <c r="A195" s="265"/>
      <c r="B195" s="287" t="s">
        <v>247</v>
      </c>
      <c r="C195" s="288">
        <f>C194/C193*100</f>
        <v>90.836844121026431</v>
      </c>
      <c r="D195" s="289">
        <f t="shared" ref="D195:O195" si="37">D194/D193*100</f>
        <v>96.638559273531982</v>
      </c>
      <c r="E195" s="290">
        <f t="shared" si="37"/>
        <v>99.999158114513264</v>
      </c>
      <c r="F195" s="289">
        <f t="shared" si="37"/>
        <v>100.14422627500032</v>
      </c>
      <c r="G195" s="291">
        <f t="shared" si="37"/>
        <v>103.67503510634654</v>
      </c>
      <c r="H195" s="289">
        <f t="shared" si="37"/>
        <v>78.578512396694208</v>
      </c>
      <c r="I195" s="291">
        <f t="shared" si="37"/>
        <v>99.843668577384065</v>
      </c>
      <c r="J195" s="289">
        <f t="shared" si="37"/>
        <v>86.683417085427138</v>
      </c>
      <c r="K195" s="291">
        <f t="shared" si="37"/>
        <v>100</v>
      </c>
      <c r="L195" s="289">
        <f t="shared" si="37"/>
        <v>96.133001007583402</v>
      </c>
      <c r="M195" s="291">
        <f t="shared" si="37"/>
        <v>78.975522775166155</v>
      </c>
      <c r="N195" s="289">
        <f t="shared" si="37"/>
        <v>99.183946171435451</v>
      </c>
      <c r="O195" s="289">
        <f t="shared" si="37"/>
        <v>99.183946171435451</v>
      </c>
    </row>
    <row r="196" spans="1:15" ht="15.75">
      <c r="A196" s="265"/>
      <c r="B196" s="278" t="s">
        <v>282</v>
      </c>
      <c r="C196" s="279">
        <v>0</v>
      </c>
      <c r="D196" s="280">
        <v>0</v>
      </c>
      <c r="E196" s="281">
        <v>0</v>
      </c>
      <c r="F196" s="280">
        <v>0</v>
      </c>
      <c r="G196" s="280">
        <v>0</v>
      </c>
      <c r="H196" s="280">
        <v>0</v>
      </c>
      <c r="I196" s="280">
        <v>0</v>
      </c>
      <c r="J196" s="280">
        <v>0</v>
      </c>
      <c r="K196" s="280">
        <v>0</v>
      </c>
      <c r="L196" s="280">
        <v>0</v>
      </c>
      <c r="M196" s="280">
        <v>0</v>
      </c>
      <c r="N196" s="280">
        <v>0</v>
      </c>
      <c r="O196" s="280">
        <v>0</v>
      </c>
    </row>
    <row r="197" spans="1:15" ht="15.75">
      <c r="A197" s="265"/>
      <c r="B197" s="282" t="s">
        <v>241</v>
      </c>
      <c r="C197" s="283">
        <f>C17+C22+C27+C32+C37+C42+C47+C52+C57+C62+C67+C72+C77+C82+C87+C92+C97+C102+C107+C112+C117+C122+C127+C132+C137+C142+C147+C152+C157+C162+C167+C172+C177+C182+C187+C192</f>
        <v>2452326</v>
      </c>
      <c r="D197" s="284">
        <f t="shared" ref="D197:M199" si="38">D17+D22+D27+D32+D37+D42+D47+D52+D57+D62+D67+D72+D77+D82+D87+D92+D97+D102+D107+D112+D117+D122+D127+D132+D137+D142+D147+D152+D157+D162+D167+D172+D177+D182+D187+D192</f>
        <v>6707360</v>
      </c>
      <c r="E197" s="285">
        <f t="shared" si="38"/>
        <v>35727752</v>
      </c>
      <c r="F197" s="284">
        <f t="shared" si="38"/>
        <v>13665438</v>
      </c>
      <c r="G197" s="284">
        <f t="shared" si="38"/>
        <v>1748860</v>
      </c>
      <c r="H197" s="284">
        <f t="shared" si="38"/>
        <v>216647</v>
      </c>
      <c r="I197" s="284">
        <f t="shared" si="38"/>
        <v>222777</v>
      </c>
      <c r="J197" s="284">
        <f t="shared" si="38"/>
        <v>68679</v>
      </c>
      <c r="K197" s="284">
        <f t="shared" si="38"/>
        <v>10739</v>
      </c>
      <c r="L197" s="284">
        <f t="shared" si="38"/>
        <v>11200002</v>
      </c>
      <c r="M197" s="284">
        <f t="shared" si="38"/>
        <v>227386</v>
      </c>
      <c r="N197" s="284">
        <f>C197+D197+E197+F197+G197+H197+I197+J197+K197</f>
        <v>60820578</v>
      </c>
      <c r="O197" s="284">
        <f>C197+D197+E197+F197+G197+H197+I197+J197+K197</f>
        <v>60820578</v>
      </c>
    </row>
    <row r="198" spans="1:15" ht="15.75">
      <c r="A198" s="265"/>
      <c r="B198" s="282" t="s">
        <v>242</v>
      </c>
      <c r="C198" s="283">
        <f>C18+C23+C28+C33+C38+C43+C48+C53+C58+C63+C68+C73+C78+C83+C88+C93+C98+C103+C108+C113+C118+C123+C128+C133+C138+C143+C148+C153+C158+C163+C168+C173+C178+C183+C188+C193</f>
        <v>2519432</v>
      </c>
      <c r="D198" s="284">
        <f t="shared" si="38"/>
        <v>7759461.5</v>
      </c>
      <c r="E198" s="285">
        <f t="shared" si="38"/>
        <v>36805634</v>
      </c>
      <c r="F198" s="284">
        <f t="shared" si="38"/>
        <v>13999883</v>
      </c>
      <c r="G198" s="284">
        <f t="shared" si="38"/>
        <v>1885972</v>
      </c>
      <c r="H198" s="284">
        <f t="shared" si="38"/>
        <v>513027</v>
      </c>
      <c r="I198" s="284">
        <f t="shared" si="38"/>
        <v>222942</v>
      </c>
      <c r="J198" s="284">
        <f t="shared" si="38"/>
        <v>101286.5</v>
      </c>
      <c r="K198" s="284">
        <f t="shared" si="38"/>
        <v>10702</v>
      </c>
      <c r="L198" s="284">
        <f t="shared" si="38"/>
        <v>12489094</v>
      </c>
      <c r="M198" s="284">
        <f t="shared" si="38"/>
        <v>523729</v>
      </c>
      <c r="N198" s="284">
        <f>C198+D198+E198+F198+G198+H198+I198+J198+K198</f>
        <v>63818340</v>
      </c>
      <c r="O198" s="284">
        <f>C198+D198+E198+F198+G198+H198+I198+J198+K198</f>
        <v>63818340</v>
      </c>
    </row>
    <row r="199" spans="1:15" ht="15.75">
      <c r="A199" s="265"/>
      <c r="B199" s="282" t="s">
        <v>246</v>
      </c>
      <c r="C199" s="308">
        <f>C19+C24+C29+C34+C39+C44+C49+C54+C59+C64+C69+C74+C79+C84+C89+C94+C99+C104+C109+C114+C119+C124+C129+C134+C139+C144+C149+C154+C159+C164+C169+C174+C179+C184+C189+C194-2</f>
        <v>2268161</v>
      </c>
      <c r="D199" s="301">
        <f t="shared" si="38"/>
        <v>7369612</v>
      </c>
      <c r="E199" s="308">
        <f t="shared" si="38"/>
        <v>36805075.210000001</v>
      </c>
      <c r="F199" s="301">
        <f t="shared" si="38"/>
        <v>13944343</v>
      </c>
      <c r="G199" s="286">
        <f>G19+G24+G29+G34+G39+G44+G49+G54+G59+G64+G69+G74+G79+G84+G89+G94+G99+G104+G109+G114+G119+G124+G129+G134+G139+G144+G149+G154+G159+G164+G169+G174+G179+G184+G189+G194</f>
        <v>1933372.68</v>
      </c>
      <c r="H199" s="284">
        <f t="shared" si="38"/>
        <v>478841</v>
      </c>
      <c r="I199" s="286">
        <f>I19+I24+I29+I34+I39+I44+I49+I54+I59+I64+I69+I74+I79+I84+I89+I94+I99+I104+I109+I114+I119+I124+I129+I134+I139+I144+I149+I154+I159+I164+I169+I174+I179+I184+I189+I194-1</f>
        <v>198772</v>
      </c>
      <c r="J199" s="284">
        <f>J19+J24+J29+J34+J39+J44+J49+J54+J59+J64+J69+J74+J79+J84+J89+J94+J99+J104+J109+J114+J119+J124+J129+J134+J139+J144+J149+J154+J159+J164+J169+J174+J179+J184+J189+J194+3</f>
        <v>93236</v>
      </c>
      <c r="K199" s="286">
        <f>K19+K24+K29+K34+K39+K44+K49+K54+K59+K64+K69+K74+K79+K84+K89+K94+K99+K104+K109+K114+K119+K124+K129+K134+K139+K144+K149+K154+K159+K164+K169+K174+K179+K184+K189+K194</f>
        <v>8637</v>
      </c>
      <c r="L199" s="301">
        <f>L19+L24+L29+L34+L39+L44+L49+L54+L59+L64+L69+L74+L79+L84+L89+L94+L99+L104+L109+L114+L119+L124+L129+L134+L139+L144+L149+L154+L159+L164+L169+L174+L179+L184+L189+L194+1</f>
        <v>11863154.68</v>
      </c>
      <c r="M199" s="308">
        <f>M19+M24+M29+M34+M39+M44+M49+M54+M59+M64+M69+M74+M79+M84+M89+M94+M99+M104+M109+M114+M119+M124+M129+M134+M139+M144+M149+M154+M159+M164+M169+M174+M179+M184+M189+M194+1</f>
        <v>487479</v>
      </c>
      <c r="N199" s="284">
        <f>C199+D199+E199+F199+G199+H199+I199+J199+K199</f>
        <v>63100049.890000001</v>
      </c>
      <c r="O199" s="284">
        <f>C199+D199+E199+F199+G199+H199+I199+J199+K199</f>
        <v>63100049.890000001</v>
      </c>
    </row>
    <row r="200" spans="1:15" ht="16.5" thickBot="1">
      <c r="A200" s="265"/>
      <c r="B200" s="287" t="s">
        <v>247</v>
      </c>
      <c r="C200" s="288">
        <f>C199/C198*100</f>
        <v>90.026680616900961</v>
      </c>
      <c r="D200" s="289">
        <f t="shared" ref="D200:O200" si="39">D199/D198*100</f>
        <v>94.975817587341595</v>
      </c>
      <c r="E200" s="290">
        <f t="shared" si="39"/>
        <v>99.998481781349028</v>
      </c>
      <c r="F200" s="289">
        <f t="shared" si="39"/>
        <v>99.603282398860046</v>
      </c>
      <c r="G200" s="291">
        <f t="shared" si="39"/>
        <v>102.5133289359545</v>
      </c>
      <c r="H200" s="289">
        <f t="shared" si="39"/>
        <v>93.336413093268007</v>
      </c>
      <c r="I200" s="291">
        <f t="shared" si="39"/>
        <v>89.15861524522073</v>
      </c>
      <c r="J200" s="289">
        <f t="shared" si="39"/>
        <v>92.051754182442863</v>
      </c>
      <c r="K200" s="291">
        <f t="shared" si="39"/>
        <v>80.704541207250983</v>
      </c>
      <c r="L200" s="289">
        <f t="shared" si="39"/>
        <v>94.988112668541049</v>
      </c>
      <c r="M200" s="291">
        <f t="shared" si="39"/>
        <v>93.078481428372299</v>
      </c>
      <c r="N200" s="289">
        <f t="shared" si="39"/>
        <v>98.874476976367603</v>
      </c>
      <c r="O200" s="289">
        <f t="shared" si="39"/>
        <v>98.874476976367603</v>
      </c>
    </row>
    <row r="202" spans="1:15">
      <c r="B202" s="309"/>
      <c r="C202" s="267"/>
      <c r="D202" s="267"/>
      <c r="E202" s="274"/>
    </row>
    <row r="203" spans="1:15">
      <c r="C203" s="311"/>
      <c r="D203" s="311"/>
      <c r="E203" s="311"/>
      <c r="F203" s="311"/>
      <c r="G203" s="311"/>
      <c r="H203" s="311"/>
      <c r="I203" s="311"/>
      <c r="J203" s="311"/>
      <c r="K203" s="311"/>
      <c r="L203" s="311"/>
      <c r="M203" s="311"/>
      <c r="N203" s="311"/>
      <c r="O203" s="311"/>
    </row>
    <row r="204" spans="1:15">
      <c r="C204" s="312"/>
      <c r="D204" s="312"/>
      <c r="E204" s="312"/>
      <c r="F204" s="312"/>
      <c r="G204" s="312"/>
      <c r="H204" s="312"/>
      <c r="I204" s="312"/>
      <c r="J204" s="312"/>
      <c r="K204" s="312"/>
      <c r="L204" s="312"/>
      <c r="M204" s="312"/>
      <c r="N204" s="312"/>
    </row>
    <row r="205" spans="1:15">
      <c r="C205" s="311"/>
      <c r="D205" s="311"/>
      <c r="E205" s="311"/>
      <c r="F205" s="311"/>
      <c r="G205" s="311"/>
      <c r="H205" s="311"/>
      <c r="I205" s="311"/>
      <c r="J205" s="311"/>
      <c r="K205" s="311"/>
      <c r="L205" s="311"/>
      <c r="M205" s="311"/>
      <c r="N205" s="311"/>
    </row>
    <row r="206" spans="1:15">
      <c r="C206" s="311"/>
      <c r="D206" s="311"/>
      <c r="E206" s="311"/>
      <c r="F206" s="311"/>
      <c r="G206" s="311"/>
      <c r="H206" s="311"/>
      <c r="I206" s="311"/>
      <c r="J206" s="311"/>
      <c r="K206" s="311"/>
      <c r="L206" s="311"/>
      <c r="M206" s="311"/>
      <c r="N206" s="311"/>
    </row>
    <row r="207" spans="1:15">
      <c r="E207" s="312"/>
      <c r="G207" s="312"/>
      <c r="J207" s="312"/>
      <c r="K207" s="312"/>
    </row>
    <row r="208" spans="1:15">
      <c r="F208" s="312"/>
      <c r="G208" s="311"/>
      <c r="L208" s="311"/>
    </row>
    <row r="209" spans="3:14">
      <c r="D209" s="312"/>
      <c r="G209" s="312"/>
      <c r="H209" s="313"/>
      <c r="I209" s="312"/>
      <c r="J209" s="312"/>
    </row>
    <row r="210" spans="3:14">
      <c r="F210" s="312"/>
      <c r="J210" s="312"/>
    </row>
    <row r="212" spans="3:14">
      <c r="F212" s="312"/>
      <c r="J212" s="312"/>
      <c r="N212" s="312"/>
    </row>
    <row r="213" spans="3:14">
      <c r="G213" s="312"/>
    </row>
    <row r="214" spans="3:14">
      <c r="D214" s="312"/>
      <c r="J214" s="312"/>
    </row>
    <row r="216" spans="3:14">
      <c r="G216" s="312"/>
    </row>
    <row r="219" spans="3:14">
      <c r="F219" s="312"/>
    </row>
    <row r="221" spans="3:14">
      <c r="C221" s="312"/>
    </row>
    <row r="224" spans="3:14">
      <c r="C224" s="312"/>
      <c r="E224" s="312"/>
    </row>
    <row r="230" spans="3:3" s="268" customFormat="1">
      <c r="C230" s="312"/>
    </row>
    <row r="231" spans="3:3" s="268" customFormat="1">
      <c r="C231" s="312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5" sqref="G25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0" sqref="B2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8</vt:i4>
      </vt:variant>
    </vt:vector>
  </HeadingPairs>
  <TitlesOfParts>
    <vt:vector size="8" baseType="lpstr">
      <vt:lpstr>V ZFNP  </vt:lpstr>
      <vt:lpstr>V ZFÚP </vt:lpstr>
      <vt:lpstr>V ZFGP </vt:lpstr>
      <vt:lpstr>V ZFPvN </vt:lpstr>
      <vt:lpstr>SF 600</vt:lpstr>
      <vt:lpstr>SF jednotlivé pobočky</vt:lpstr>
      <vt:lpstr>Hárok1</vt:lpstr>
      <vt:lpstr>Hárok2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SP</cp:lastModifiedBy>
  <cp:lastPrinted>2015-02-05T08:55:37Z</cp:lastPrinted>
  <dcterms:created xsi:type="dcterms:W3CDTF">2014-03-17T07:35:38Z</dcterms:created>
  <dcterms:modified xsi:type="dcterms:W3CDTF">2015-02-11T09:37:04Z</dcterms:modified>
</cp:coreProperties>
</file>