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firstSheet="2" activeTab="7"/>
  </bookViews>
  <sheets>
    <sheet name="Súhrnná bilancia" sheetId="6" r:id="rId1"/>
    <sheet name="Vývoj príjmov" sheetId="242" r:id="rId2"/>
    <sheet name="Príjmy rozdelenie" sheetId="5" r:id="rId3"/>
    <sheet name="prehľad vývoja pohľ. 2012_2014" sheetId="259" r:id="rId4"/>
    <sheet name="Vývoj pohľadávok" sheetId="251" r:id="rId5"/>
    <sheet name="graf pohľadávky" sheetId="252" r:id="rId6"/>
    <sheet name="stav pohľ.podľa pob.4_14" sheetId="253" r:id="rId7"/>
    <sheet name="Pohľ._ marec_apríl_podľa pob." sheetId="260" r:id="rId8"/>
    <sheet name="Exekučné návrhy" sheetId="254" r:id="rId9"/>
    <sheet name="Vydané rozhodnutia SK " sheetId="255" r:id="rId10"/>
    <sheet name="Mandátna správa" sheetId="256" r:id="rId11"/>
    <sheet name="Pohľadávky voči  ZZ" sheetId="257" r:id="rId12"/>
    <sheet name="Pohľadávky podľa pobočiek ZZ" sheetId="258" r:id="rId13"/>
    <sheet name="V delenie mesačne " sheetId="159" r:id="rId14"/>
    <sheet name="V po fondoch podrobne " sheetId="158" r:id="rId15"/>
    <sheet name="P a V hradené štátom" sheetId="204" r:id="rId16"/>
    <sheet name="zostatky na účtoch" sheetId="214" r:id="rId17"/>
    <sheet name="2013 a 2014" sheetId="243" r:id="rId18"/>
    <sheet name="Graf" sheetId="244" r:id="rId19"/>
    <sheet name="SF" sheetId="245" r:id="rId20"/>
    <sheet name="Objednávky a faktúry" sheetId="246" r:id="rId21"/>
    <sheet name="600" sheetId="247" r:id="rId22"/>
    <sheet name="700" sheetId="248" r:id="rId23"/>
    <sheet name="600 ústredie" sheetId="249" r:id="rId24"/>
    <sheet name="Úprava RR" sheetId="250" r:id="rId25"/>
    <sheet name="Hárok1" sheetId="213" r:id="rId26"/>
    <sheet name="Hárok2" sheetId="232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______________________________col8" localSheetId="7">#REF!</definedName>
    <definedName name="___________________________________col8" localSheetId="3">#REF!</definedName>
    <definedName name="___________________________________col8">#REF!</definedName>
    <definedName name="__________________________________col8" localSheetId="7">#REF!</definedName>
    <definedName name="__________________________________col8" localSheetId="3">#REF!</definedName>
    <definedName name="__________________________________col8">#REF!</definedName>
    <definedName name="_________________________________col8" localSheetId="7">#REF!</definedName>
    <definedName name="_________________________________col8" localSheetId="3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 localSheetId="6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col1">#REF!</definedName>
    <definedName name="______________________col2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col1">#REF!</definedName>
    <definedName name="_____________________col2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col1">#REF!</definedName>
    <definedName name="____________________col2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col1">#REF!</definedName>
    <definedName name="___________________col2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col1">#REF!</definedName>
    <definedName name="__________________col2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col1">#REF!</definedName>
    <definedName name="_________________col2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col1">#REF!</definedName>
    <definedName name="________________col2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 localSheetId="6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6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4">#REF!</definedName>
    <definedName name="_______col8">#REF!</definedName>
    <definedName name="_______tab2" localSheetId="6">#REF!</definedName>
    <definedName name="_______tab33" localSheetId="6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4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5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2" hidden="1">'Pohľadávky podľa pobočiek ZZ'!$A$3:$O$53</definedName>
    <definedName name="_tab2" localSheetId="7">#REF!</definedName>
    <definedName name="_tab2" localSheetId="3">#REF!</definedName>
    <definedName name="_tab2">#REF!</definedName>
    <definedName name="_tab33" localSheetId="7">#REF!</definedName>
    <definedName name="_tab33" localSheetId="3">#REF!</definedName>
    <definedName name="_tab33">#REF!</definedName>
    <definedName name="a" localSheetId="21">#REF!</definedName>
    <definedName name="a" localSheetId="23">#REF!</definedName>
    <definedName name="a" localSheetId="22">#REF!</definedName>
    <definedName name="a" localSheetId="5">#REF!</definedName>
    <definedName name="a" localSheetId="20">#REF!</definedName>
    <definedName name="a" localSheetId="6">#REF!</definedName>
    <definedName name="a">#REF!</definedName>
    <definedName name="aa" localSheetId="7">'[1]Budoucí hodnota - zadání'!#REF!</definedName>
    <definedName name="aa" localSheetId="3">'[1]Budoucí hodnota - zadání'!#REF!</definedName>
    <definedName name="aa" localSheetId="6">'[1]Budoucí hodnota - zadání'!#REF!</definedName>
    <definedName name="aa">'[1]Budoucí hodnota - zadání'!#REF!</definedName>
    <definedName name="aaa" localSheetId="7">#REF!</definedName>
    <definedName name="aaa" localSheetId="3">#REF!</definedName>
    <definedName name="aaa" localSheetId="6">#REF!</definedName>
    <definedName name="aaa">#REF!</definedName>
    <definedName name="aaaaaaa" localSheetId="21">#REF!</definedName>
    <definedName name="aaaaaaa" localSheetId="23">#REF!</definedName>
    <definedName name="aaaaaaa" localSheetId="22">#REF!</definedName>
    <definedName name="aaaaaaa" localSheetId="20">#REF!</definedName>
    <definedName name="aaaaaaa">#REF!</definedName>
    <definedName name="aaaaaaaaaaaaa" localSheetId="21">#REF!</definedName>
    <definedName name="aaaaaaaaaaaaa" localSheetId="23">#REF!</definedName>
    <definedName name="aaaaaaaaaaaaa" localSheetId="22">#REF!</definedName>
    <definedName name="aaaaaaaaaaaaa" localSheetId="20">#REF!</definedName>
    <definedName name="aaaaaaaaaaaaa">#REF!</definedName>
    <definedName name="aaaaaaaaaaaaaaa" localSheetId="21">#REF!</definedName>
    <definedName name="aaaaaaaaaaaaaaa" localSheetId="23">#REF!</definedName>
    <definedName name="aaaaaaaaaaaaaaa" localSheetId="22">#REF!</definedName>
    <definedName name="aaaaaaaaaaaaaaa" localSheetId="20">#REF!</definedName>
    <definedName name="aaaaaaaaaaaaaaa">#REF!</definedName>
    <definedName name="ab" localSheetId="6">#REF!</definedName>
    <definedName name="ab">#REF!</definedName>
    <definedName name="ä" localSheetId="21">'[2]Budoucí hodnota - zadání'!#REF!</definedName>
    <definedName name="ä" localSheetId="23">'[2]Budoucí hodnota - zadání'!#REF!</definedName>
    <definedName name="ä" localSheetId="22">'[2]Budoucí hodnota - zadání'!#REF!</definedName>
    <definedName name="ä" localSheetId="20">'[2]Budoucí hodnota - zadání'!#REF!</definedName>
    <definedName name="ä">'[2]Budoucí hodnota - zadání'!#REF!</definedName>
    <definedName name="bbb" localSheetId="7">#REF!</definedName>
    <definedName name="bbb" localSheetId="3">#REF!</definedName>
    <definedName name="bbb" localSheetId="6">#REF!</definedName>
    <definedName name="bbb">#REF!</definedName>
    <definedName name="bbbb" localSheetId="21">'[1]Budoucí hodnota - zadání'!#REF!</definedName>
    <definedName name="bbbb" localSheetId="23">'[1]Budoucí hodnota - zadání'!#REF!</definedName>
    <definedName name="bbbb" localSheetId="22">'[1]Budoucí hodnota - zadání'!#REF!</definedName>
    <definedName name="bbbb" localSheetId="20">'[1]Budoucí hodnota - zadání'!#REF!</definedName>
    <definedName name="bbbb">'[1]Budoucí hodnota - zadání'!#REF!</definedName>
    <definedName name="bubina" localSheetId="7">#REF!</definedName>
    <definedName name="bubina" localSheetId="3">#REF!</definedName>
    <definedName name="bubina" localSheetId="6">#REF!</definedName>
    <definedName name="bubina">#REF!</definedName>
    <definedName name="BudgetTab" localSheetId="21">#REF!</definedName>
    <definedName name="BudgetTab" localSheetId="23">#REF!</definedName>
    <definedName name="BudgetTab" localSheetId="22">#REF!</definedName>
    <definedName name="BudgetTab" localSheetId="5">#REF!</definedName>
    <definedName name="BudgetTab" localSheetId="20">#REF!</definedName>
    <definedName name="BudgetTab" localSheetId="6">#REF!</definedName>
    <definedName name="BudgetTab">#REF!</definedName>
    <definedName name="ccc" localSheetId="6">#REF!</definedName>
    <definedName name="ccc">#REF!</definedName>
    <definedName name="Celk_Zisk" localSheetId="6">[3]Scénář!$E$15</definedName>
    <definedName name="Celk_Zisk">[3]Scénář!$E$15</definedName>
    <definedName name="CelkZisk" localSheetId="21">#REF!</definedName>
    <definedName name="CelkZisk" localSheetId="23">#REF!</definedName>
    <definedName name="CelkZisk" localSheetId="22">#REF!</definedName>
    <definedName name="CelkZisk" localSheetId="20">#REF!</definedName>
    <definedName name="CelkZisk" localSheetId="6">#REF!</definedName>
    <definedName name="CelkZisk" localSheetId="14">#REF!</definedName>
    <definedName name="CelkZisk">#REF!</definedName>
    <definedName name="celkZisk1" localSheetId="21">#REF!</definedName>
    <definedName name="celkZisk1" localSheetId="23">#REF!</definedName>
    <definedName name="celkZisk1" localSheetId="22">#REF!</definedName>
    <definedName name="celkZisk1" localSheetId="20">#REF!</definedName>
    <definedName name="celkZisk1">#REF!</definedName>
    <definedName name="d" localSheetId="21">#REF!</definedName>
    <definedName name="d" localSheetId="23">#REF!</definedName>
    <definedName name="d" localSheetId="22">#REF!</definedName>
    <definedName name="d" localSheetId="20">#REF!</definedName>
    <definedName name="d">#REF!</definedName>
    <definedName name="datumK" localSheetId="6">#REF!</definedName>
    <definedName name="datumK" localSheetId="14">#REF!</definedName>
    <definedName name="datumK">#REF!</definedName>
    <definedName name="ddddddddd" localSheetId="21">#REF!</definedName>
    <definedName name="ddddddddd" localSheetId="23">#REF!</definedName>
    <definedName name="ddddddddd" localSheetId="22">#REF!</definedName>
    <definedName name="ddddddddd" localSheetId="20">#REF!</definedName>
    <definedName name="ddddddddd">#REF!</definedName>
    <definedName name="e" localSheetId="21">'[1]Budoucí hodnota - zadání'!#REF!</definedName>
    <definedName name="e" localSheetId="23">'[1]Budoucí hodnota - zadání'!#REF!</definedName>
    <definedName name="e" localSheetId="22">'[1]Budoucí hodnota - zadání'!#REF!</definedName>
    <definedName name="e" localSheetId="20">'[1]Budoucí hodnota - zadání'!#REF!</definedName>
    <definedName name="e">'[1]Budoucí hodnota - zadání'!#REF!</definedName>
    <definedName name="eeee" localSheetId="21">#REF!</definedName>
    <definedName name="eeee" localSheetId="23">#REF!</definedName>
    <definedName name="eeee" localSheetId="22">#REF!</definedName>
    <definedName name="eeee" localSheetId="20">#REF!</definedName>
    <definedName name="eeee">#REF!</definedName>
    <definedName name="eeeeeeeeee" localSheetId="21">#REF!</definedName>
    <definedName name="eeeeeeeeee" localSheetId="23">#REF!</definedName>
    <definedName name="eeeeeeeeee" localSheetId="22">#REF!</definedName>
    <definedName name="eeeeeeeeee" localSheetId="20">#REF!</definedName>
    <definedName name="eeeeeeeeee">#REF!</definedName>
    <definedName name="eeeeeeeeeeeeeeee" localSheetId="21">#REF!</definedName>
    <definedName name="eeeeeeeeeeeeeeee" localSheetId="23">#REF!</definedName>
    <definedName name="eeeeeeeeeeeeeeee" localSheetId="22">#REF!</definedName>
    <definedName name="eeeeeeeeeeeeeeee" localSheetId="20">#REF!</definedName>
    <definedName name="eeeeeeeeeeeeeeee">#REF!</definedName>
    <definedName name="ehdxjxrf" localSheetId="6">#REF!</definedName>
    <definedName name="ehdxjxrf" localSheetId="14">#REF!</definedName>
    <definedName name="ehdxjxrf">#REF!</definedName>
    <definedName name="f" localSheetId="21">#REF!</definedName>
    <definedName name="f" localSheetId="23">#REF!</definedName>
    <definedName name="f" localSheetId="22">#REF!</definedName>
    <definedName name="f" localSheetId="20">#REF!</definedName>
    <definedName name="f">#REF!</definedName>
    <definedName name="fffff" localSheetId="21">#REF!</definedName>
    <definedName name="fffff" localSheetId="23">#REF!</definedName>
    <definedName name="fffff" localSheetId="22">#REF!</definedName>
    <definedName name="fffff" localSheetId="20">#REF!</definedName>
    <definedName name="fffff">#REF!</definedName>
    <definedName name="fffffffffffff" localSheetId="21">#REF!</definedName>
    <definedName name="fffffffffffff" localSheetId="23">#REF!</definedName>
    <definedName name="fffffffffffff" localSheetId="22">#REF!</definedName>
    <definedName name="fffffffffffff" localSheetId="20">#REF!</definedName>
    <definedName name="fffffffffffff">#REF!</definedName>
    <definedName name="ffffffffffffffffffffffff" localSheetId="21">#REF!</definedName>
    <definedName name="ffffffffffffffffffffffff" localSheetId="23">#REF!</definedName>
    <definedName name="ffffffffffffffffffffffff" localSheetId="22">#REF!</definedName>
    <definedName name="ffffffffffffffffffffffff" localSheetId="20">#REF!</definedName>
    <definedName name="ffffffffffffffffffffffff">#REF!</definedName>
    <definedName name="ffffffffffffffffffffffffff" localSheetId="21">#REF!</definedName>
    <definedName name="ffffffffffffffffffffffffff" localSheetId="23">#REF!</definedName>
    <definedName name="ffffffffffffffffffffffffff" localSheetId="22">#REF!</definedName>
    <definedName name="ffffffffffffffffffffffffff" localSheetId="20">#REF!</definedName>
    <definedName name="ffffffffffffffffffffffffff">#REF!</definedName>
    <definedName name="ffffffffffffffffffffffffffffffffffffff" localSheetId="21">'[1]Budoucí hodnota - zadání'!#REF!</definedName>
    <definedName name="ffffffffffffffffffffffffffffffffffffff" localSheetId="23">'[1]Budoucí hodnota - zadání'!#REF!</definedName>
    <definedName name="ffffffffffffffffffffffffffffffffffffff" localSheetId="22">'[1]Budoucí hodnota - zadání'!#REF!</definedName>
    <definedName name="ffffffffffffffffffffffffffffffffffffff" localSheetId="20">'[1]Budoucí hodnota - zadání'!#REF!</definedName>
    <definedName name="ffffffffffffffffffffffffffffffffffffff">'[1]Budoucí hodnota - zadání'!#REF!</definedName>
    <definedName name="fghfgjjgf" localSheetId="21">#REF!</definedName>
    <definedName name="fghfgjjgf" localSheetId="23">#REF!</definedName>
    <definedName name="fghfgjjgf" localSheetId="22">#REF!</definedName>
    <definedName name="fghfgjjgf" localSheetId="20">#REF!</definedName>
    <definedName name="fghfgjjgf">#REF!</definedName>
    <definedName name="Format" localSheetId="21">#REF!</definedName>
    <definedName name="Format" localSheetId="23">#REF!</definedName>
    <definedName name="Format" localSheetId="22">#REF!</definedName>
    <definedName name="Format" localSheetId="5">#REF!</definedName>
    <definedName name="Format" localSheetId="20">#REF!</definedName>
    <definedName name="Format" localSheetId="6">#REF!</definedName>
    <definedName name="Format">#REF!</definedName>
    <definedName name="g" localSheetId="21">#REF!</definedName>
    <definedName name="g" localSheetId="23">#REF!</definedName>
    <definedName name="g" localSheetId="22">#REF!</definedName>
    <definedName name="g" localSheetId="20">#REF!</definedName>
    <definedName name="g">#REF!</definedName>
    <definedName name="gfgfggfgf" localSheetId="21">'[2]Budoucí hodnota - zadání'!#REF!</definedName>
    <definedName name="gfgfggfgf" localSheetId="23">'[2]Budoucí hodnota - zadání'!#REF!</definedName>
    <definedName name="gfgfggfgf" localSheetId="22">'[2]Budoucí hodnota - zadání'!#REF!</definedName>
    <definedName name="gfgfggfgf" localSheetId="20">'[2]Budoucí hodnota - zadání'!#REF!</definedName>
    <definedName name="gfgfggfgf">'[2]Budoucí hodnota - zadání'!#REF!</definedName>
    <definedName name="ggggggggg" localSheetId="21">#REF!</definedName>
    <definedName name="ggggggggg" localSheetId="23">#REF!</definedName>
    <definedName name="ggggggggg" localSheetId="22">#REF!</definedName>
    <definedName name="ggggggggg" localSheetId="20">#REF!</definedName>
    <definedName name="ggggggggg">#REF!</definedName>
    <definedName name="gggggggggggg" localSheetId="21">'[2]Budoucí hodnota - zadání'!#REF!</definedName>
    <definedName name="gggggggggggg" localSheetId="23">'[2]Budoucí hodnota - zadání'!#REF!</definedName>
    <definedName name="gggggggggggg" localSheetId="22">'[2]Budoucí hodnota - zadání'!#REF!</definedName>
    <definedName name="gggggggggggg" localSheetId="20">'[2]Budoucí hodnota - zadání'!#REF!</definedName>
    <definedName name="gggggggggggg">'[2]Budoucí hodnota - zadání'!#REF!</definedName>
    <definedName name="gggggggggggggggggggggggggggg" localSheetId="21">'[2]Budoucí hodnota - zadání'!#REF!</definedName>
    <definedName name="gggggggggggggggggggggggggggg" localSheetId="23">'[2]Budoucí hodnota - zadání'!#REF!</definedName>
    <definedName name="gggggggggggggggggggggggggggg" localSheetId="22">'[2]Budoucí hodnota - zadání'!#REF!</definedName>
    <definedName name="gggggggggggggggggggggggggggg" localSheetId="20">'[2]Budoucí hodnota - zadání'!#REF!</definedName>
    <definedName name="gggggggggggggggggggggggggggg">'[2]Budoucí hodnota - zadání'!#REF!</definedName>
    <definedName name="h" localSheetId="21">#REF!</definedName>
    <definedName name="h" localSheetId="23">#REF!</definedName>
    <definedName name="h" localSheetId="22">#REF!</definedName>
    <definedName name="h" localSheetId="20">#REF!</definedName>
    <definedName name="h">#REF!</definedName>
    <definedName name="hggfghdgjdgmdghncg" localSheetId="21">'[1]Budoucí hodnota - zadání'!#REF!</definedName>
    <definedName name="hggfghdgjdgmdghncg" localSheetId="23">'[1]Budoucí hodnota - zadání'!#REF!</definedName>
    <definedName name="hggfghdgjdgmdghncg" localSheetId="22">'[1]Budoucí hodnota - zadání'!#REF!</definedName>
    <definedName name="hggfghdgjdgmdghncg" localSheetId="20">'[1]Budoucí hodnota - zadání'!#REF!</definedName>
    <definedName name="hggfghdgjdgmdghncg">'[1]Budoucí hodnota - zadání'!#REF!</definedName>
    <definedName name="hhhh" localSheetId="21">#REF!</definedName>
    <definedName name="hhhh" localSheetId="23">#REF!</definedName>
    <definedName name="hhhh" localSheetId="22">#REF!</definedName>
    <definedName name="hhhh" localSheetId="20">#REF!</definedName>
    <definedName name="hhhh">#REF!</definedName>
    <definedName name="hhhhhhhhhhhhhhhhhh" localSheetId="21">#REF!</definedName>
    <definedName name="hhhhhhhhhhhhhhhhhh" localSheetId="23">#REF!</definedName>
    <definedName name="hhhhhhhhhhhhhhhhhh" localSheetId="22">#REF!</definedName>
    <definedName name="hhhhhhhhhhhhhhhhhh" localSheetId="20">#REF!</definedName>
    <definedName name="hhhhhhhhhhhhhhhhhh">#REF!</definedName>
    <definedName name="hhhhhhhhhhhhhhhhhhhhhhhhhhh" localSheetId="21">'[1]Budoucí hodnota - zadání'!#REF!</definedName>
    <definedName name="hhhhhhhhhhhhhhhhhhhhhhhhhhh" localSheetId="23">'[1]Budoucí hodnota - zadání'!#REF!</definedName>
    <definedName name="hhhhhhhhhhhhhhhhhhhhhhhhhhh" localSheetId="22">'[1]Budoucí hodnota - zadání'!#REF!</definedName>
    <definedName name="hhhhhhhhhhhhhhhhhhhhhhhhhhh" localSheetId="20">'[1]Budoucí hodnota - zadání'!#REF!</definedName>
    <definedName name="hhhhhhhhhhhhhhhhhhhhhhhhhhh">'[1]Budoucí hodnota - zadání'!#REF!</definedName>
    <definedName name="HrubyZisk" localSheetId="21">#REF!</definedName>
    <definedName name="HrubyZisk" localSheetId="23">#REF!</definedName>
    <definedName name="HrubyZisk" localSheetId="22">#REF!</definedName>
    <definedName name="HrubyZisk" localSheetId="20">#REF!</definedName>
    <definedName name="HrubyZisk" localSheetId="6">#REF!</definedName>
    <definedName name="HrubyZisk">#REF!</definedName>
    <definedName name="i" localSheetId="21">#REF!</definedName>
    <definedName name="i" localSheetId="23">#REF!</definedName>
    <definedName name="i" localSheetId="22">#REF!</definedName>
    <definedName name="i" localSheetId="20">#REF!</definedName>
    <definedName name="i">#REF!</definedName>
    <definedName name="j" localSheetId="21">#REF!</definedName>
    <definedName name="j" localSheetId="23">#REF!</definedName>
    <definedName name="j" localSheetId="22">#REF!</definedName>
    <definedName name="j" localSheetId="20">#REF!</definedName>
    <definedName name="j">#REF!</definedName>
    <definedName name="jfhdghgjfc" localSheetId="21">#REF!</definedName>
    <definedName name="jfhdghgjfc" localSheetId="23">#REF!</definedName>
    <definedName name="jfhdghgjfc" localSheetId="22">#REF!</definedName>
    <definedName name="jfhdghgjfc" localSheetId="20">#REF!</definedName>
    <definedName name="jfhdghgjfc">#REF!</definedName>
    <definedName name="jjjjjjjjjjjjjjjjjjjjj" localSheetId="21">#REF!</definedName>
    <definedName name="jjjjjjjjjjjjjjjjjjjjj" localSheetId="23">#REF!</definedName>
    <definedName name="jjjjjjjjjjjjjjjjjjjjj" localSheetId="22">#REF!</definedName>
    <definedName name="jjjjjjjjjjjjjjjjjjjjj" localSheetId="20">#REF!</definedName>
    <definedName name="jjjjjjjjjjjjjjjjjjjjj">#REF!</definedName>
    <definedName name="jjjjjjjjjjjjjjjjjjjjjjjjjjjjjjjjjjjj" localSheetId="21">#REF!</definedName>
    <definedName name="jjjjjjjjjjjjjjjjjjjjjjjjjjjjjjjjjjjj" localSheetId="23">#REF!</definedName>
    <definedName name="jjjjjjjjjjjjjjjjjjjjjjjjjjjjjjjjjjjj" localSheetId="22">#REF!</definedName>
    <definedName name="jjjjjjjjjjjjjjjjjjjjjjjjjjjjjjjjjjjj" localSheetId="20">#REF!</definedName>
    <definedName name="jjjjjjjjjjjjjjjjjjjjjjjjjjjjjjjjjjjj">#REF!</definedName>
    <definedName name="jún" localSheetId="21">'[1]Budoucí hodnota - zadání'!#REF!</definedName>
    <definedName name="jún" localSheetId="23">'[1]Budoucí hodnota - zadání'!#REF!</definedName>
    <definedName name="jún" localSheetId="22">'[1]Budoucí hodnota - zadání'!#REF!</definedName>
    <definedName name="jún" localSheetId="20">'[1]Budoucí hodnota - zadání'!#REF!</definedName>
    <definedName name="jún">'[1]Budoucí hodnota - zadání'!#REF!</definedName>
    <definedName name="k" localSheetId="7">#REF!</definedName>
    <definedName name="k" localSheetId="3">#REF!</definedName>
    <definedName name="k">#REF!</definedName>
    <definedName name="kdsjkfhakj" localSheetId="21">#REF!</definedName>
    <definedName name="kdsjkfhakj" localSheetId="23">#REF!</definedName>
    <definedName name="kdsjkfhakj" localSheetId="22">#REF!</definedName>
    <definedName name="kdsjkfhakj" localSheetId="20">#REF!</definedName>
    <definedName name="kdsjkfhakj">#REF!</definedName>
    <definedName name="kjhjkcyxhjodj" localSheetId="21">'[2]Budoucí hodnota - zadání'!#REF!</definedName>
    <definedName name="kjhjkcyxhjodj" localSheetId="23">'[2]Budoucí hodnota - zadání'!#REF!</definedName>
    <definedName name="kjhjkcyxhjodj" localSheetId="22">'[2]Budoucí hodnota - zadání'!#REF!</definedName>
    <definedName name="kjhjkcyxhjodj" localSheetId="20">'[2]Budoucí hodnota - zadání'!#REF!</definedName>
    <definedName name="kjhjkcyxhjodj">'[2]Budoucí hodnota - zadání'!#REF!</definedName>
    <definedName name="kkkk" localSheetId="21">#REF!</definedName>
    <definedName name="kkkk" localSheetId="23">#REF!</definedName>
    <definedName name="kkkk" localSheetId="22">#REF!</definedName>
    <definedName name="kkkk" localSheetId="20">#REF!</definedName>
    <definedName name="kkkk">#REF!</definedName>
    <definedName name="kkkkkkkk" localSheetId="21">#REF!</definedName>
    <definedName name="kkkkkkkk" localSheetId="23">#REF!</definedName>
    <definedName name="kkkkkkkk" localSheetId="22">#REF!</definedName>
    <definedName name="kkkkkkkk" localSheetId="20">#REF!</definedName>
    <definedName name="kkkkkkkk">#REF!</definedName>
    <definedName name="kkkkkkkkkk" localSheetId="21">#REF!</definedName>
    <definedName name="kkkkkkkkkk" localSheetId="23">#REF!</definedName>
    <definedName name="kkkkkkkkkk" localSheetId="22">#REF!</definedName>
    <definedName name="kkkkkkkkkk" localSheetId="20">#REF!</definedName>
    <definedName name="kkkkkkkkkk">#REF!</definedName>
    <definedName name="kkkkkkkkkkkk" localSheetId="21">'[2]Budoucí hodnota - zadání'!#REF!</definedName>
    <definedName name="kkkkkkkkkkkk" localSheetId="23">'[2]Budoucí hodnota - zadání'!#REF!</definedName>
    <definedName name="kkkkkkkkkkkk" localSheetId="22">'[2]Budoucí hodnota - zadání'!#REF!</definedName>
    <definedName name="kkkkkkkkkkkk" localSheetId="20">'[2]Budoucí hodnota - zadání'!#REF!</definedName>
    <definedName name="kkkkkkkkkkkk">'[2]Budoucí hodnota - zadání'!#REF!</definedName>
    <definedName name="mmm" localSheetId="21">#REF!</definedName>
    <definedName name="mmm" localSheetId="23">#REF!</definedName>
    <definedName name="mmm" localSheetId="22">#REF!</definedName>
    <definedName name="mmm" localSheetId="20">#REF!</definedName>
    <definedName name="mmm">#REF!</definedName>
    <definedName name="mmmm" localSheetId="21">#REF!</definedName>
    <definedName name="mmmm" localSheetId="23">#REF!</definedName>
    <definedName name="mmmm" localSheetId="22">#REF!</definedName>
    <definedName name="mmmm" localSheetId="20">#REF!</definedName>
    <definedName name="mmmm">#REF!</definedName>
    <definedName name="mmmmmmmmmmmmmmmmmmmm" localSheetId="21">#REF!</definedName>
    <definedName name="mmmmmmmmmmmmmmmmmmmm" localSheetId="23">#REF!</definedName>
    <definedName name="mmmmmmmmmmmmmmmmmmmm" localSheetId="22">#REF!</definedName>
    <definedName name="mmmmmmmmmmmmmmmmmmmm" localSheetId="20">#REF!</definedName>
    <definedName name="mmmmmmmmmmmmmmmmmmmm">#REF!</definedName>
    <definedName name="_xlnm.Print_Titles" localSheetId="11">'Pohľadávky voči  ZZ'!#REF!</definedName>
    <definedName name="nnnnnnnnnnnnnnnnnnn" localSheetId="21">#REF!</definedName>
    <definedName name="nnnnnnnnnnnnnnnnnnn" localSheetId="23">#REF!</definedName>
    <definedName name="nnnnnnnnnnnnnnnnnnn" localSheetId="22">#REF!</definedName>
    <definedName name="nnnnnnnnnnnnnnnnnnn" localSheetId="20">#REF!</definedName>
    <definedName name="nnnnnnnnnnnnnnnnnnn">#REF!</definedName>
    <definedName name="NZbozi">[4]Test1!$B$89:$D$96</definedName>
    <definedName name="o" localSheetId="21">#REF!</definedName>
    <definedName name="o" localSheetId="23">#REF!</definedName>
    <definedName name="o" localSheetId="22">#REF!</definedName>
    <definedName name="o" localSheetId="20">#REF!</definedName>
    <definedName name="o">#REF!</definedName>
    <definedName name="obraz" localSheetId="6">#REF!</definedName>
    <definedName name="obraz">#REF!</definedName>
    <definedName name="Opravy" localSheetId="21">#REF!</definedName>
    <definedName name="Opravy" localSheetId="23">#REF!</definedName>
    <definedName name="Opravy" localSheetId="22">#REF!</definedName>
    <definedName name="Opravy" localSheetId="20">#REF!</definedName>
    <definedName name="Opravy" localSheetId="6">#REF!</definedName>
    <definedName name="Opravy" localSheetId="14">#REF!</definedName>
    <definedName name="Opravy">#REF!</definedName>
    <definedName name="Ostatni" localSheetId="21">#REF!</definedName>
    <definedName name="Ostatni" localSheetId="23">#REF!</definedName>
    <definedName name="Ostatni" localSheetId="22">#REF!</definedName>
    <definedName name="Ostatni" localSheetId="20">#REF!</definedName>
    <definedName name="Ostatni" localSheetId="6">#REF!</definedName>
    <definedName name="Ostatni">#REF!</definedName>
    <definedName name="p" localSheetId="21">'[1]Budoucí hodnota - zadání'!#REF!</definedName>
    <definedName name="p" localSheetId="23">'[1]Budoucí hodnota - zadání'!#REF!</definedName>
    <definedName name="p" localSheetId="22">'[1]Budoucí hodnota - zadání'!#REF!</definedName>
    <definedName name="p" localSheetId="20">'[1]Budoucí hodnota - zadání'!#REF!</definedName>
    <definedName name="p">'[1]Budoucí hodnota - zadání'!#REF!</definedName>
    <definedName name="pl" localSheetId="21">#REF!</definedName>
    <definedName name="pl" localSheetId="23">#REF!</definedName>
    <definedName name="pl" localSheetId="22">#REF!</definedName>
    <definedName name="pl" localSheetId="20">#REF!</definedName>
    <definedName name="pl">#REF!</definedName>
    <definedName name="pobočky" localSheetId="6">#REF!</definedName>
    <definedName name="pobočky">#REF!</definedName>
    <definedName name="PocetNavstev" localSheetId="21">#REF!</definedName>
    <definedName name="PocetNavstev" localSheetId="23">#REF!</definedName>
    <definedName name="PocetNavstev" localSheetId="22">#REF!</definedName>
    <definedName name="PocetNavstev" localSheetId="20">#REF!</definedName>
    <definedName name="PocetNavstev" localSheetId="6">#REF!</definedName>
    <definedName name="PocetNavstev">#REF!</definedName>
    <definedName name="pppp" localSheetId="21">#REF!</definedName>
    <definedName name="pppp" localSheetId="23">#REF!</definedName>
    <definedName name="pppp" localSheetId="22">#REF!</definedName>
    <definedName name="pppp" localSheetId="20">#REF!</definedName>
    <definedName name="pppp">#REF!</definedName>
    <definedName name="ppppppppppppp" localSheetId="21">#REF!</definedName>
    <definedName name="ppppppppppppp" localSheetId="23">#REF!</definedName>
    <definedName name="ppppppppppppp" localSheetId="22">#REF!</definedName>
    <definedName name="ppppppppppppp" localSheetId="20">#REF!</definedName>
    <definedName name="ppppppppppppp">#REF!</definedName>
    <definedName name="PrijemNaZakaz" localSheetId="21">#REF!</definedName>
    <definedName name="PrijemNaZakaz" localSheetId="23">#REF!</definedName>
    <definedName name="PrijemNaZakaz" localSheetId="22">#REF!</definedName>
    <definedName name="PrijemNaZakaz" localSheetId="20">#REF!</definedName>
    <definedName name="PrijemNaZakaz" localSheetId="6">#REF!</definedName>
    <definedName name="PrijemNaZakaz">#REF!</definedName>
    <definedName name="produkt" localSheetId="21">'[1]Budoucí hodnota - zadání'!#REF!</definedName>
    <definedName name="produkt" localSheetId="23">'[1]Budoucí hodnota - zadání'!#REF!</definedName>
    <definedName name="produkt" localSheetId="22">'[1]Budoucí hodnota - zadání'!#REF!</definedName>
    <definedName name="produkt" localSheetId="5">'[1]Budoucí hodnota - zadání'!#REF!</definedName>
    <definedName name="produkt" localSheetId="20">'[1]Budoucí hodnota - zadání'!#REF!</definedName>
    <definedName name="produkt" localSheetId="6">'[1]Budoucí hodnota - zadání'!#REF!</definedName>
    <definedName name="produkt">'[1]Budoucí hodnota - zadání'!#REF!</definedName>
    <definedName name="produkt22" localSheetId="21">'[2]Budoucí hodnota - zadání'!#REF!</definedName>
    <definedName name="produkt22" localSheetId="23">'[2]Budoucí hodnota - zadání'!#REF!</definedName>
    <definedName name="produkt22" localSheetId="22">'[2]Budoucí hodnota - zadání'!#REF!</definedName>
    <definedName name="produkt22" localSheetId="20">'[2]Budoucí hodnota - zadání'!#REF!</definedName>
    <definedName name="produkt22">'[2]Budoucí hodnota - zadání'!#REF!</definedName>
    <definedName name="PRODUKT3" localSheetId="21">'[2]Budoucí hodnota - zadání'!#REF!</definedName>
    <definedName name="PRODUKT3" localSheetId="23">'[2]Budoucí hodnota - zadání'!#REF!</definedName>
    <definedName name="PRODUKT3" localSheetId="22">'[2]Budoucí hodnota - zadání'!#REF!</definedName>
    <definedName name="PRODUKT3" localSheetId="20">'[2]Budoucí hodnota - zadání'!#REF!</definedName>
    <definedName name="PRODUKT3">'[2]Budoucí hodnota - zadání'!#REF!</definedName>
    <definedName name="q" localSheetId="21">#REF!</definedName>
    <definedName name="q" localSheetId="23">#REF!</definedName>
    <definedName name="q" localSheetId="22">#REF!</definedName>
    <definedName name="q" localSheetId="20">#REF!</definedName>
    <definedName name="q">#REF!</definedName>
    <definedName name="qqq" localSheetId="21">#REF!</definedName>
    <definedName name="qqq" localSheetId="23">#REF!</definedName>
    <definedName name="qqq" localSheetId="22">#REF!</definedName>
    <definedName name="qqq" localSheetId="20">#REF!</definedName>
    <definedName name="qqq">#REF!</definedName>
    <definedName name="qqqqq" localSheetId="21">#REF!</definedName>
    <definedName name="qqqqq" localSheetId="23">#REF!</definedName>
    <definedName name="qqqqq" localSheetId="22">#REF!</definedName>
    <definedName name="qqqqq" localSheetId="20">#REF!</definedName>
    <definedName name="qqqqq">#REF!</definedName>
    <definedName name="qqqqqqqqqqq" localSheetId="21">#REF!</definedName>
    <definedName name="qqqqqqqqqqq" localSheetId="23">#REF!</definedName>
    <definedName name="qqqqqqqqqqq" localSheetId="22">#REF!</definedName>
    <definedName name="qqqqqqqqqqq" localSheetId="20">#REF!</definedName>
    <definedName name="qqqqqqqqqqq">#REF!</definedName>
    <definedName name="qqqqqqqqqqqq" localSheetId="21">#REF!</definedName>
    <definedName name="qqqqqqqqqqqq" localSheetId="23">#REF!</definedName>
    <definedName name="qqqqqqqqqqqq" localSheetId="22">#REF!</definedName>
    <definedName name="qqqqqqqqqqqq" localSheetId="20">#REF!</definedName>
    <definedName name="qqqqqqqqqqqq">#REF!</definedName>
    <definedName name="qqqqqqqqqqqqq" localSheetId="21">#REF!</definedName>
    <definedName name="qqqqqqqqqqqqq" localSheetId="23">#REF!</definedName>
    <definedName name="qqqqqqqqqqqqq" localSheetId="22">#REF!</definedName>
    <definedName name="qqqqqqqqqqqqq" localSheetId="20">#REF!</definedName>
    <definedName name="qqqqqqqqqqqqq">#REF!</definedName>
    <definedName name="qqqqqqqqqqqqqqq" localSheetId="21">#REF!</definedName>
    <definedName name="qqqqqqqqqqqqqqq" localSheetId="23">#REF!</definedName>
    <definedName name="qqqqqqqqqqqqqqq" localSheetId="22">#REF!</definedName>
    <definedName name="qqqqqqqqqqqqqqq" localSheetId="20">#REF!</definedName>
    <definedName name="qqqqqqqqqqqqqqq">#REF!</definedName>
    <definedName name="qqqqqqqqqqqqqqqq" localSheetId="21">'[2]Budoucí hodnota - zadání'!#REF!</definedName>
    <definedName name="qqqqqqqqqqqqqqqq" localSheetId="23">'[2]Budoucí hodnota - zadání'!#REF!</definedName>
    <definedName name="qqqqqqqqqqqqqqqq" localSheetId="22">'[2]Budoucí hodnota - zadání'!#REF!</definedName>
    <definedName name="qqqqqqqqqqqqqqqq" localSheetId="20">'[2]Budoucí hodnota - zadání'!#REF!</definedName>
    <definedName name="qqqqqqqqqqqqqqqq">'[2]Budoucí hodnota - zadání'!#REF!</definedName>
    <definedName name="qqqqqqqqqqqqqqqqq" localSheetId="21">#REF!</definedName>
    <definedName name="qqqqqqqqqqqqqqqqq" localSheetId="23">#REF!</definedName>
    <definedName name="qqqqqqqqqqqqqqqqq" localSheetId="22">#REF!</definedName>
    <definedName name="qqqqqqqqqqqqqqqqq" localSheetId="20">#REF!</definedName>
    <definedName name="qqqqqqqqqqqqqqqqq">#REF!</definedName>
    <definedName name="Reklama" localSheetId="21">#REF!</definedName>
    <definedName name="Reklama" localSheetId="23">#REF!</definedName>
    <definedName name="Reklama" localSheetId="22">#REF!</definedName>
    <definedName name="Reklama" localSheetId="20">#REF!</definedName>
    <definedName name="Reklama" localSheetId="6">#REF!</definedName>
    <definedName name="Reklama">#REF!</definedName>
    <definedName name="Revenue" localSheetId="21">#REF!</definedName>
    <definedName name="Revenue" localSheetId="23">#REF!</definedName>
    <definedName name="Revenue" localSheetId="22">#REF!</definedName>
    <definedName name="Revenue" localSheetId="20">#REF!</definedName>
    <definedName name="Revenue" localSheetId="6">#REF!</definedName>
    <definedName name="Revenue" localSheetId="14">#REF!</definedName>
    <definedName name="Revenue">#REF!</definedName>
    <definedName name="rr" localSheetId="21">#REF!</definedName>
    <definedName name="rr" localSheetId="23">#REF!</definedName>
    <definedName name="rr" localSheetId="22">#REF!</definedName>
    <definedName name="rr" localSheetId="20">#REF!</definedName>
    <definedName name="rr">#REF!</definedName>
    <definedName name="rrrrrrrrrrr" localSheetId="21">'[1]Budoucí hodnota - zadání'!#REF!</definedName>
    <definedName name="rrrrrrrrrrr" localSheetId="23">'[1]Budoucí hodnota - zadání'!#REF!</definedName>
    <definedName name="rrrrrrrrrrr" localSheetId="22">'[1]Budoucí hodnota - zadání'!#REF!</definedName>
    <definedName name="rrrrrrrrrrr" localSheetId="20">'[1]Budoucí hodnota - zadání'!#REF!</definedName>
    <definedName name="rrrrrrrrrrr">'[1]Budoucí hodnota - zadání'!#REF!</definedName>
    <definedName name="rrrrrrrrrrrrrrrrrrrrrrrr" localSheetId="21">#REF!</definedName>
    <definedName name="rrrrrrrrrrrrrrrrrrrrrrrr" localSheetId="23">#REF!</definedName>
    <definedName name="rrrrrrrrrrrrrrrrrrrrrrrr" localSheetId="22">#REF!</definedName>
    <definedName name="rrrrrrrrrrrrrrrrrrrrrrrr" localSheetId="20">#REF!</definedName>
    <definedName name="rrrrrrrrrrrrrrrrrrrrrrrr">#REF!</definedName>
    <definedName name="s" localSheetId="21">#REF!</definedName>
    <definedName name="s" localSheetId="23">#REF!</definedName>
    <definedName name="s" localSheetId="22">#REF!</definedName>
    <definedName name="s" localSheetId="20">#REF!</definedName>
    <definedName name="s">#REF!</definedName>
    <definedName name="ss" localSheetId="21">#REF!</definedName>
    <definedName name="ss" localSheetId="23">#REF!</definedName>
    <definedName name="ss" localSheetId="22">#REF!</definedName>
    <definedName name="ss" localSheetId="20">#REF!</definedName>
    <definedName name="ss">#REF!</definedName>
    <definedName name="sss" localSheetId="21">#REF!</definedName>
    <definedName name="sss" localSheetId="23">#REF!</definedName>
    <definedName name="sss" localSheetId="22">#REF!</definedName>
    <definedName name="sss" localSheetId="20">#REF!</definedName>
    <definedName name="sss">#REF!</definedName>
    <definedName name="ssss" localSheetId="21">#REF!</definedName>
    <definedName name="ssss" localSheetId="23">#REF!</definedName>
    <definedName name="ssss" localSheetId="22">#REF!</definedName>
    <definedName name="ssss" localSheetId="20">#REF!</definedName>
    <definedName name="ssss">#REF!</definedName>
    <definedName name="sssss" localSheetId="21">#REF!</definedName>
    <definedName name="sssss" localSheetId="23">#REF!</definedName>
    <definedName name="sssss" localSheetId="22">#REF!</definedName>
    <definedName name="sssss" localSheetId="20">#REF!</definedName>
    <definedName name="sssss">#REF!</definedName>
    <definedName name="ssssss" localSheetId="21">#REF!</definedName>
    <definedName name="ssssss" localSheetId="23">#REF!</definedName>
    <definedName name="ssssss" localSheetId="22">#REF!</definedName>
    <definedName name="ssssss" localSheetId="20">#REF!</definedName>
    <definedName name="ssssss">#REF!</definedName>
    <definedName name="sssssss" localSheetId="21">#REF!</definedName>
    <definedName name="sssssss" localSheetId="23">#REF!</definedName>
    <definedName name="sssssss" localSheetId="22">#REF!</definedName>
    <definedName name="sssssss" localSheetId="20">#REF!</definedName>
    <definedName name="sssssss">#REF!</definedName>
    <definedName name="ssssssss" localSheetId="21">'[1]Budoucí hodnota - zadání'!#REF!</definedName>
    <definedName name="ssssssss" localSheetId="23">'[1]Budoucí hodnota - zadání'!#REF!</definedName>
    <definedName name="ssssssss" localSheetId="22">'[1]Budoucí hodnota - zadání'!#REF!</definedName>
    <definedName name="ssssssss" localSheetId="20">'[1]Budoucí hodnota - zadání'!#REF!</definedName>
    <definedName name="ssssssss">'[1]Budoucí hodnota - zadání'!#REF!</definedName>
    <definedName name="sssssssss" localSheetId="21">#REF!</definedName>
    <definedName name="sssssssss" localSheetId="23">#REF!</definedName>
    <definedName name="sssssssss" localSheetId="22">#REF!</definedName>
    <definedName name="sssssssss" localSheetId="20">#REF!</definedName>
    <definedName name="sssssssss">#REF!</definedName>
    <definedName name="ssssssssss" localSheetId="21">#REF!</definedName>
    <definedName name="ssssssssss" localSheetId="23">#REF!</definedName>
    <definedName name="ssssssssss" localSheetId="22">#REF!</definedName>
    <definedName name="ssssssssss" localSheetId="20">#REF!</definedName>
    <definedName name="ssssssssss">#REF!</definedName>
    <definedName name="sssssssssss" localSheetId="21">'[2]Budoucí hodnota - zadání'!#REF!</definedName>
    <definedName name="sssssssssss" localSheetId="23">'[2]Budoucí hodnota - zadání'!#REF!</definedName>
    <definedName name="sssssssssss" localSheetId="22">'[2]Budoucí hodnota - zadání'!#REF!</definedName>
    <definedName name="sssssssssss" localSheetId="20">'[2]Budoucí hodnota - zadání'!#REF!</definedName>
    <definedName name="sssssssssss">'[2]Budoucí hodnota - zadání'!#REF!</definedName>
    <definedName name="ssssssssssss" localSheetId="21">#REF!</definedName>
    <definedName name="ssssssssssss" localSheetId="23">#REF!</definedName>
    <definedName name="ssssssssssss" localSheetId="22">#REF!</definedName>
    <definedName name="ssssssssssss" localSheetId="20">#REF!</definedName>
    <definedName name="ssssssssssss">#REF!</definedName>
    <definedName name="sssssssssssss" localSheetId="21">'[2]Budoucí hodnota - zadání'!#REF!</definedName>
    <definedName name="sssssssssssss" localSheetId="23">'[2]Budoucí hodnota - zadání'!#REF!</definedName>
    <definedName name="sssssssssssss" localSheetId="22">'[2]Budoucí hodnota - zadání'!#REF!</definedName>
    <definedName name="sssssssssssss" localSheetId="20">'[2]Budoucí hodnota - zadání'!#REF!</definedName>
    <definedName name="sssssssssssss">'[2]Budoucí hodnota - zadání'!#REF!</definedName>
    <definedName name="ssssssssssssss" localSheetId="21">'[2]Budoucí hodnota - zadání'!#REF!</definedName>
    <definedName name="ssssssssssssss" localSheetId="23">'[2]Budoucí hodnota - zadání'!#REF!</definedName>
    <definedName name="ssssssssssssss" localSheetId="22">'[2]Budoucí hodnota - zadání'!#REF!</definedName>
    <definedName name="ssssssssssssss" localSheetId="20">'[2]Budoucí hodnota - zadání'!#REF!</definedName>
    <definedName name="ssssssssssssss">'[2]Budoucí hodnota - zadání'!#REF!</definedName>
    <definedName name="sssssssssssssss" localSheetId="21">#REF!</definedName>
    <definedName name="sssssssssssssss" localSheetId="23">#REF!</definedName>
    <definedName name="sssssssssssssss" localSheetId="22">#REF!</definedName>
    <definedName name="sssssssssssssss" localSheetId="20">#REF!</definedName>
    <definedName name="sssssssssssssss">#REF!</definedName>
    <definedName name="ssssssssssssssss" localSheetId="21">'[1]Budoucí hodnota - zadání'!#REF!</definedName>
    <definedName name="ssssssssssssssss" localSheetId="23">'[1]Budoucí hodnota - zadání'!#REF!</definedName>
    <definedName name="ssssssssssssssss" localSheetId="22">'[1]Budoucí hodnota - zadání'!#REF!</definedName>
    <definedName name="ssssssssssssssss" localSheetId="20">'[1]Budoucí hodnota - zadání'!#REF!</definedName>
    <definedName name="ssssssssssssssss">'[1]Budoucí hodnota - zadání'!#REF!</definedName>
    <definedName name="sssssssssssssssss" localSheetId="21">#REF!</definedName>
    <definedName name="sssssssssssssssss" localSheetId="23">#REF!</definedName>
    <definedName name="sssssssssssssssss" localSheetId="22">#REF!</definedName>
    <definedName name="sssssssssssssssss" localSheetId="20">#REF!</definedName>
    <definedName name="sssssssssssssssss">#REF!</definedName>
    <definedName name="ssssssssssssssssss" localSheetId="21">#REF!</definedName>
    <definedName name="ssssssssssssssssss" localSheetId="23">#REF!</definedName>
    <definedName name="ssssssssssssssssss" localSheetId="22">#REF!</definedName>
    <definedName name="ssssssssssssssssss" localSheetId="20">#REF!</definedName>
    <definedName name="ssssssssssssssssss">#REF!</definedName>
    <definedName name="sssssssssssssssssss" localSheetId="21">'[1]Budoucí hodnota - zadání'!#REF!</definedName>
    <definedName name="sssssssssssssssssss" localSheetId="23">'[1]Budoucí hodnota - zadání'!#REF!</definedName>
    <definedName name="sssssssssssssssssss" localSheetId="22">'[1]Budoucí hodnota - zadání'!#REF!</definedName>
    <definedName name="sssssssssssssssssss" localSheetId="20">'[1]Budoucí hodnota - zadání'!#REF!</definedName>
    <definedName name="sssssssssssssssssss">'[1]Budoucí hodnota - zadání'!#REF!</definedName>
    <definedName name="ssssssssssssssssssss" localSheetId="21">#REF!</definedName>
    <definedName name="ssssssssssssssssssss" localSheetId="23">#REF!</definedName>
    <definedName name="ssssssssssssssssssss" localSheetId="22">#REF!</definedName>
    <definedName name="ssssssssssssssssssss" localSheetId="20">#REF!</definedName>
    <definedName name="ssssssssssssssssssss">#REF!</definedName>
    <definedName name="sssssssssssssssssssss" localSheetId="21">#REF!</definedName>
    <definedName name="sssssssssssssssssssss" localSheetId="23">#REF!</definedName>
    <definedName name="sssssssssssssssssssss" localSheetId="22">#REF!</definedName>
    <definedName name="sssssssssssssssssssss" localSheetId="20">#REF!</definedName>
    <definedName name="sssssssssssssssssssss">#REF!</definedName>
    <definedName name="ssssssssssssssssssssss" localSheetId="21">#REF!</definedName>
    <definedName name="ssssssssssssssssssssss" localSheetId="23">#REF!</definedName>
    <definedName name="ssssssssssssssssssssss" localSheetId="22">#REF!</definedName>
    <definedName name="ssssssssssssssssssssss" localSheetId="20">#REF!</definedName>
    <definedName name="ssssssssssssssssssssss">#REF!</definedName>
    <definedName name="sssssssssssssssssssssss" localSheetId="21">#REF!</definedName>
    <definedName name="sssssssssssssssssssssss" localSheetId="23">#REF!</definedName>
    <definedName name="sssssssssssssssssssssss" localSheetId="22">#REF!</definedName>
    <definedName name="sssssssssssssssssssssss" localSheetId="20">#REF!</definedName>
    <definedName name="sssssssssssssssssssssss">#REF!</definedName>
    <definedName name="ssssssssssssssssssssssss" localSheetId="21">'[1]Budoucí hodnota - zadání'!#REF!</definedName>
    <definedName name="ssssssssssssssssssssssss" localSheetId="23">'[1]Budoucí hodnota - zadání'!#REF!</definedName>
    <definedName name="ssssssssssssssssssssssss" localSheetId="22">'[1]Budoucí hodnota - zadání'!#REF!</definedName>
    <definedName name="ssssssssssssssssssssssss" localSheetId="20">'[1]Budoucí hodnota - zadání'!#REF!</definedName>
    <definedName name="ssssssssssssssssssssssss">'[1]Budoucí hodnota - zadání'!#REF!</definedName>
    <definedName name="ssssssssssssssssssssssssssssss" localSheetId="21">#REF!</definedName>
    <definedName name="ssssssssssssssssssssssssssssss" localSheetId="23">#REF!</definedName>
    <definedName name="ssssssssssssssssssssssssssssss" localSheetId="22">#REF!</definedName>
    <definedName name="ssssssssssssssssssssssssssssss" localSheetId="20">#REF!</definedName>
    <definedName name="ssssssssssssssssssssssssssssss">#REF!</definedName>
    <definedName name="t" localSheetId="21">#REF!</definedName>
    <definedName name="t" localSheetId="23">#REF!</definedName>
    <definedName name="t" localSheetId="22">#REF!</definedName>
    <definedName name="t" localSheetId="20">#REF!</definedName>
    <definedName name="t">#REF!</definedName>
    <definedName name="tab" localSheetId="6">#REF!</definedName>
    <definedName name="tab">#REF!</definedName>
    <definedName name="tab.2" localSheetId="6">#REF!</definedName>
    <definedName name="tab.2">#REF!</definedName>
    <definedName name="TableArea" localSheetId="5">#REF!</definedName>
    <definedName name="TableArea" localSheetId="6">#REF!</definedName>
    <definedName name="TableArea">#REF!</definedName>
    <definedName name="tabulky" localSheetId="6">#REF!</definedName>
    <definedName name="tabulky">#REF!</definedName>
    <definedName name="tdjgcdkcb" localSheetId="21">#REF!</definedName>
    <definedName name="tdjgcdkcb" localSheetId="23">#REF!</definedName>
    <definedName name="tdjgcdkcb" localSheetId="22">#REF!</definedName>
    <definedName name="tdjgcdkcb" localSheetId="20">#REF!</definedName>
    <definedName name="tdjgcdkcb">#REF!</definedName>
    <definedName name="ttttttttttttttt" localSheetId="21">'[2]Budoucí hodnota - zadání'!#REF!</definedName>
    <definedName name="ttttttttttttttt" localSheetId="23">'[2]Budoucí hodnota - zadání'!#REF!</definedName>
    <definedName name="ttttttttttttttt" localSheetId="22">'[2]Budoucí hodnota - zadání'!#REF!</definedName>
    <definedName name="ttttttttttttttt" localSheetId="20">'[2]Budoucí hodnota - zadání'!#REF!</definedName>
    <definedName name="ttttttttttttttt">'[2]Budoucí hodnota - zadání'!#REF!</definedName>
    <definedName name="ttttttttttttttttttttt" localSheetId="21">#REF!</definedName>
    <definedName name="ttttttttttttttttttttt" localSheetId="23">#REF!</definedName>
    <definedName name="ttttttttttttttttttttt" localSheetId="22">#REF!</definedName>
    <definedName name="ttttttttttttttttttttt" localSheetId="20">#REF!</definedName>
    <definedName name="ttttttttttttttttttttt">#REF!</definedName>
    <definedName name="u" localSheetId="21">#REF!</definedName>
    <definedName name="u" localSheetId="23">#REF!</definedName>
    <definedName name="u" localSheetId="22">#REF!</definedName>
    <definedName name="u" localSheetId="20">#REF!</definedName>
    <definedName name="u">#REF!</definedName>
    <definedName name="ú" localSheetId="21">'[2]Budoucí hodnota - zadání'!#REF!</definedName>
    <definedName name="ú" localSheetId="23">'[2]Budoucí hodnota - zadání'!#REF!</definedName>
    <definedName name="ú" localSheetId="22">'[2]Budoucí hodnota - zadání'!#REF!</definedName>
    <definedName name="ú" localSheetId="20">'[2]Budoucí hodnota - zadání'!#REF!</definedName>
    <definedName name="ú">'[2]Budoucí hodnota - zadání'!#REF!</definedName>
    <definedName name="uuuuu" localSheetId="21">#REF!</definedName>
    <definedName name="uuuuu" localSheetId="23">#REF!</definedName>
    <definedName name="uuuuu" localSheetId="22">#REF!</definedName>
    <definedName name="uuuuu" localSheetId="20">#REF!</definedName>
    <definedName name="uuuuu">#REF!</definedName>
    <definedName name="VydajeNaZakaz" localSheetId="21">#REF!</definedName>
    <definedName name="VydajeNaZakaz" localSheetId="23">#REF!</definedName>
    <definedName name="VydajeNaZakaz" localSheetId="22">#REF!</definedName>
    <definedName name="VydajeNaZakaz" localSheetId="20">#REF!</definedName>
    <definedName name="VydajeNaZakaz" localSheetId="6">#REF!</definedName>
    <definedName name="VydajeNaZakaz">#REF!</definedName>
    <definedName name="Vyplaty" localSheetId="21">#REF!</definedName>
    <definedName name="Vyplaty" localSheetId="23">#REF!</definedName>
    <definedName name="Vyplaty" localSheetId="22">#REF!</definedName>
    <definedName name="Vyplaty" localSheetId="20">#REF!</definedName>
    <definedName name="Vyplaty" localSheetId="6">#REF!</definedName>
    <definedName name="Vyplaty">#REF!</definedName>
    <definedName name="w" localSheetId="21">#REF!</definedName>
    <definedName name="w" localSheetId="23">#REF!</definedName>
    <definedName name="w" localSheetId="22">#REF!</definedName>
    <definedName name="w" localSheetId="20">#REF!</definedName>
    <definedName name="w">#REF!</definedName>
    <definedName name="wwwwwwwwwwwwwwwwwwwwwwwww" localSheetId="21">'[2]Budoucí hodnota - zadání'!#REF!</definedName>
    <definedName name="wwwwwwwwwwwwwwwwwwwwwwwww" localSheetId="23">'[2]Budoucí hodnota - zadání'!#REF!</definedName>
    <definedName name="wwwwwwwwwwwwwwwwwwwwwwwww" localSheetId="22">'[2]Budoucí hodnota - zadání'!#REF!</definedName>
    <definedName name="wwwwwwwwwwwwwwwwwwwwwwwww" localSheetId="20">'[2]Budoucí hodnota - zadání'!#REF!</definedName>
    <definedName name="wwwwwwwwwwwwwwwwwwwwwwwww">'[2]Budoucí hodnota - zadání'!#REF!</definedName>
    <definedName name="wwwwwwwwwwwwwwwwwwwwwwwwwwwwwwwwwwww" localSheetId="21">#REF!</definedName>
    <definedName name="wwwwwwwwwwwwwwwwwwwwwwwwwwwwwwwwwwww" localSheetId="23">#REF!</definedName>
    <definedName name="wwwwwwwwwwwwwwwwwwwwwwwwwwwwwwwwwwww" localSheetId="22">#REF!</definedName>
    <definedName name="wwwwwwwwwwwwwwwwwwwwwwwwwwwwwwwwwwww" localSheetId="20">#REF!</definedName>
    <definedName name="wwwwwwwwwwwwwwwwwwwwwwwwwwwwwwwwwwww">#REF!</definedName>
    <definedName name="x" localSheetId="21">#REF!</definedName>
    <definedName name="x" localSheetId="23">#REF!</definedName>
    <definedName name="x" localSheetId="22">#REF!</definedName>
    <definedName name="x" localSheetId="20">#REF!</definedName>
    <definedName name="x">#REF!</definedName>
    <definedName name="ydgdfhn" localSheetId="21">#REF!</definedName>
    <definedName name="ydgdfhn" localSheetId="23">#REF!</definedName>
    <definedName name="ydgdfhn" localSheetId="22">#REF!</definedName>
    <definedName name="ydgdfhn" localSheetId="20">#REF!</definedName>
    <definedName name="ydgdfhn">#REF!</definedName>
    <definedName name="z" localSheetId="21">#REF!</definedName>
    <definedName name="z" localSheetId="23">#REF!</definedName>
    <definedName name="z" localSheetId="22">#REF!</definedName>
    <definedName name="z" localSheetId="20">#REF!</definedName>
    <definedName name="z">#REF!</definedName>
    <definedName name="Zarizeni" localSheetId="21">#REF!</definedName>
    <definedName name="Zarizeni" localSheetId="23">#REF!</definedName>
    <definedName name="Zarizeni" localSheetId="22">#REF!</definedName>
    <definedName name="Zarizeni" localSheetId="20">#REF!</definedName>
    <definedName name="Zarizeni" localSheetId="6">#REF!</definedName>
    <definedName name="Zarizeni">#REF!</definedName>
    <definedName name="Zásoby" localSheetId="21">#REF!</definedName>
    <definedName name="Zásoby" localSheetId="23">#REF!</definedName>
    <definedName name="Zásoby" localSheetId="22">#REF!</definedName>
    <definedName name="Zásoby" localSheetId="20">#REF!</definedName>
    <definedName name="Zásoby" localSheetId="6">#REF!</definedName>
    <definedName name="Zásoby">#REF!</definedName>
    <definedName name="Zbozi" localSheetId="6">[5]Test1!$B$89:$D$96</definedName>
    <definedName name="Zbozi">[5]Test1!$B$89:$D$96</definedName>
    <definedName name="ZboziN">[6]Test1!$B$89:$D$96</definedName>
    <definedName name="zugskrheiogwe" localSheetId="7">#REF!</definedName>
    <definedName name="zugskrheiogwe" localSheetId="3">#REF!</definedName>
    <definedName name="zugskrheiogwe" localSheetId="6">#REF!</definedName>
    <definedName name="zugskrheiogwe">#REF!</definedName>
    <definedName name="zzzzzzzzzzzzzzzzzzz" localSheetId="21">#REF!</definedName>
    <definedName name="zzzzzzzzzzzzzzzzzzz" localSheetId="23">#REF!</definedName>
    <definedName name="zzzzzzzzzzzzzzzzzzz" localSheetId="22">#REF!</definedName>
    <definedName name="zzzzzzzzzzzzzzzzzzz" localSheetId="20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K87" i="260" l="1"/>
  <c r="D86" i="260"/>
  <c r="K85" i="260"/>
  <c r="J85" i="260"/>
  <c r="J87" i="260" s="1"/>
  <c r="I85" i="260"/>
  <c r="I87" i="260" s="1"/>
  <c r="H85" i="260"/>
  <c r="H87" i="260" s="1"/>
  <c r="G85" i="260"/>
  <c r="G87" i="260" s="1"/>
  <c r="F85" i="260"/>
  <c r="F87" i="260" s="1"/>
  <c r="E85" i="260"/>
  <c r="E87" i="260" s="1"/>
  <c r="C85" i="260"/>
  <c r="C87" i="260" s="1"/>
  <c r="B85" i="260"/>
  <c r="B87" i="260" s="1"/>
  <c r="D84" i="260"/>
  <c r="D83" i="260"/>
  <c r="D82" i="260"/>
  <c r="D81" i="260"/>
  <c r="D80" i="260"/>
  <c r="D79" i="260"/>
  <c r="D78" i="260"/>
  <c r="D77" i="260"/>
  <c r="D76" i="260"/>
  <c r="D75" i="260"/>
  <c r="D74" i="260"/>
  <c r="D73" i="260"/>
  <c r="D72" i="260"/>
  <c r="D71" i="260"/>
  <c r="D70" i="260"/>
  <c r="D69" i="260"/>
  <c r="D68" i="260"/>
  <c r="D67" i="260"/>
  <c r="D66" i="260"/>
  <c r="D65" i="260"/>
  <c r="D64" i="260"/>
  <c r="D63" i="260"/>
  <c r="D62" i="260"/>
  <c r="D61" i="260"/>
  <c r="D60" i="260"/>
  <c r="D59" i="260"/>
  <c r="D58" i="260"/>
  <c r="D57" i="260"/>
  <c r="D56" i="260"/>
  <c r="D55" i="260"/>
  <c r="D54" i="260"/>
  <c r="D53" i="260"/>
  <c r="D52" i="260"/>
  <c r="D51" i="260"/>
  <c r="D50" i="260"/>
  <c r="D49" i="260"/>
  <c r="D85" i="260" s="1"/>
  <c r="D87" i="260" s="1"/>
  <c r="K39" i="260"/>
  <c r="K127" i="260" s="1"/>
  <c r="J39" i="260"/>
  <c r="J127" i="260" s="1"/>
  <c r="I39" i="260"/>
  <c r="I127" i="260" s="1"/>
  <c r="H39" i="260"/>
  <c r="H127" i="260" s="1"/>
  <c r="G39" i="260"/>
  <c r="G127" i="260" s="1"/>
  <c r="F39" i="260"/>
  <c r="F127" i="260" s="1"/>
  <c r="E39" i="260"/>
  <c r="E127" i="260" s="1"/>
  <c r="C39" i="260"/>
  <c r="C127" i="260" s="1"/>
  <c r="B39" i="260"/>
  <c r="B127" i="260" s="1"/>
  <c r="K37" i="260"/>
  <c r="K125" i="260" s="1"/>
  <c r="J37" i="260"/>
  <c r="J125" i="260" s="1"/>
  <c r="I37" i="260"/>
  <c r="I125" i="260" s="1"/>
  <c r="H37" i="260"/>
  <c r="H125" i="260" s="1"/>
  <c r="G37" i="260"/>
  <c r="G125" i="260" s="1"/>
  <c r="F37" i="260"/>
  <c r="F125" i="260" s="1"/>
  <c r="E37" i="260"/>
  <c r="E125" i="260" s="1"/>
  <c r="C37" i="260"/>
  <c r="C125" i="260" s="1"/>
  <c r="B37" i="260"/>
  <c r="B125" i="260" s="1"/>
  <c r="K36" i="260"/>
  <c r="K124" i="260" s="1"/>
  <c r="J36" i="260"/>
  <c r="J124" i="260" s="1"/>
  <c r="I36" i="260"/>
  <c r="I124" i="260" s="1"/>
  <c r="H36" i="260"/>
  <c r="H124" i="260" s="1"/>
  <c r="G36" i="260"/>
  <c r="G124" i="260" s="1"/>
  <c r="F36" i="260"/>
  <c r="F124" i="260" s="1"/>
  <c r="E36" i="260"/>
  <c r="E124" i="260" s="1"/>
  <c r="C36" i="260"/>
  <c r="C124" i="260" s="1"/>
  <c r="B36" i="260"/>
  <c r="B124" i="260" s="1"/>
  <c r="K35" i="260"/>
  <c r="K123" i="260" s="1"/>
  <c r="J35" i="260"/>
  <c r="J123" i="260" s="1"/>
  <c r="I35" i="260"/>
  <c r="I123" i="260" s="1"/>
  <c r="H35" i="260"/>
  <c r="H123" i="260" s="1"/>
  <c r="G35" i="260"/>
  <c r="G123" i="260" s="1"/>
  <c r="F35" i="260"/>
  <c r="F123" i="260" s="1"/>
  <c r="E35" i="260"/>
  <c r="E123" i="260" s="1"/>
  <c r="C35" i="260"/>
  <c r="C123" i="260" s="1"/>
  <c r="B35" i="260"/>
  <c r="B123" i="260" s="1"/>
  <c r="K34" i="260"/>
  <c r="K122" i="260" s="1"/>
  <c r="J34" i="260"/>
  <c r="J122" i="260" s="1"/>
  <c r="I34" i="260"/>
  <c r="I122" i="260" s="1"/>
  <c r="H34" i="260"/>
  <c r="H122" i="260" s="1"/>
  <c r="G34" i="260"/>
  <c r="G122" i="260" s="1"/>
  <c r="F34" i="260"/>
  <c r="F122" i="260" s="1"/>
  <c r="E34" i="260"/>
  <c r="E122" i="260" s="1"/>
  <c r="C34" i="260"/>
  <c r="C122" i="260" s="1"/>
  <c r="B34" i="260"/>
  <c r="B122" i="260" s="1"/>
  <c r="K33" i="260"/>
  <c r="K121" i="260" s="1"/>
  <c r="J33" i="260"/>
  <c r="J121" i="260" s="1"/>
  <c r="I33" i="260"/>
  <c r="I121" i="260" s="1"/>
  <c r="H33" i="260"/>
  <c r="H121" i="260" s="1"/>
  <c r="G33" i="260"/>
  <c r="G121" i="260" s="1"/>
  <c r="F33" i="260"/>
  <c r="F121" i="260" s="1"/>
  <c r="E33" i="260"/>
  <c r="E121" i="260" s="1"/>
  <c r="C33" i="260"/>
  <c r="C121" i="260" s="1"/>
  <c r="B33" i="260"/>
  <c r="B121" i="260" s="1"/>
  <c r="K32" i="260"/>
  <c r="K120" i="260" s="1"/>
  <c r="J32" i="260"/>
  <c r="J120" i="260" s="1"/>
  <c r="I32" i="260"/>
  <c r="I120" i="260" s="1"/>
  <c r="H32" i="260"/>
  <c r="H120" i="260" s="1"/>
  <c r="G32" i="260"/>
  <c r="G120" i="260" s="1"/>
  <c r="F32" i="260"/>
  <c r="F120" i="260" s="1"/>
  <c r="E32" i="260"/>
  <c r="E120" i="260" s="1"/>
  <c r="C32" i="260"/>
  <c r="C120" i="260" s="1"/>
  <c r="B32" i="260"/>
  <c r="B120" i="260" s="1"/>
  <c r="K31" i="260"/>
  <c r="K119" i="260" s="1"/>
  <c r="J31" i="260"/>
  <c r="J119" i="260" s="1"/>
  <c r="I31" i="260"/>
  <c r="I119" i="260" s="1"/>
  <c r="H31" i="260"/>
  <c r="H119" i="260" s="1"/>
  <c r="G31" i="260"/>
  <c r="G119" i="260" s="1"/>
  <c r="F31" i="260"/>
  <c r="F119" i="260" s="1"/>
  <c r="E31" i="260"/>
  <c r="E119" i="260" s="1"/>
  <c r="C31" i="260"/>
  <c r="C119" i="260" s="1"/>
  <c r="B31" i="260"/>
  <c r="B119" i="260" s="1"/>
  <c r="K30" i="260"/>
  <c r="K118" i="260" s="1"/>
  <c r="J30" i="260"/>
  <c r="J118" i="260" s="1"/>
  <c r="I30" i="260"/>
  <c r="I118" i="260" s="1"/>
  <c r="H30" i="260"/>
  <c r="H118" i="260" s="1"/>
  <c r="G30" i="260"/>
  <c r="G118" i="260" s="1"/>
  <c r="F30" i="260"/>
  <c r="F118" i="260" s="1"/>
  <c r="E30" i="260"/>
  <c r="E118" i="260" s="1"/>
  <c r="C30" i="260"/>
  <c r="C118" i="260" s="1"/>
  <c r="B30" i="260"/>
  <c r="B118" i="260" s="1"/>
  <c r="K29" i="260"/>
  <c r="K117" i="260" s="1"/>
  <c r="J29" i="260"/>
  <c r="J117" i="260" s="1"/>
  <c r="I29" i="260"/>
  <c r="I117" i="260" s="1"/>
  <c r="H29" i="260"/>
  <c r="H117" i="260" s="1"/>
  <c r="G29" i="260"/>
  <c r="G117" i="260" s="1"/>
  <c r="F29" i="260"/>
  <c r="F117" i="260" s="1"/>
  <c r="E29" i="260"/>
  <c r="E117" i="260" s="1"/>
  <c r="C29" i="260"/>
  <c r="C117" i="260" s="1"/>
  <c r="B29" i="260"/>
  <c r="B117" i="260" s="1"/>
  <c r="K28" i="260"/>
  <c r="K116" i="260" s="1"/>
  <c r="J28" i="260"/>
  <c r="J116" i="260" s="1"/>
  <c r="I28" i="260"/>
  <c r="I116" i="260" s="1"/>
  <c r="H28" i="260"/>
  <c r="H116" i="260" s="1"/>
  <c r="G28" i="260"/>
  <c r="G116" i="260" s="1"/>
  <c r="F28" i="260"/>
  <c r="F116" i="260" s="1"/>
  <c r="E28" i="260"/>
  <c r="E116" i="260" s="1"/>
  <c r="C28" i="260"/>
  <c r="C116" i="260" s="1"/>
  <c r="B28" i="260"/>
  <c r="B116" i="260" s="1"/>
  <c r="K27" i="260"/>
  <c r="K115" i="260" s="1"/>
  <c r="J27" i="260"/>
  <c r="J115" i="260" s="1"/>
  <c r="I27" i="260"/>
  <c r="I115" i="260" s="1"/>
  <c r="H27" i="260"/>
  <c r="H115" i="260" s="1"/>
  <c r="G27" i="260"/>
  <c r="G115" i="260" s="1"/>
  <c r="F27" i="260"/>
  <c r="F115" i="260" s="1"/>
  <c r="E27" i="260"/>
  <c r="E115" i="260" s="1"/>
  <c r="C27" i="260"/>
  <c r="C115" i="260" s="1"/>
  <c r="B27" i="260"/>
  <c r="B115" i="260" s="1"/>
  <c r="K26" i="260"/>
  <c r="K114" i="260" s="1"/>
  <c r="J26" i="260"/>
  <c r="J114" i="260" s="1"/>
  <c r="I26" i="260"/>
  <c r="I114" i="260" s="1"/>
  <c r="H26" i="260"/>
  <c r="H114" i="260" s="1"/>
  <c r="G26" i="260"/>
  <c r="G114" i="260" s="1"/>
  <c r="F26" i="260"/>
  <c r="F114" i="260" s="1"/>
  <c r="E26" i="260"/>
  <c r="E114" i="260" s="1"/>
  <c r="C26" i="260"/>
  <c r="C114" i="260" s="1"/>
  <c r="B26" i="260"/>
  <c r="B114" i="260" s="1"/>
  <c r="K25" i="260"/>
  <c r="K113" i="260" s="1"/>
  <c r="J25" i="260"/>
  <c r="J113" i="260" s="1"/>
  <c r="I25" i="260"/>
  <c r="I113" i="260" s="1"/>
  <c r="H25" i="260"/>
  <c r="H113" i="260" s="1"/>
  <c r="G25" i="260"/>
  <c r="G113" i="260" s="1"/>
  <c r="F25" i="260"/>
  <c r="F113" i="260" s="1"/>
  <c r="E25" i="260"/>
  <c r="E113" i="260" s="1"/>
  <c r="C25" i="260"/>
  <c r="C113" i="260" s="1"/>
  <c r="B25" i="260"/>
  <c r="B113" i="260" s="1"/>
  <c r="K24" i="260"/>
  <c r="K112" i="260" s="1"/>
  <c r="J24" i="260"/>
  <c r="J112" i="260" s="1"/>
  <c r="I24" i="260"/>
  <c r="I112" i="260" s="1"/>
  <c r="H24" i="260"/>
  <c r="H112" i="260" s="1"/>
  <c r="G24" i="260"/>
  <c r="G112" i="260" s="1"/>
  <c r="F24" i="260"/>
  <c r="F112" i="260" s="1"/>
  <c r="E24" i="260"/>
  <c r="E112" i="260" s="1"/>
  <c r="C24" i="260"/>
  <c r="C112" i="260" s="1"/>
  <c r="B24" i="260"/>
  <c r="B112" i="260" s="1"/>
  <c r="K23" i="260"/>
  <c r="K111" i="260" s="1"/>
  <c r="J23" i="260"/>
  <c r="J111" i="260" s="1"/>
  <c r="I23" i="260"/>
  <c r="I111" i="260" s="1"/>
  <c r="H23" i="260"/>
  <c r="H111" i="260" s="1"/>
  <c r="G23" i="260"/>
  <c r="G111" i="260" s="1"/>
  <c r="F23" i="260"/>
  <c r="F111" i="260" s="1"/>
  <c r="E23" i="260"/>
  <c r="E111" i="260" s="1"/>
  <c r="C23" i="260"/>
  <c r="C111" i="260" s="1"/>
  <c r="B23" i="260"/>
  <c r="B111" i="260" s="1"/>
  <c r="K22" i="260"/>
  <c r="K110" i="260" s="1"/>
  <c r="J22" i="260"/>
  <c r="J110" i="260" s="1"/>
  <c r="I22" i="260"/>
  <c r="I110" i="260" s="1"/>
  <c r="H22" i="260"/>
  <c r="H110" i="260" s="1"/>
  <c r="G22" i="260"/>
  <c r="G110" i="260" s="1"/>
  <c r="F22" i="260"/>
  <c r="F110" i="260" s="1"/>
  <c r="E22" i="260"/>
  <c r="E110" i="260" s="1"/>
  <c r="C22" i="260"/>
  <c r="C110" i="260" s="1"/>
  <c r="B22" i="260"/>
  <c r="B110" i="260" s="1"/>
  <c r="K21" i="260"/>
  <c r="K109" i="260" s="1"/>
  <c r="J21" i="260"/>
  <c r="J109" i="260" s="1"/>
  <c r="I21" i="260"/>
  <c r="I109" i="260" s="1"/>
  <c r="H21" i="260"/>
  <c r="H109" i="260" s="1"/>
  <c r="G21" i="260"/>
  <c r="G109" i="260" s="1"/>
  <c r="F21" i="260"/>
  <c r="F109" i="260" s="1"/>
  <c r="E21" i="260"/>
  <c r="E109" i="260" s="1"/>
  <c r="C21" i="260"/>
  <c r="C109" i="260" s="1"/>
  <c r="B21" i="260"/>
  <c r="B109" i="260" s="1"/>
  <c r="K20" i="260"/>
  <c r="K108" i="260" s="1"/>
  <c r="J20" i="260"/>
  <c r="J108" i="260" s="1"/>
  <c r="I20" i="260"/>
  <c r="I108" i="260" s="1"/>
  <c r="H20" i="260"/>
  <c r="H108" i="260" s="1"/>
  <c r="G20" i="260"/>
  <c r="G108" i="260" s="1"/>
  <c r="F20" i="260"/>
  <c r="F108" i="260" s="1"/>
  <c r="E20" i="260"/>
  <c r="E108" i="260" s="1"/>
  <c r="C20" i="260"/>
  <c r="C108" i="260" s="1"/>
  <c r="B20" i="260"/>
  <c r="B108" i="260" s="1"/>
  <c r="K19" i="260"/>
  <c r="K107" i="260" s="1"/>
  <c r="J19" i="260"/>
  <c r="J107" i="260" s="1"/>
  <c r="I19" i="260"/>
  <c r="I107" i="260" s="1"/>
  <c r="H19" i="260"/>
  <c r="H107" i="260" s="1"/>
  <c r="G19" i="260"/>
  <c r="G107" i="260" s="1"/>
  <c r="F19" i="260"/>
  <c r="F107" i="260" s="1"/>
  <c r="E19" i="260"/>
  <c r="E107" i="260" s="1"/>
  <c r="C19" i="260"/>
  <c r="C107" i="260" s="1"/>
  <c r="B19" i="260"/>
  <c r="B107" i="260" s="1"/>
  <c r="K18" i="260"/>
  <c r="K106" i="260" s="1"/>
  <c r="J18" i="260"/>
  <c r="J106" i="260" s="1"/>
  <c r="I18" i="260"/>
  <c r="I106" i="260" s="1"/>
  <c r="H18" i="260"/>
  <c r="H106" i="260" s="1"/>
  <c r="G18" i="260"/>
  <c r="G106" i="260" s="1"/>
  <c r="F18" i="260"/>
  <c r="F106" i="260" s="1"/>
  <c r="E18" i="260"/>
  <c r="E106" i="260" s="1"/>
  <c r="C18" i="260"/>
  <c r="C106" i="260" s="1"/>
  <c r="B18" i="260"/>
  <c r="B106" i="260" s="1"/>
  <c r="K17" i="260"/>
  <c r="K105" i="260" s="1"/>
  <c r="J17" i="260"/>
  <c r="J105" i="260" s="1"/>
  <c r="I17" i="260"/>
  <c r="I105" i="260" s="1"/>
  <c r="H17" i="260"/>
  <c r="H105" i="260" s="1"/>
  <c r="G17" i="260"/>
  <c r="G105" i="260" s="1"/>
  <c r="F17" i="260"/>
  <c r="F105" i="260" s="1"/>
  <c r="E17" i="260"/>
  <c r="E105" i="260" s="1"/>
  <c r="C17" i="260"/>
  <c r="C105" i="260" s="1"/>
  <c r="B17" i="260"/>
  <c r="B105" i="260" s="1"/>
  <c r="K16" i="260"/>
  <c r="K104" i="260" s="1"/>
  <c r="J16" i="260"/>
  <c r="J104" i="260" s="1"/>
  <c r="I16" i="260"/>
  <c r="I104" i="260" s="1"/>
  <c r="H16" i="260"/>
  <c r="H104" i="260" s="1"/>
  <c r="G16" i="260"/>
  <c r="G104" i="260" s="1"/>
  <c r="F16" i="260"/>
  <c r="F104" i="260" s="1"/>
  <c r="E16" i="260"/>
  <c r="E104" i="260" s="1"/>
  <c r="C16" i="260"/>
  <c r="C104" i="260" s="1"/>
  <c r="B16" i="260"/>
  <c r="B104" i="260" s="1"/>
  <c r="K15" i="260"/>
  <c r="K103" i="260" s="1"/>
  <c r="J15" i="260"/>
  <c r="J103" i="260" s="1"/>
  <c r="I15" i="260"/>
  <c r="I103" i="260" s="1"/>
  <c r="H15" i="260"/>
  <c r="H103" i="260" s="1"/>
  <c r="G15" i="260"/>
  <c r="G103" i="260" s="1"/>
  <c r="F15" i="260"/>
  <c r="F103" i="260" s="1"/>
  <c r="E15" i="260"/>
  <c r="E103" i="260" s="1"/>
  <c r="C15" i="260"/>
  <c r="C103" i="260" s="1"/>
  <c r="B15" i="260"/>
  <c r="B103" i="260" s="1"/>
  <c r="K14" i="260"/>
  <c r="K102" i="260" s="1"/>
  <c r="J14" i="260"/>
  <c r="J102" i="260" s="1"/>
  <c r="I14" i="260"/>
  <c r="I102" i="260" s="1"/>
  <c r="H14" i="260"/>
  <c r="H102" i="260" s="1"/>
  <c r="G14" i="260"/>
  <c r="G102" i="260" s="1"/>
  <c r="F14" i="260"/>
  <c r="F102" i="260" s="1"/>
  <c r="E14" i="260"/>
  <c r="E102" i="260" s="1"/>
  <c r="C14" i="260"/>
  <c r="C102" i="260" s="1"/>
  <c r="B14" i="260"/>
  <c r="B102" i="260" s="1"/>
  <c r="K13" i="260"/>
  <c r="K101" i="260" s="1"/>
  <c r="J13" i="260"/>
  <c r="J101" i="260" s="1"/>
  <c r="I13" i="260"/>
  <c r="I101" i="260" s="1"/>
  <c r="H13" i="260"/>
  <c r="H101" i="260" s="1"/>
  <c r="G13" i="260"/>
  <c r="G101" i="260" s="1"/>
  <c r="F13" i="260"/>
  <c r="F101" i="260" s="1"/>
  <c r="E13" i="260"/>
  <c r="E101" i="260" s="1"/>
  <c r="C13" i="260"/>
  <c r="C101" i="260" s="1"/>
  <c r="B13" i="260"/>
  <c r="B101" i="260" s="1"/>
  <c r="K12" i="260"/>
  <c r="K100" i="260" s="1"/>
  <c r="J12" i="260"/>
  <c r="J100" i="260" s="1"/>
  <c r="I12" i="260"/>
  <c r="I100" i="260" s="1"/>
  <c r="H12" i="260"/>
  <c r="H100" i="260" s="1"/>
  <c r="G12" i="260"/>
  <c r="G100" i="260" s="1"/>
  <c r="F12" i="260"/>
  <c r="F100" i="260" s="1"/>
  <c r="E12" i="260"/>
  <c r="E100" i="260" s="1"/>
  <c r="C12" i="260"/>
  <c r="C100" i="260" s="1"/>
  <c r="B12" i="260"/>
  <c r="B100" i="260" s="1"/>
  <c r="K11" i="260"/>
  <c r="K99" i="260" s="1"/>
  <c r="J11" i="260"/>
  <c r="J99" i="260" s="1"/>
  <c r="I11" i="260"/>
  <c r="I99" i="260" s="1"/>
  <c r="H11" i="260"/>
  <c r="H99" i="260" s="1"/>
  <c r="G11" i="260"/>
  <c r="G99" i="260" s="1"/>
  <c r="F11" i="260"/>
  <c r="F99" i="260" s="1"/>
  <c r="E11" i="260"/>
  <c r="E99" i="260" s="1"/>
  <c r="C11" i="260"/>
  <c r="C99" i="260" s="1"/>
  <c r="B11" i="260"/>
  <c r="B99" i="260" s="1"/>
  <c r="K10" i="260"/>
  <c r="K98" i="260" s="1"/>
  <c r="J10" i="260"/>
  <c r="J98" i="260" s="1"/>
  <c r="I10" i="260"/>
  <c r="I98" i="260" s="1"/>
  <c r="H10" i="260"/>
  <c r="H98" i="260" s="1"/>
  <c r="G10" i="260"/>
  <c r="G98" i="260" s="1"/>
  <c r="F10" i="260"/>
  <c r="F98" i="260" s="1"/>
  <c r="E10" i="260"/>
  <c r="E98" i="260" s="1"/>
  <c r="C10" i="260"/>
  <c r="C98" i="260" s="1"/>
  <c r="B10" i="260"/>
  <c r="B98" i="260" s="1"/>
  <c r="K9" i="260"/>
  <c r="K97" i="260" s="1"/>
  <c r="J9" i="260"/>
  <c r="J97" i="260" s="1"/>
  <c r="I9" i="260"/>
  <c r="I97" i="260" s="1"/>
  <c r="H9" i="260"/>
  <c r="H97" i="260" s="1"/>
  <c r="G9" i="260"/>
  <c r="G97" i="260" s="1"/>
  <c r="F9" i="260"/>
  <c r="F97" i="260" s="1"/>
  <c r="E9" i="260"/>
  <c r="E97" i="260" s="1"/>
  <c r="C9" i="260"/>
  <c r="C97" i="260" s="1"/>
  <c r="B9" i="260"/>
  <c r="B97" i="260" s="1"/>
  <c r="K8" i="260"/>
  <c r="K96" i="260" s="1"/>
  <c r="J8" i="260"/>
  <c r="J96" i="260" s="1"/>
  <c r="I8" i="260"/>
  <c r="I96" i="260" s="1"/>
  <c r="H8" i="260"/>
  <c r="H96" i="260" s="1"/>
  <c r="G8" i="260"/>
  <c r="G96" i="260" s="1"/>
  <c r="F8" i="260"/>
  <c r="F96" i="260" s="1"/>
  <c r="E8" i="260"/>
  <c r="E96" i="260" s="1"/>
  <c r="C8" i="260"/>
  <c r="C96" i="260" s="1"/>
  <c r="B8" i="260"/>
  <c r="B96" i="260" s="1"/>
  <c r="K7" i="260"/>
  <c r="K95" i="260" s="1"/>
  <c r="J7" i="260"/>
  <c r="J95" i="260" s="1"/>
  <c r="I7" i="260"/>
  <c r="I95" i="260" s="1"/>
  <c r="H7" i="260"/>
  <c r="H95" i="260" s="1"/>
  <c r="G7" i="260"/>
  <c r="G95" i="260" s="1"/>
  <c r="F7" i="260"/>
  <c r="F95" i="260" s="1"/>
  <c r="E7" i="260"/>
  <c r="E95" i="260" s="1"/>
  <c r="C7" i="260"/>
  <c r="C95" i="260" s="1"/>
  <c r="B7" i="260"/>
  <c r="B95" i="260" s="1"/>
  <c r="K6" i="260"/>
  <c r="K94" i="260" s="1"/>
  <c r="J6" i="260"/>
  <c r="J94" i="260" s="1"/>
  <c r="I6" i="260"/>
  <c r="I94" i="260" s="1"/>
  <c r="H6" i="260"/>
  <c r="H94" i="260" s="1"/>
  <c r="G6" i="260"/>
  <c r="G94" i="260" s="1"/>
  <c r="F6" i="260"/>
  <c r="F94" i="260" s="1"/>
  <c r="E6" i="260"/>
  <c r="E94" i="260" s="1"/>
  <c r="C6" i="260"/>
  <c r="C94" i="260" s="1"/>
  <c r="B6" i="260"/>
  <c r="B94" i="260" s="1"/>
  <c r="K5" i="260"/>
  <c r="K93" i="260" s="1"/>
  <c r="J5" i="260"/>
  <c r="J93" i="260" s="1"/>
  <c r="I5" i="260"/>
  <c r="I93" i="260" s="1"/>
  <c r="H5" i="260"/>
  <c r="H93" i="260" s="1"/>
  <c r="G5" i="260"/>
  <c r="G93" i="260" s="1"/>
  <c r="F5" i="260"/>
  <c r="F93" i="260" s="1"/>
  <c r="E5" i="260"/>
  <c r="E93" i="260" s="1"/>
  <c r="C5" i="260"/>
  <c r="C93" i="260" s="1"/>
  <c r="B5" i="260"/>
  <c r="B93" i="260" s="1"/>
  <c r="K4" i="260"/>
  <c r="K92" i="260" s="1"/>
  <c r="J4" i="260"/>
  <c r="J92" i="260" s="1"/>
  <c r="I4" i="260"/>
  <c r="I92" i="260" s="1"/>
  <c r="H4" i="260"/>
  <c r="H92" i="260" s="1"/>
  <c r="G4" i="260"/>
  <c r="G92" i="260" s="1"/>
  <c r="F4" i="260"/>
  <c r="F92" i="260" s="1"/>
  <c r="E4" i="260"/>
  <c r="E92" i="260" s="1"/>
  <c r="C4" i="260"/>
  <c r="C92" i="260" s="1"/>
  <c r="B4" i="260"/>
  <c r="B92" i="260" s="1"/>
  <c r="K3" i="260"/>
  <c r="K91" i="260" s="1"/>
  <c r="J3" i="260"/>
  <c r="J91" i="260" s="1"/>
  <c r="I3" i="260"/>
  <c r="I91" i="260" s="1"/>
  <c r="H3" i="260"/>
  <c r="H91" i="260" s="1"/>
  <c r="G3" i="260"/>
  <c r="G91" i="260" s="1"/>
  <c r="F3" i="260"/>
  <c r="F91" i="260" s="1"/>
  <c r="E3" i="260"/>
  <c r="E91" i="260" s="1"/>
  <c r="C3" i="260"/>
  <c r="C91" i="260" s="1"/>
  <c r="B3" i="260"/>
  <c r="B91" i="260" s="1"/>
  <c r="K2" i="260"/>
  <c r="K90" i="260" s="1"/>
  <c r="J2" i="260"/>
  <c r="J90" i="260" s="1"/>
  <c r="J126" i="260" s="1"/>
  <c r="J128" i="260" s="1"/>
  <c r="I2" i="260"/>
  <c r="I90" i="260" s="1"/>
  <c r="H2" i="260"/>
  <c r="H90" i="260" s="1"/>
  <c r="H126" i="260" s="1"/>
  <c r="H128" i="260" s="1"/>
  <c r="G2" i="260"/>
  <c r="G90" i="260" s="1"/>
  <c r="F2" i="260"/>
  <c r="F90" i="260" s="1"/>
  <c r="F126" i="260" s="1"/>
  <c r="F128" i="260" s="1"/>
  <c r="E2" i="260"/>
  <c r="E90" i="260" s="1"/>
  <c r="C2" i="260"/>
  <c r="C90" i="260" s="1"/>
  <c r="C126" i="260" s="1"/>
  <c r="C128" i="260" s="1"/>
  <c r="B2" i="260"/>
  <c r="B90" i="260" s="1"/>
  <c r="B126" i="260" s="1"/>
  <c r="B128" i="260" s="1"/>
  <c r="E126" i="260" l="1"/>
  <c r="E128" i="260" s="1"/>
  <c r="G126" i="260"/>
  <c r="G128" i="260" s="1"/>
  <c r="I126" i="260"/>
  <c r="I128" i="260" s="1"/>
  <c r="K126" i="260"/>
  <c r="K128" i="260" s="1"/>
  <c r="D2" i="260"/>
  <c r="D3" i="260"/>
  <c r="D91" i="260" s="1"/>
  <c r="D4" i="260"/>
  <c r="D92" i="260" s="1"/>
  <c r="D5" i="260"/>
  <c r="D93" i="260" s="1"/>
  <c r="D6" i="260"/>
  <c r="D94" i="260" s="1"/>
  <c r="D7" i="260"/>
  <c r="D8" i="260"/>
  <c r="D9" i="260"/>
  <c r="D10" i="260"/>
  <c r="D11" i="260"/>
  <c r="D12" i="260"/>
  <c r="D13" i="260"/>
  <c r="D14" i="260"/>
  <c r="D15" i="260"/>
  <c r="D16" i="260"/>
  <c r="D17" i="260"/>
  <c r="D18" i="260"/>
  <c r="D19" i="260"/>
  <c r="D20" i="260"/>
  <c r="D21" i="260"/>
  <c r="D22" i="260"/>
  <c r="D23" i="260"/>
  <c r="D24" i="260"/>
  <c r="D25" i="260"/>
  <c r="D26" i="260"/>
  <c r="D27" i="260"/>
  <c r="D28" i="260"/>
  <c r="D29" i="260"/>
  <c r="D30" i="260"/>
  <c r="D31" i="260"/>
  <c r="D32" i="260"/>
  <c r="D33" i="260"/>
  <c r="D34" i="260"/>
  <c r="D35" i="260"/>
  <c r="D36" i="260"/>
  <c r="D37" i="260"/>
  <c r="B38" i="260"/>
  <c r="F38" i="260"/>
  <c r="H38" i="260"/>
  <c r="J38" i="260"/>
  <c r="D39" i="260"/>
  <c r="D95" i="260"/>
  <c r="D97" i="260"/>
  <c r="D99" i="260"/>
  <c r="D101" i="260"/>
  <c r="D103" i="260"/>
  <c r="D105" i="260"/>
  <c r="D107" i="260"/>
  <c r="D109" i="260"/>
  <c r="D111" i="260"/>
  <c r="D113" i="260"/>
  <c r="D115" i="260"/>
  <c r="D117" i="260"/>
  <c r="D119" i="260"/>
  <c r="D121" i="260"/>
  <c r="D123" i="260"/>
  <c r="D125" i="260"/>
  <c r="D90" i="260"/>
  <c r="C38" i="260"/>
  <c r="E38" i="260"/>
  <c r="G38" i="260"/>
  <c r="I38" i="260"/>
  <c r="K38" i="260"/>
  <c r="D96" i="260"/>
  <c r="D98" i="260"/>
  <c r="D100" i="260"/>
  <c r="D102" i="260"/>
  <c r="D104" i="260"/>
  <c r="D106" i="260"/>
  <c r="D108" i="260"/>
  <c r="D110" i="260"/>
  <c r="D112" i="260"/>
  <c r="D114" i="260"/>
  <c r="D116" i="260"/>
  <c r="D118" i="260"/>
  <c r="D120" i="260"/>
  <c r="D122" i="260"/>
  <c r="D124" i="260"/>
  <c r="D127" i="260"/>
  <c r="N62" i="258"/>
  <c r="L62" i="258"/>
  <c r="K62" i="258"/>
  <c r="J62" i="258"/>
  <c r="O53" i="258"/>
  <c r="N53" i="258"/>
  <c r="L53" i="258"/>
  <c r="K53" i="258"/>
  <c r="J53" i="258"/>
  <c r="G53" i="258"/>
  <c r="G25" i="257"/>
  <c r="F25" i="257"/>
  <c r="H24" i="257"/>
  <c r="H23" i="257"/>
  <c r="H22" i="257"/>
  <c r="H21" i="257"/>
  <c r="H20" i="257"/>
  <c r="H19" i="257"/>
  <c r="H18" i="257"/>
  <c r="H17" i="257"/>
  <c r="H16" i="257"/>
  <c r="H15" i="257"/>
  <c r="H14" i="257"/>
  <c r="H13" i="257"/>
  <c r="H12" i="257"/>
  <c r="H11" i="257"/>
  <c r="H10" i="257"/>
  <c r="H9" i="257"/>
  <c r="H8" i="257"/>
  <c r="H7" i="257"/>
  <c r="H6" i="257"/>
  <c r="H5" i="257"/>
  <c r="H4" i="257"/>
  <c r="H3" i="257"/>
  <c r="H25" i="257" s="1"/>
  <c r="H16" i="256"/>
  <c r="H15" i="256"/>
  <c r="H14" i="256"/>
  <c r="E41" i="253"/>
  <c r="D40" i="253"/>
  <c r="D42" i="253" s="1"/>
  <c r="C40" i="253"/>
  <c r="C42" i="253" s="1"/>
  <c r="E39" i="253"/>
  <c r="E38" i="253"/>
  <c r="E37" i="253"/>
  <c r="E36" i="253"/>
  <c r="E35" i="253"/>
  <c r="E34" i="253"/>
  <c r="E33" i="253"/>
  <c r="E32" i="253"/>
  <c r="E31" i="253"/>
  <c r="E30" i="253"/>
  <c r="E29" i="253"/>
  <c r="E28" i="253"/>
  <c r="E27" i="253"/>
  <c r="E26" i="253"/>
  <c r="E25" i="253"/>
  <c r="E24" i="253"/>
  <c r="E23" i="253"/>
  <c r="E22" i="253"/>
  <c r="E21" i="253"/>
  <c r="E20" i="253"/>
  <c r="E19" i="253"/>
  <c r="E18" i="253"/>
  <c r="E17" i="253"/>
  <c r="E16" i="253"/>
  <c r="E15" i="253"/>
  <c r="E14" i="253"/>
  <c r="E13" i="253"/>
  <c r="E12" i="253"/>
  <c r="E11" i="253"/>
  <c r="E10" i="253"/>
  <c r="E9" i="253"/>
  <c r="E8" i="253"/>
  <c r="E7" i="253"/>
  <c r="E6" i="253"/>
  <c r="E5" i="253"/>
  <c r="E4" i="253"/>
  <c r="I40" i="260" l="1"/>
  <c r="I41" i="260"/>
  <c r="E40" i="260"/>
  <c r="E41" i="260"/>
  <c r="D126" i="260"/>
  <c r="D128" i="260" s="1"/>
  <c r="J41" i="260"/>
  <c r="J40" i="260"/>
  <c r="F41" i="260"/>
  <c r="F40" i="260"/>
  <c r="K40" i="260"/>
  <c r="K41" i="260"/>
  <c r="G40" i="260"/>
  <c r="G41" i="260"/>
  <c r="C40" i="260"/>
  <c r="C41" i="260"/>
  <c r="H41" i="260"/>
  <c r="H40" i="260"/>
  <c r="B45" i="260"/>
  <c r="B46" i="260" s="1"/>
  <c r="B40" i="260"/>
  <c r="D38" i="260"/>
  <c r="E40" i="253"/>
  <c r="E42" i="253" s="1"/>
  <c r="J207" i="250"/>
  <c r="J30" i="250"/>
  <c r="J24" i="250"/>
  <c r="J18" i="250"/>
  <c r="J12" i="250"/>
  <c r="J78" i="249"/>
  <c r="J77" i="249"/>
  <c r="I77" i="249"/>
  <c r="H77" i="249"/>
  <c r="G77" i="249"/>
  <c r="J76" i="249"/>
  <c r="J75" i="249"/>
  <c r="J74" i="249"/>
  <c r="J73" i="249"/>
  <c r="J72" i="249"/>
  <c r="J71" i="249"/>
  <c r="I71" i="249"/>
  <c r="H71" i="249"/>
  <c r="G71" i="249"/>
  <c r="J70" i="249"/>
  <c r="I70" i="249"/>
  <c r="H70" i="249"/>
  <c r="G70" i="249"/>
  <c r="J69" i="249"/>
  <c r="J68" i="249"/>
  <c r="J67" i="249"/>
  <c r="J66" i="249"/>
  <c r="J65" i="249"/>
  <c r="J64" i="249"/>
  <c r="J63" i="249"/>
  <c r="J62" i="249"/>
  <c r="J61" i="249"/>
  <c r="J60" i="249"/>
  <c r="J59" i="249"/>
  <c r="J58" i="249"/>
  <c r="J57" i="249"/>
  <c r="J56" i="249"/>
  <c r="J55" i="249"/>
  <c r="J54" i="249"/>
  <c r="J53" i="249"/>
  <c r="J52" i="249"/>
  <c r="I52" i="249"/>
  <c r="H52" i="249"/>
  <c r="G52" i="249"/>
  <c r="J51" i="249"/>
  <c r="J50" i="249"/>
  <c r="J49" i="249"/>
  <c r="I49" i="249"/>
  <c r="H49" i="249"/>
  <c r="G49" i="249"/>
  <c r="J48" i="249"/>
  <c r="J47" i="249"/>
  <c r="J46" i="249"/>
  <c r="J45" i="249"/>
  <c r="J44" i="249"/>
  <c r="J43" i="249"/>
  <c r="I43" i="249"/>
  <c r="H43" i="249"/>
  <c r="G43" i="249"/>
  <c r="J42" i="249"/>
  <c r="J41" i="249"/>
  <c r="J40" i="249"/>
  <c r="J39" i="249"/>
  <c r="J38" i="249"/>
  <c r="J37" i="249"/>
  <c r="I37" i="249"/>
  <c r="H37" i="249"/>
  <c r="G37" i="249"/>
  <c r="J36" i="249"/>
  <c r="J35" i="249"/>
  <c r="J34" i="249"/>
  <c r="J33" i="249"/>
  <c r="J32" i="249"/>
  <c r="J31" i="249"/>
  <c r="J30" i="249"/>
  <c r="J29" i="249"/>
  <c r="J28" i="249"/>
  <c r="I28" i="249"/>
  <c r="H28" i="249"/>
  <c r="G28" i="249"/>
  <c r="J27" i="249"/>
  <c r="J26" i="249"/>
  <c r="J25" i="249"/>
  <c r="J24" i="249"/>
  <c r="J23" i="249"/>
  <c r="I23" i="249"/>
  <c r="H23" i="249"/>
  <c r="G23" i="249"/>
  <c r="J22" i="249"/>
  <c r="J21" i="249"/>
  <c r="J20" i="249"/>
  <c r="I20" i="249"/>
  <c r="H20" i="249"/>
  <c r="G20" i="249"/>
  <c r="J19" i="249"/>
  <c r="I19" i="249"/>
  <c r="H19" i="249"/>
  <c r="G19" i="249"/>
  <c r="J18" i="249"/>
  <c r="J17" i="249"/>
  <c r="J16" i="249"/>
  <c r="J15" i="249"/>
  <c r="J14" i="249"/>
  <c r="I14" i="249"/>
  <c r="H14" i="249"/>
  <c r="G14" i="249"/>
  <c r="J13" i="249"/>
  <c r="I12" i="249"/>
  <c r="H12" i="249"/>
  <c r="J12" i="249" s="1"/>
  <c r="G12" i="249"/>
  <c r="I11" i="249"/>
  <c r="H11" i="249"/>
  <c r="J11" i="249" s="1"/>
  <c r="G11" i="249"/>
  <c r="J29" i="248"/>
  <c r="J28" i="248"/>
  <c r="J27" i="248"/>
  <c r="I27" i="248"/>
  <c r="H27" i="248"/>
  <c r="G27" i="248"/>
  <c r="J26" i="248"/>
  <c r="J25" i="248"/>
  <c r="J24" i="248"/>
  <c r="I24" i="248"/>
  <c r="H24" i="248"/>
  <c r="G24" i="248"/>
  <c r="J23" i="248"/>
  <c r="J22" i="248"/>
  <c r="J20" i="248"/>
  <c r="J18" i="248"/>
  <c r="I18" i="248"/>
  <c r="H18" i="248"/>
  <c r="G18" i="248"/>
  <c r="I16" i="248"/>
  <c r="H16" i="248"/>
  <c r="G16" i="248"/>
  <c r="J15" i="248"/>
  <c r="J13" i="248"/>
  <c r="I13" i="248"/>
  <c r="H13" i="248"/>
  <c r="G13" i="248"/>
  <c r="I12" i="248"/>
  <c r="J12" i="248" s="1"/>
  <c r="H12" i="248"/>
  <c r="G12" i="248"/>
  <c r="I11" i="248"/>
  <c r="J11" i="248" s="1"/>
  <c r="H11" i="248"/>
  <c r="G11" i="248"/>
  <c r="J91" i="247"/>
  <c r="J90" i="247"/>
  <c r="I90" i="247"/>
  <c r="H90" i="247"/>
  <c r="G90" i="247"/>
  <c r="J89" i="247"/>
  <c r="J88" i="247"/>
  <c r="J87" i="247"/>
  <c r="J86" i="247"/>
  <c r="J85" i="247"/>
  <c r="J84" i="247"/>
  <c r="I84" i="247"/>
  <c r="H84" i="247"/>
  <c r="G84" i="247"/>
  <c r="J83" i="247"/>
  <c r="I83" i="247"/>
  <c r="H83" i="247"/>
  <c r="G83" i="247"/>
  <c r="J82" i="247"/>
  <c r="J81" i="247"/>
  <c r="J80" i="247"/>
  <c r="J79" i="247"/>
  <c r="J78" i="247"/>
  <c r="J77" i="247"/>
  <c r="J76" i="247"/>
  <c r="J75" i="247"/>
  <c r="J74" i="247"/>
  <c r="J73" i="247"/>
  <c r="J72" i="247"/>
  <c r="J71" i="247"/>
  <c r="J70" i="247"/>
  <c r="J69" i="247"/>
  <c r="J68" i="247"/>
  <c r="J67" i="247"/>
  <c r="J66" i="247"/>
  <c r="J65" i="247"/>
  <c r="I65" i="247"/>
  <c r="H65" i="247"/>
  <c r="G65" i="247"/>
  <c r="J64" i="247"/>
  <c r="J63" i="247"/>
  <c r="J62" i="247"/>
  <c r="I62" i="247"/>
  <c r="H62" i="247"/>
  <c r="G62" i="247"/>
  <c r="J61" i="247"/>
  <c r="J60" i="247"/>
  <c r="J59" i="247"/>
  <c r="J58" i="247"/>
  <c r="J57" i="247"/>
  <c r="J56" i="247"/>
  <c r="I56" i="247"/>
  <c r="H56" i="247"/>
  <c r="G56" i="247"/>
  <c r="J55" i="247"/>
  <c r="J54" i="247"/>
  <c r="J53" i="247"/>
  <c r="J52" i="247"/>
  <c r="J51" i="247"/>
  <c r="J50" i="247"/>
  <c r="I50" i="247"/>
  <c r="H50" i="247"/>
  <c r="G50" i="247"/>
  <c r="J49" i="247"/>
  <c r="J48" i="247"/>
  <c r="J47" i="247"/>
  <c r="J46" i="247"/>
  <c r="J45" i="247"/>
  <c r="J44" i="247"/>
  <c r="J43" i="247"/>
  <c r="J42" i="247"/>
  <c r="J41" i="247"/>
  <c r="J40" i="247"/>
  <c r="I40" i="247"/>
  <c r="H40" i="247"/>
  <c r="G40" i="247"/>
  <c r="J39" i="247"/>
  <c r="J38" i="247"/>
  <c r="J37" i="247"/>
  <c r="J36" i="247"/>
  <c r="J35" i="247"/>
  <c r="I35" i="247"/>
  <c r="H35" i="247"/>
  <c r="G35" i="247"/>
  <c r="J34" i="247"/>
  <c r="J33" i="247"/>
  <c r="J32" i="247"/>
  <c r="J31" i="247"/>
  <c r="I31" i="247"/>
  <c r="H31" i="247"/>
  <c r="G31" i="247"/>
  <c r="I30" i="247"/>
  <c r="H30" i="247"/>
  <c r="H11" i="247" s="1"/>
  <c r="G30" i="247"/>
  <c r="J29" i="247"/>
  <c r="J28" i="247"/>
  <c r="G28" i="247"/>
  <c r="J27" i="247"/>
  <c r="G27" i="247"/>
  <c r="J26" i="247"/>
  <c r="G26" i="247"/>
  <c r="J25" i="247"/>
  <c r="G25" i="247"/>
  <c r="J24" i="247"/>
  <c r="G24" i="247"/>
  <c r="J23" i="247"/>
  <c r="G23" i="247"/>
  <c r="J22" i="247"/>
  <c r="G22" i="247"/>
  <c r="J21" i="247"/>
  <c r="I21" i="247"/>
  <c r="H21" i="247"/>
  <c r="G21" i="247"/>
  <c r="J20" i="247"/>
  <c r="G20" i="247"/>
  <c r="J19" i="247"/>
  <c r="G19" i="247"/>
  <c r="J18" i="247"/>
  <c r="I18" i="247"/>
  <c r="H18" i="247"/>
  <c r="G18" i="247"/>
  <c r="J17" i="247"/>
  <c r="J16" i="247"/>
  <c r="J15" i="247"/>
  <c r="J14" i="247"/>
  <c r="I14" i="247"/>
  <c r="H14" i="247"/>
  <c r="G14" i="247"/>
  <c r="J13" i="247"/>
  <c r="I12" i="247"/>
  <c r="J12" i="247" s="1"/>
  <c r="H12" i="247"/>
  <c r="G12" i="247"/>
  <c r="I11" i="247"/>
  <c r="J11" i="247" s="1"/>
  <c r="G11" i="247"/>
  <c r="H12" i="246"/>
  <c r="I46" i="245"/>
  <c r="H46" i="245"/>
  <c r="G46" i="245"/>
  <c r="F46" i="245"/>
  <c r="E46" i="245"/>
  <c r="D46" i="245"/>
  <c r="C46" i="245"/>
  <c r="J45" i="245"/>
  <c r="J46" i="245" s="1"/>
  <c r="H45" i="245"/>
  <c r="J44" i="245"/>
  <c r="H44" i="245"/>
  <c r="J43" i="245"/>
  <c r="H43" i="245"/>
  <c r="J41" i="245"/>
  <c r="H41" i="245"/>
  <c r="G41" i="245"/>
  <c r="F41" i="245"/>
  <c r="E41" i="245"/>
  <c r="D41" i="245"/>
  <c r="C41" i="245"/>
  <c r="J40" i="245"/>
  <c r="H40" i="245"/>
  <c r="J39" i="245"/>
  <c r="H39" i="245"/>
  <c r="J38" i="245"/>
  <c r="H38" i="245"/>
  <c r="I36" i="245"/>
  <c r="G36" i="245"/>
  <c r="F36" i="245"/>
  <c r="E36" i="245"/>
  <c r="D36" i="245"/>
  <c r="C36" i="245"/>
  <c r="H35" i="245"/>
  <c r="H36" i="245" s="1"/>
  <c r="J34" i="245"/>
  <c r="H34" i="245"/>
  <c r="J33" i="245"/>
  <c r="H33" i="245"/>
  <c r="J31" i="245"/>
  <c r="H31" i="245"/>
  <c r="E31" i="245"/>
  <c r="D31" i="245"/>
  <c r="J30" i="245"/>
  <c r="H30" i="245"/>
  <c r="J29" i="245"/>
  <c r="H29" i="245"/>
  <c r="J28" i="245"/>
  <c r="H28" i="245"/>
  <c r="J26" i="245"/>
  <c r="H26" i="245"/>
  <c r="F26" i="245"/>
  <c r="E26" i="245"/>
  <c r="D26" i="245"/>
  <c r="C26" i="245"/>
  <c r="J25" i="245"/>
  <c r="H25" i="245"/>
  <c r="J24" i="245"/>
  <c r="H24" i="245"/>
  <c r="J23" i="245"/>
  <c r="H23" i="245"/>
  <c r="J21" i="245"/>
  <c r="H21" i="245"/>
  <c r="C21" i="245"/>
  <c r="J20" i="245"/>
  <c r="J19" i="245"/>
  <c r="H19" i="245"/>
  <c r="J18" i="245"/>
  <c r="H18" i="245"/>
  <c r="J16" i="245"/>
  <c r="H16" i="245"/>
  <c r="D16" i="245"/>
  <c r="C16" i="245"/>
  <c r="J15" i="245"/>
  <c r="H15" i="245"/>
  <c r="J14" i="245"/>
  <c r="H14" i="245"/>
  <c r="J13" i="245"/>
  <c r="H13" i="245"/>
  <c r="J11" i="245"/>
  <c r="I11" i="245"/>
  <c r="H11" i="245"/>
  <c r="G11" i="245"/>
  <c r="F11" i="245"/>
  <c r="E11" i="245"/>
  <c r="D11" i="245"/>
  <c r="C11" i="245"/>
  <c r="J10" i="245"/>
  <c r="H10" i="245"/>
  <c r="J9" i="245"/>
  <c r="H9" i="245"/>
  <c r="J8" i="245"/>
  <c r="H8" i="245"/>
  <c r="D41" i="260" l="1"/>
  <c r="D40" i="260"/>
  <c r="C44" i="260"/>
  <c r="C43" i="260"/>
  <c r="G44" i="260"/>
  <c r="G43" i="260"/>
  <c r="K44" i="260"/>
  <c r="K43" i="260"/>
  <c r="B44" i="260"/>
  <c r="B43" i="260"/>
  <c r="H44" i="260"/>
  <c r="H43" i="260"/>
  <c r="F44" i="260"/>
  <c r="F43" i="260"/>
  <c r="J44" i="260"/>
  <c r="J43" i="260"/>
  <c r="E44" i="260"/>
  <c r="E43" i="260"/>
  <c r="I44" i="260"/>
  <c r="I43" i="260"/>
  <c r="J30" i="247"/>
  <c r="J35" i="245"/>
  <c r="J36" i="245" s="1"/>
  <c r="D44" i="260" l="1"/>
  <c r="D43" i="260"/>
  <c r="G6" i="5"/>
  <c r="F6" i="5"/>
  <c r="F7" i="5"/>
  <c r="F8" i="5"/>
  <c r="J13" i="158" l="1"/>
  <c r="I13" i="158"/>
  <c r="H13" i="158"/>
  <c r="G13" i="158"/>
  <c r="F13" i="158"/>
  <c r="G65" i="158"/>
  <c r="F65" i="158"/>
  <c r="G64" i="158"/>
  <c r="F64" i="158"/>
  <c r="G63" i="158"/>
  <c r="F63" i="158"/>
  <c r="G62" i="158"/>
  <c r="F62" i="158"/>
  <c r="G60" i="158"/>
  <c r="F60" i="158"/>
  <c r="G59" i="158"/>
  <c r="F59" i="158"/>
  <c r="G58" i="158"/>
  <c r="F58" i="158"/>
  <c r="G56" i="158"/>
  <c r="F56" i="158"/>
  <c r="G55" i="158"/>
  <c r="F55" i="158"/>
  <c r="G54" i="158"/>
  <c r="F54" i="158"/>
  <c r="G53" i="158"/>
  <c r="F53" i="158"/>
  <c r="G52" i="158"/>
  <c r="F52" i="158"/>
  <c r="G51" i="158"/>
  <c r="F51" i="158"/>
  <c r="G50" i="158"/>
  <c r="F50" i="158"/>
  <c r="G49" i="158"/>
  <c r="F49" i="158"/>
  <c r="G48" i="158"/>
  <c r="F48" i="158"/>
  <c r="G47" i="158"/>
  <c r="F47" i="158"/>
  <c r="G46" i="158"/>
  <c r="F46" i="158"/>
  <c r="G45" i="158"/>
  <c r="F45" i="158"/>
  <c r="G44" i="158"/>
  <c r="F44" i="158"/>
  <c r="G43" i="158"/>
  <c r="F43" i="158"/>
  <c r="G32" i="158"/>
  <c r="F32" i="158"/>
  <c r="G31" i="158"/>
  <c r="F31" i="158"/>
  <c r="G30" i="158"/>
  <c r="F30" i="158"/>
  <c r="G29" i="158"/>
  <c r="F29" i="158"/>
  <c r="G28" i="158"/>
  <c r="F28" i="158"/>
  <c r="G27" i="158"/>
  <c r="F27" i="158"/>
  <c r="G25" i="158"/>
  <c r="F25" i="158"/>
  <c r="G24" i="158"/>
  <c r="F24" i="158"/>
  <c r="G23" i="158"/>
  <c r="F23" i="158"/>
  <c r="G22" i="158"/>
  <c r="F22" i="158"/>
  <c r="G21" i="158"/>
  <c r="F21" i="158"/>
  <c r="G20" i="158"/>
  <c r="F20" i="158"/>
  <c r="G19" i="158"/>
  <c r="F19" i="158"/>
  <c r="G14" i="158"/>
  <c r="G15" i="158"/>
  <c r="G16" i="158"/>
  <c r="G17" i="158"/>
  <c r="F14" i="158"/>
  <c r="F15" i="158"/>
  <c r="F16" i="158"/>
  <c r="F17" i="158"/>
  <c r="F11" i="159" l="1"/>
  <c r="F20" i="159" l="1"/>
  <c r="F19" i="159"/>
  <c r="F18" i="159"/>
  <c r="F17" i="159"/>
  <c r="F16" i="159"/>
  <c r="F15" i="159"/>
  <c r="F14" i="159"/>
  <c r="F13" i="159"/>
  <c r="F12" i="159"/>
  <c r="E9" i="159"/>
  <c r="C56" i="158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F9" i="159" l="1"/>
  <c r="E8" i="5"/>
  <c r="E17" i="5" l="1"/>
  <c r="E18" i="5"/>
  <c r="D8" i="5"/>
  <c r="E12" i="5"/>
  <c r="E6" i="5" l="1"/>
  <c r="E7" i="5"/>
  <c r="C34" i="158" l="1"/>
  <c r="E34" i="158"/>
  <c r="C35" i="158"/>
  <c r="E35" i="158"/>
  <c r="C36" i="158"/>
  <c r="E36" i="158"/>
  <c r="C37" i="158"/>
  <c r="E37" i="158"/>
  <c r="C38" i="158"/>
  <c r="E38" i="158"/>
  <c r="C39" i="158"/>
  <c r="E39" i="158"/>
  <c r="C40" i="158"/>
  <c r="E40" i="158"/>
  <c r="F40" i="158" l="1"/>
  <c r="G40" i="158"/>
  <c r="F39" i="158"/>
  <c r="G39" i="158"/>
  <c r="F38" i="158"/>
  <c r="G38" i="158"/>
  <c r="F37" i="158"/>
  <c r="G37" i="158"/>
  <c r="F36" i="158"/>
  <c r="G36" i="158"/>
  <c r="F35" i="158"/>
  <c r="G35" i="158"/>
  <c r="F34" i="158"/>
  <c r="G34" i="158"/>
  <c r="E41" i="158"/>
  <c r="C41" i="158"/>
  <c r="D9" i="159"/>
  <c r="G41" i="158" l="1"/>
  <c r="F41" i="158"/>
  <c r="C60" i="158"/>
  <c r="E60" i="158"/>
  <c r="C65" i="158"/>
  <c r="C17" i="158" l="1"/>
  <c r="I62" i="158" l="1"/>
  <c r="I59" i="158"/>
  <c r="I58" i="158"/>
  <c r="I55" i="158"/>
  <c r="I53" i="158"/>
  <c r="I52" i="158"/>
  <c r="I51" i="158"/>
  <c r="I50" i="158"/>
  <c r="I47" i="158"/>
  <c r="I46" i="158"/>
  <c r="I45" i="158"/>
  <c r="I44" i="158"/>
  <c r="I43" i="158"/>
  <c r="I41" i="158"/>
  <c r="I39" i="158"/>
  <c r="I38" i="158"/>
  <c r="I37" i="158"/>
  <c r="I36" i="158"/>
  <c r="I35" i="158"/>
  <c r="I34" i="158"/>
  <c r="I32" i="158"/>
  <c r="I30" i="158"/>
  <c r="I29" i="158"/>
  <c r="I28" i="158"/>
  <c r="I27" i="158"/>
  <c r="I25" i="158"/>
  <c r="I23" i="158"/>
  <c r="I22" i="158"/>
  <c r="I21" i="158"/>
  <c r="I20" i="158"/>
  <c r="I19" i="158"/>
  <c r="I16" i="158"/>
  <c r="I15" i="158"/>
  <c r="I14" i="158"/>
  <c r="C18" i="159" l="1"/>
  <c r="E17" i="158" l="1"/>
  <c r="B17" i="158"/>
  <c r="I17" i="158" l="1"/>
  <c r="B37" i="158" l="1"/>
  <c r="B35" i="158"/>
  <c r="E56" i="158" l="1"/>
  <c r="I56" i="158" l="1"/>
  <c r="I60" i="158" l="1"/>
  <c r="C14" i="159"/>
  <c r="B14" i="159"/>
  <c r="C9" i="159" l="1"/>
  <c r="C7" i="5" l="1"/>
  <c r="C8" i="5"/>
  <c r="C6" i="5"/>
  <c r="D7" i="5"/>
  <c r="D6" i="5"/>
  <c r="H14" i="158"/>
  <c r="J14" i="158"/>
  <c r="H15" i="158"/>
  <c r="J15" i="158"/>
  <c r="H16" i="158"/>
  <c r="J16" i="158"/>
  <c r="J64" i="158"/>
  <c r="J63" i="158"/>
  <c r="J62" i="158"/>
  <c r="H62" i="158"/>
  <c r="J59" i="158"/>
  <c r="H59" i="158"/>
  <c r="J58" i="158"/>
  <c r="H58" i="158"/>
  <c r="J55" i="158"/>
  <c r="H55" i="158"/>
  <c r="J54" i="158"/>
  <c r="J53" i="158"/>
  <c r="H53" i="158"/>
  <c r="J52" i="158"/>
  <c r="H52" i="158"/>
  <c r="J51" i="158"/>
  <c r="H51" i="158"/>
  <c r="J50" i="158"/>
  <c r="H50" i="158"/>
  <c r="J47" i="158"/>
  <c r="H47" i="158"/>
  <c r="J46" i="158"/>
  <c r="H46" i="158"/>
  <c r="J45" i="158"/>
  <c r="H45" i="158"/>
  <c r="J44" i="158"/>
  <c r="H44" i="158"/>
  <c r="J43" i="158"/>
  <c r="H43" i="158"/>
  <c r="J32" i="158"/>
  <c r="J31" i="158"/>
  <c r="J30" i="158"/>
  <c r="H30" i="158"/>
  <c r="J29" i="158"/>
  <c r="H29" i="158"/>
  <c r="J28" i="158"/>
  <c r="H28" i="158"/>
  <c r="J27" i="158"/>
  <c r="H27" i="158"/>
  <c r="J25" i="158"/>
  <c r="J24" i="158"/>
  <c r="J23" i="158"/>
  <c r="H23" i="158"/>
  <c r="J22" i="158"/>
  <c r="H22" i="158"/>
  <c r="J21" i="158"/>
  <c r="H21" i="158"/>
  <c r="J20" i="158"/>
  <c r="H20" i="158"/>
  <c r="J19" i="158"/>
  <c r="H19" i="158"/>
  <c r="B18" i="159" l="1"/>
  <c r="B9" i="159" l="1"/>
  <c r="E65" i="158"/>
  <c r="I65" i="158" l="1"/>
  <c r="J65" i="158"/>
  <c r="J60" i="158"/>
  <c r="J56" i="158" l="1"/>
  <c r="B65" i="158" l="1"/>
  <c r="B60" i="158"/>
  <c r="B56" i="158"/>
  <c r="B40" i="158"/>
  <c r="B39" i="158"/>
  <c r="B38" i="158"/>
  <c r="B36" i="158"/>
  <c r="B34" i="158"/>
  <c r="B32" i="158"/>
  <c r="B25" i="158"/>
  <c r="H65" i="158" l="1"/>
  <c r="H60" i="158"/>
  <c r="H56" i="158"/>
  <c r="H32" i="158"/>
  <c r="H25" i="158"/>
  <c r="B41" i="158"/>
  <c r="J34" i="158"/>
  <c r="H34" i="158"/>
  <c r="J37" i="158"/>
  <c r="H37" i="158"/>
  <c r="J38" i="158"/>
  <c r="H38" i="158"/>
  <c r="J39" i="158"/>
  <c r="H39" i="158"/>
  <c r="J40" i="158"/>
  <c r="J35" i="158"/>
  <c r="H35" i="158"/>
  <c r="J36" i="158"/>
  <c r="H36" i="158"/>
  <c r="H17" i="158"/>
  <c r="J17" i="158"/>
  <c r="J41" i="158" l="1"/>
  <c r="H41" i="158"/>
</calcChain>
</file>

<file path=xl/sharedStrings.xml><?xml version="1.0" encoding="utf-8"?>
<sst xmlns="http://schemas.openxmlformats.org/spreadsheetml/2006/main" count="2061" uniqueCount="827">
  <si>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</si>
  <si>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</si>
  <si>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</si>
  <si>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</si>
  <si>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</si>
  <si>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</si>
  <si>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</si>
  <si>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</si>
  <si>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</si>
  <si>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</si>
  <si>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</si>
  <si>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</si>
  <si>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</si>
  <si>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</si>
  <si>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</si>
  <si>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</si>
  <si>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</si>
  <si>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</si>
  <si>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</si>
  <si>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</si>
  <si>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</si>
  <si>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</si>
  <si>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</si>
  <si>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</si>
  <si>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</si>
  <si>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</si>
  <si>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</si>
  <si>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</si>
  <si>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</si>
  <si>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</si>
  <si>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</si>
  <si>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</si>
  <si>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</si>
  <si>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</si>
  <si>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</si>
  <si>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</si>
  <si>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</si>
  <si>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</si>
  <si>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</si>
  <si>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</si>
  <si>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</si>
  <si>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</si>
  <si>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</si>
  <si>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</si>
  <si>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</si>
  <si>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</si>
  <si>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</si>
  <si>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</si>
  <si>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</si>
  <si>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</si>
  <si>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</si>
  <si>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</si>
  <si>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</si>
  <si>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</si>
  <si>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</si>
  <si>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</si>
  <si>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</si>
  <si>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</si>
  <si>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</si>
  <si>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</si>
  <si>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</si>
  <si>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</si>
  <si>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</si>
  <si>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</si>
  <si>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</si>
  <si>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</si>
  <si>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</si>
  <si>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</si>
  <si>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</si>
  <si>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</si>
  <si>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</si>
  <si>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</si>
  <si>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</si>
  <si>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</si>
  <si>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</si>
  <si>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</si>
  <si>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</si>
  <si>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</si>
  <si>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</si>
  <si>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</si>
  <si>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</si>
  <si>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</si>
  <si>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</si>
  <si>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</si>
  <si>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</si>
  <si>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</si>
  <si>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</si>
  <si>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</si>
  <si>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2014</t>
  </si>
  <si>
    <t>Schválený rozpočet na rok 2014</t>
  </si>
  <si>
    <t>Výdavky Sociálnej poisťovne rok 2014</t>
  </si>
  <si>
    <t>Rozdiel  4-2</t>
  </si>
  <si>
    <t>% plnenia  4/1</t>
  </si>
  <si>
    <t>Index  4/3</t>
  </si>
  <si>
    <t>% plnenia  4/2</t>
  </si>
  <si>
    <t>Marec</t>
  </si>
  <si>
    <t>Apríl</t>
  </si>
  <si>
    <t>Január až  apríl 2014</t>
  </si>
  <si>
    <t>Časový rozpis rozpočtu na január až apríl 2014</t>
  </si>
  <si>
    <t>Skutočnosť január až apríl 2013</t>
  </si>
  <si>
    <t>Skutočnosť január až apríl 2014</t>
  </si>
  <si>
    <t>Prehľad o zostatkoch finančných prostriedkov na bežných účtoch  v Štátnej pokladnici  dňa  30.4.2014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</si>
  <si>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</si>
  <si>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</si>
  <si>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</si>
  <si>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</si>
  <si>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</si>
  <si>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</si>
  <si>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</si>
  <si>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</si>
  <si>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</si>
  <si>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</si>
  <si>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</si>
  <si>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</si>
  <si>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</si>
  <si>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</si>
  <si>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</si>
  <si>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</si>
  <si>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</si>
  <si>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</si>
  <si>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</si>
  <si>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</si>
  <si>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</si>
  <si>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</si>
  <si>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</si>
  <si>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</si>
  <si>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</si>
  <si>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</si>
  <si>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</si>
  <si>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</si>
  <si>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</si>
  <si>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</si>
  <si>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</si>
  <si>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</si>
  <si>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</si>
  <si>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</si>
  <si>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</si>
  <si>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</si>
  <si>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</si>
  <si>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</si>
  <si>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</si>
  <si>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</si>
  <si>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</si>
  <si>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</si>
  <si>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</si>
  <si>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2013</t>
  </si>
  <si>
    <t>z  RFS</t>
  </si>
  <si>
    <t>zo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</si>
  <si>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</si>
  <si>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</si>
  <si>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</si>
  <si>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</si>
  <si>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</si>
  <si>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</si>
  <si>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</si>
  <si>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rok 2014</t>
  </si>
  <si>
    <t>Rozdiel  4-3</t>
  </si>
  <si>
    <t>Prehľad o príjmoch a výdavkoch Sociálnej poisťovne na dávky, ktoré hradí štát v roku 2014</t>
  </si>
  <si>
    <t>Kapitola štátneho rozpočtu MPSVR SR</t>
  </si>
  <si>
    <t>Rozpis rozpočtu na január až apríl 2014</t>
  </si>
  <si>
    <t>Skutočnosť za január až apríl 2014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</si>
  <si>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</si>
  <si>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</si>
  <si>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</si>
  <si>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</si>
  <si>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</si>
  <si>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</si>
  <si>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</si>
  <si>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</si>
  <si>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</si>
  <si>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</si>
  <si>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</si>
  <si>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</si>
  <si>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</si>
  <si>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</si>
  <si>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</si>
  <si>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</si>
  <si>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</si>
  <si>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</si>
  <si>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</si>
  <si>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</si>
  <si>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</si>
  <si>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</si>
  <si>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n/ invalidné dôchodky podľa §70 ods.2 (invalidi z mladosti)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</si>
  <si>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</si>
  <si>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</si>
  <si>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</si>
  <si>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</si>
  <si>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</si>
  <si>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</si>
  <si>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</si>
  <si>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</si>
  <si>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</si>
  <si>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</si>
  <si>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</si>
  <si>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</si>
  <si>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Presuny realizované na krytie výplat  dôchodkových dávok v roku 2014 vo výške 331 000 tis. Eur.</t>
  </si>
  <si>
    <t>Mesačný vývoj použitia správneho fondu celkom za rok 2013 a 2014</t>
  </si>
  <si>
    <t>v Eur</t>
  </si>
  <si>
    <t>Eur</t>
  </si>
  <si>
    <t>Ukazovatele</t>
  </si>
  <si>
    <t>R O K      2   0  1  3</t>
  </si>
  <si>
    <t>Rozpočet</t>
  </si>
  <si>
    <t xml:space="preserve"> S K U T O Č N O S Ť</t>
  </si>
  <si>
    <t>Január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</si>
  <si>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</si>
  <si>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</si>
  <si>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</si>
  <si>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</si>
  <si>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</si>
  <si>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</si>
  <si>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</si>
  <si>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</si>
  <si>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</si>
  <si>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</si>
  <si>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4</t>
  </si>
  <si>
    <t>Upravený</t>
  </si>
  <si>
    <t>rozpočet</t>
  </si>
  <si>
    <t>Vyhodnotenie plnenia upraveného  rozpisu rozpočtu správneho fondu Sociálnej poisťovne za obdobie január až  apríl  2014</t>
  </si>
  <si>
    <t>Org. útvary SP</t>
  </si>
  <si>
    <t>Spotr. nákupy</t>
  </si>
  <si>
    <t>Služby</t>
  </si>
  <si>
    <t>Osobné náklady</t>
  </si>
  <si>
    <t>Dane a poplatky</t>
  </si>
  <si>
    <t>Ostat. náklady</t>
  </si>
  <si>
    <t xml:space="preserve"> Bežné výdavky</t>
  </si>
  <si>
    <t>Kapit. výdavky</t>
  </si>
  <si>
    <t>SF SPOLU</t>
  </si>
  <si>
    <t xml:space="preserve">  Ústredie SP (132)</t>
  </si>
  <si>
    <t xml:space="preserve">  Rozpis rozpočtu 2014</t>
  </si>
  <si>
    <t xml:space="preserve">  Upravený RR</t>
  </si>
  <si>
    <t xml:space="preserve">  Skutočnosť</t>
  </si>
  <si>
    <t xml:space="preserve">  % Plnenia z URR 2014</t>
  </si>
  <si>
    <t xml:space="preserve">  Pol. objekt Nevädzová (134)</t>
  </si>
  <si>
    <t xml:space="preserve">  Upravený RR </t>
  </si>
  <si>
    <t xml:space="preserve">  DaRZ Staré Hory(136)</t>
  </si>
  <si>
    <t xml:space="preserve">  DaRZ Pav. Lehota(137)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</si>
  <si>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</si>
  <si>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</si>
  <si>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</si>
  <si>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</si>
  <si>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Objednávky a nezaplatené faktúry za celú Sociálnu poisťovňu k 15. máju 2014</t>
  </si>
  <si>
    <t>Euro</t>
  </si>
  <si>
    <t>Ukazovatel</t>
  </si>
  <si>
    <t>Rozpis</t>
  </si>
  <si>
    <t>Objednávky</t>
  </si>
  <si>
    <t>Faktúry</t>
  </si>
  <si>
    <t>Výdavky</t>
  </si>
  <si>
    <t>Skutočnosť</t>
  </si>
  <si>
    <t>Rozdiel</t>
  </si>
  <si>
    <t>rozpočtu</t>
  </si>
  <si>
    <t>v systéme</t>
  </si>
  <si>
    <t>došlé v SAPe</t>
  </si>
  <si>
    <t>k 15. máju</t>
  </si>
  <si>
    <t>bez objednávok</t>
  </si>
  <si>
    <t>vrátane</t>
  </si>
  <si>
    <t>(stl.1 minus stl.6)</t>
  </si>
  <si>
    <t>na rok 2014</t>
  </si>
  <si>
    <t>SAP(modul MM)</t>
  </si>
  <si>
    <t>objednávok</t>
  </si>
  <si>
    <t>Vyhodnotenie plnenia rozpisu rozpočtu bežných výdavkov (nákladov) správneho fondu Sociálnej poisťovne za obdobie január až apríl 2014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</si>
  <si>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</si>
  <si>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</si>
  <si>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</si>
  <si>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</si>
  <si>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</si>
  <si>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</si>
  <si>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</si>
  <si>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</si>
  <si>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</si>
  <si>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</si>
  <si>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</si>
  <si>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</si>
  <si>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obdobie</t>
  </si>
  <si>
    <t>plnenia</t>
  </si>
  <si>
    <t>oddiel/skupina/</t>
  </si>
  <si>
    <t>kategória</t>
  </si>
  <si>
    <t>ložka</t>
  </si>
  <si>
    <t>k 30. 4. 2014</t>
  </si>
  <si>
    <t>január až</t>
  </si>
  <si>
    <t>(3 : 2)</t>
  </si>
  <si>
    <t>trieda/podtrieda</t>
  </si>
  <si>
    <t xml:space="preserve"> apríl 2014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</si>
  <si>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</si>
  <si>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</si>
  <si>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</si>
  <si>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</si>
  <si>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</si>
  <si>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</si>
  <si>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</si>
  <si>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</si>
  <si>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</si>
  <si>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</si>
  <si>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</si>
  <si>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</si>
  <si>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</si>
  <si>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</si>
  <si>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</si>
  <si>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</si>
  <si>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</si>
  <si>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</si>
  <si>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</si>
  <si>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</si>
  <si>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</si>
  <si>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</si>
  <si>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</si>
  <si>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</si>
  <si>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</si>
  <si>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</si>
  <si>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</si>
  <si>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</si>
  <si>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</si>
  <si>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</si>
  <si>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</si>
  <si>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</si>
  <si>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</si>
  <si>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</si>
  <si>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</si>
  <si>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</si>
  <si>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</si>
  <si>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</si>
  <si>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</si>
  <si>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</si>
  <si>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</si>
  <si>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</si>
  <si>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</si>
  <si>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</si>
  <si>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</si>
  <si>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</si>
  <si>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</si>
  <si>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</si>
  <si>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</si>
  <si>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</si>
  <si>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</si>
  <si>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</si>
  <si>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</si>
  <si>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</si>
  <si>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</si>
  <si>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</si>
  <si>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</si>
  <si>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</si>
  <si>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</si>
  <si>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</si>
  <si>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</si>
  <si>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</si>
  <si>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</si>
  <si>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</si>
  <si>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</si>
  <si>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</si>
  <si>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</si>
  <si>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</si>
  <si>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</si>
  <si>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</si>
  <si>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</si>
  <si>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</si>
  <si>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</si>
  <si>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</si>
  <si>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</si>
  <si>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</si>
  <si>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</si>
  <si>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</si>
  <si>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</si>
  <si>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</si>
  <si>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</si>
  <si>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</si>
  <si>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</si>
  <si>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</si>
  <si>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</si>
  <si>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</si>
  <si>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</si>
  <si>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</si>
  <si>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</si>
  <si>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</si>
  <si>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</si>
  <si>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</si>
  <si>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</si>
  <si>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</si>
  <si>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</si>
  <si>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</si>
  <si>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</si>
  <si>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</si>
  <si>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</si>
  <si>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</si>
  <si>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</si>
  <si>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</si>
  <si>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</si>
  <si>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</si>
  <si>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</si>
  <si>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</si>
  <si>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</si>
  <si>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</si>
  <si>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</si>
  <si>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</si>
  <si>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</si>
  <si>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</si>
  <si>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</si>
  <si>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</si>
  <si>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</si>
  <si>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</si>
  <si>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</si>
  <si>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</si>
  <si>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</si>
  <si>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</si>
  <si>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</si>
  <si>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</si>
  <si>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</si>
  <si>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</si>
  <si>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</si>
  <si>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</si>
  <si>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</si>
  <si>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</si>
  <si>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</si>
  <si>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</si>
  <si>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</si>
  <si>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</si>
  <si>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</si>
  <si>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</si>
  <si>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</si>
  <si>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</si>
  <si>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</si>
  <si>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</si>
  <si>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</si>
  <si>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</si>
  <si>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</si>
  <si>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</si>
  <si>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</si>
  <si>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</si>
  <si>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</si>
  <si>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</si>
  <si>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</si>
  <si>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</si>
  <si>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</si>
  <si>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obdobie január až apríl 2014</t>
  </si>
  <si>
    <t>apríl 2014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</si>
  <si>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</si>
  <si>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</si>
  <si>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</si>
  <si>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</si>
  <si>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</si>
  <si>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</si>
  <si>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</si>
  <si>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</si>
  <si>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</si>
  <si>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</si>
  <si>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</si>
  <si>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</si>
  <si>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</si>
  <si>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</si>
  <si>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</si>
  <si>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</si>
  <si>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</si>
  <si>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</si>
  <si>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</si>
  <si>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</si>
  <si>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</si>
  <si>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</si>
  <si>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</si>
  <si>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</si>
  <si>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</si>
  <si>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</si>
  <si>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</si>
  <si>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</si>
  <si>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</si>
  <si>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</si>
  <si>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</si>
  <si>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</si>
  <si>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</si>
  <si>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</si>
  <si>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poisťovne, ústredie za obdobie janár až apríl 2014</t>
  </si>
  <si>
    <t>Evidencia úpravy rozpisu rozpočtu v Sociálnej poisťovni ústredie</t>
  </si>
  <si>
    <t>za rok  2014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</si>
  <si>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</si>
  <si>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</si>
  <si>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</si>
  <si>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</si>
  <si>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</si>
  <si>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</si>
  <si>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</si>
  <si>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</si>
  <si>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</si>
  <si>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</si>
  <si>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</si>
  <si>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</si>
  <si>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</si>
  <si>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BA--0029841/2014</t>
  </si>
  <si>
    <t>Odoslanie</t>
  </si>
  <si>
    <t>Rozpočtové opatrenie</t>
  </si>
  <si>
    <t>632001.50210000</t>
  </si>
  <si>
    <t>ZZZ</t>
  </si>
  <si>
    <t>Prijatie</t>
  </si>
  <si>
    <t>SF Ústredie</t>
  </si>
  <si>
    <t>637004.51811000</t>
  </si>
  <si>
    <t>634004.51829000</t>
  </si>
  <si>
    <t>BA--0039312/2014</t>
  </si>
  <si>
    <t>633001.50142100</t>
  </si>
  <si>
    <t>633006.50113000</t>
  </si>
  <si>
    <t>637011.51814000</t>
  </si>
  <si>
    <t>BA--0036800/2014</t>
  </si>
  <si>
    <t>632003.51910000</t>
  </si>
  <si>
    <t>637029.54810000</t>
  </si>
  <si>
    <t>637031.54210000</t>
  </si>
  <si>
    <t>637031.54230000</t>
  </si>
  <si>
    <t>BA--0051859/2014</t>
  </si>
  <si>
    <t>4.</t>
  </si>
  <si>
    <t>BA--0058899/2014</t>
  </si>
  <si>
    <t>611000.52110000</t>
  </si>
  <si>
    <t>625002.52442000</t>
  </si>
  <si>
    <t>614000.52140000</t>
  </si>
  <si>
    <t>621000.52411000</t>
  </si>
  <si>
    <t>625001.52441000</t>
  </si>
  <si>
    <t>625003.52443000</t>
  </si>
  <si>
    <t>625004.52444000</t>
  </si>
  <si>
    <t>625005.52445000</t>
  </si>
  <si>
    <t>625006.52446000</t>
  </si>
  <si>
    <t>625007.52447000</t>
  </si>
  <si>
    <t>627000.52511000</t>
  </si>
  <si>
    <t>5.</t>
  </si>
  <si>
    <t>BA--0051866/2014</t>
  </si>
  <si>
    <t>642012.52810000</t>
  </si>
  <si>
    <t>642012.52740000</t>
  </si>
  <si>
    <t>642013.52820000</t>
  </si>
  <si>
    <t>642013.52750000</t>
  </si>
  <si>
    <t>6.</t>
  </si>
  <si>
    <t>BA--0071383/2014</t>
  </si>
  <si>
    <t>633006.50112000</t>
  </si>
  <si>
    <t>634001.50131000</t>
  </si>
  <si>
    <t>634002.50122000</t>
  </si>
  <si>
    <t>7.</t>
  </si>
  <si>
    <t>BA--0074929/2014</t>
  </si>
  <si>
    <t>635002.51130000</t>
  </si>
  <si>
    <t>635004.51141000</t>
  </si>
  <si>
    <t>8.</t>
  </si>
  <si>
    <t>Súhrnná bilancia - bez príspevkov na SDS (s vplyvom II. piliera)</t>
  </si>
  <si>
    <t>Skutočnosť za rok 2013</t>
  </si>
  <si>
    <t>Schválený rozpočet na rok 2014 */</t>
  </si>
  <si>
    <t>Očakávaná skutočnosť rok 2014</t>
  </si>
  <si>
    <t>Časový rozpis na január až apríl 2014</t>
  </si>
  <si>
    <t xml:space="preserve">Skutočnosť k 30. 4. 2014 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</si>
  <si>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</si>
  <si>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</si>
  <si>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</si>
  <si>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</si>
  <si>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</si>
  <si>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</si>
  <si>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</si>
  <si>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</si>
  <si>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</si>
  <si>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</si>
  <si>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</si>
  <si>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</si>
  <si>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</si>
  <si>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</si>
  <si>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</si>
  <si>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</si>
  <si>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</si>
  <si>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</si>
  <si>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</si>
  <si>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</si>
  <si>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</si>
  <si>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</si>
  <si>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</si>
  <si>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</si>
  <si>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</si>
  <si>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</si>
  <si>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</si>
  <si>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961 zo 17. decembra 2013</t>
  </si>
  <si>
    <t>Vývoj pohľadávok Sociálnej poisťovne podľa druhov a podľa fondov mesačne v roku 2014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</si>
  <si>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</si>
  <si>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</si>
  <si>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</si>
  <si>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</si>
  <si>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</si>
  <si>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</si>
  <si>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</si>
  <si>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</si>
  <si>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</si>
  <si>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</si>
  <si>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</si>
  <si>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januáru 2014</t>
  </si>
  <si>
    <t>28. februáru 2014</t>
  </si>
  <si>
    <t>31. marcu 2014</t>
  </si>
  <si>
    <t>30. aprílu 2014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</si>
  <si>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</si>
  <si>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</si>
  <si>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</si>
  <si>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</si>
  <si>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</si>
  <si>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</si>
  <si>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</si>
  <si>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</si>
  <si>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</si>
  <si>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</si>
  <si>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</si>
  <si>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</si>
  <si>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</si>
  <si>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</si>
  <si>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31.januáru 2014</t>
  </si>
  <si>
    <t>k 28. februáru 2014</t>
  </si>
  <si>
    <t>k 31. marcu 2014</t>
  </si>
  <si>
    <t>k 30. aprílu 2014</t>
  </si>
  <si>
    <t>Pobočka</t>
  </si>
  <si>
    <t>Pohľadávky celkom ( účet 316 ) v tis. Eur</t>
  </si>
  <si>
    <t>stav k 31_12_2013</t>
  </si>
  <si>
    <t>stav k 30_04_2014</t>
  </si>
  <si>
    <t>nárast (+); pokles (-)</t>
  </si>
  <si>
    <t>zníženie (-), nárast (+) pohľadávok oproti stavu k 31_12_2013 o...%</t>
  </si>
  <si>
    <t>Martin</t>
  </si>
  <si>
    <t>Nové Zámky</t>
  </si>
  <si>
    <t>Levice</t>
  </si>
  <si>
    <t>Spišská Nová Ves</t>
  </si>
  <si>
    <t>Veľký Krtíš</t>
  </si>
  <si>
    <t>Nitra</t>
  </si>
  <si>
    <t>Bratislava</t>
  </si>
  <si>
    <t>Stará Ľubovňa</t>
  </si>
  <si>
    <t>Komárno</t>
  </si>
  <si>
    <t>Galanta</t>
  </si>
  <si>
    <t>Prievidza</t>
  </si>
  <si>
    <t>Považská Bystrica</t>
  </si>
  <si>
    <t>Rožňava</t>
  </si>
  <si>
    <t>Žilina</t>
  </si>
  <si>
    <t>Zvolen</t>
  </si>
  <si>
    <t>Bardejov</t>
  </si>
  <si>
    <t>Žiar nad Hronom</t>
  </si>
  <si>
    <t>Vranov nad Topľou</t>
  </si>
  <si>
    <t>Dunajská Streda</t>
  </si>
  <si>
    <t>Čadca</t>
  </si>
  <si>
    <t>Košice</t>
  </si>
  <si>
    <t>Poprad</t>
  </si>
  <si>
    <t>Humenné</t>
  </si>
  <si>
    <t>Liptovský Mikuláš</t>
  </si>
  <si>
    <t>Trebišov</t>
  </si>
  <si>
    <t>Dolný Kubín</t>
  </si>
  <si>
    <t>Prešov</t>
  </si>
  <si>
    <t>Banská Bystrica</t>
  </si>
  <si>
    <t>Trenčín</t>
  </si>
  <si>
    <t>Senica</t>
  </si>
  <si>
    <t>Michalovce</t>
  </si>
  <si>
    <t>Topoľčany</t>
  </si>
  <si>
    <t>Lučenec</t>
  </si>
  <si>
    <t>Trnava</t>
  </si>
  <si>
    <t>Svidník</t>
  </si>
  <si>
    <t>Rimavská Sobota</t>
  </si>
  <si>
    <t>SP pobočky</t>
  </si>
  <si>
    <t xml:space="preserve">Ústredie </t>
  </si>
  <si>
    <t>SP spolu</t>
  </si>
  <si>
    <t>exekúcie podané v roku 2014</t>
  </si>
  <si>
    <t>počet rozhodnutí</t>
  </si>
  <si>
    <t>výška vymáhanej pohľadávky v exekučnom konaní v tis. Eur</t>
  </si>
  <si>
    <t>úhrady v tis. Eur</t>
  </si>
  <si>
    <t>k 31.1.2014</t>
  </si>
  <si>
    <t>k 28.2.2014</t>
  </si>
  <si>
    <t>k 31.3.2014</t>
  </si>
  <si>
    <t>k 30.4.2014</t>
  </si>
  <si>
    <t>Vydané rozhodnutia o povolení splátok dlžných súm v roku 2014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</si>
  <si>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</si>
  <si>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</si>
  <si>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</si>
  <si>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</si>
  <si>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</si>
  <si>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2014 do 30.4. 2014</t>
  </si>
  <si>
    <t>spolu prevedené     (suma tis. EUR)</t>
  </si>
  <si>
    <t>spolu akceptované  (suma tis. EUR)</t>
  </si>
  <si>
    <t>sumárny prehľad rok 2014</t>
  </si>
  <si>
    <t>prevedené pohľadávky do MS v roku 2014 a akceptované úhrady ku konkrétnym sumárnym zoznamom v roku 2014</t>
  </si>
  <si>
    <t>sumárny zoznam č.</t>
  </si>
  <si>
    <t>spolu</t>
  </si>
  <si>
    <t>012014</t>
  </si>
  <si>
    <t>022014</t>
  </si>
  <si>
    <t>032014</t>
  </si>
  <si>
    <t>042014</t>
  </si>
  <si>
    <t>prevedené</t>
  </si>
  <si>
    <t>počet</t>
  </si>
  <si>
    <t>suma tis. EUR</t>
  </si>
  <si>
    <t>akceptované</t>
  </si>
  <si>
    <t>prehľad rok 2014 po sumárnych zoznamoch</t>
  </si>
  <si>
    <t>Stav pohľadávok  podľa pobočiek Sociálnej poisťovne a zdravotníckych zariadení k 30. aprílu 2014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</si>
  <si>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</si>
  <si>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</si>
  <si>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</si>
  <si>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</si>
  <si>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marcu 2014</t>
  </si>
  <si>
    <t>Pohľadávka na                     poistnom                                k 30. aprílu 2014</t>
  </si>
  <si>
    <t>Rozdiel pohľadávky na                              poistnom                        4_ 2014 - 3_2014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</si>
  <si>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</si>
  <si>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</si>
  <si>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</si>
  <si>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</si>
  <si>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</si>
  <si>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</si>
  <si>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</si>
  <si>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</si>
  <si>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Psychiatrická liečebňa Samuela Bluma Plešivec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</si>
  <si>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</si>
  <si>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</si>
  <si>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</si>
  <si>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</si>
  <si>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</si>
  <si>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</si>
  <si>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Dunajská Streda,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</si>
  <si>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</si>
  <si>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</si>
  <si>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</si>
  <si>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</si>
  <si>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</si>
  <si>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</si>
  <si>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</si>
  <si>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</si>
  <si>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</si>
  <si>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</si>
  <si>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</si>
  <si>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</si>
  <si>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Detská psychiatrická liečebňa n.o. Hraň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</si>
  <si>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</si>
  <si>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</si>
  <si>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</si>
  <si>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</si>
  <si>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</si>
  <si>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</si>
  <si>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</si>
  <si>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</si>
  <si>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</si>
  <si>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</si>
  <si>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</si>
  <si>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</si>
  <si>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</si>
  <si>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</si>
  <si>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</si>
  <si>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</si>
  <si>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</si>
  <si>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</si>
  <si>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30. aprílu 2014 </t>
  </si>
  <si>
    <t>Typ ZZ</t>
  </si>
  <si>
    <t>Forma ZZ (S/V)</t>
  </si>
  <si>
    <t>Platenie bežného poistného</t>
  </si>
  <si>
    <t>Pohľadávka na poistnom k 30.4.2014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</si>
  <si>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</si>
  <si>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</si>
  <si>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</si>
  <si>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</si>
  <si>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</si>
  <si>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</si>
  <si>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</si>
  <si>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</si>
  <si>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</si>
  <si>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</si>
  <si>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</si>
  <si>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</si>
  <si>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</si>
  <si>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</si>
  <si>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X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</si>
  <si>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</si>
  <si>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</si>
  <si>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</si>
  <si>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</si>
  <si>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</si>
  <si>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</si>
  <si>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</si>
  <si>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</si>
  <si>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</si>
  <si>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</si>
  <si>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</si>
  <si>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</si>
  <si>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</si>
  <si>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</si>
  <si>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</si>
  <si>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</si>
  <si>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</si>
  <si>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Mestská poliklinika Šurany</t>
  </si>
  <si>
    <t>Poliklinika Štúrovo</t>
  </si>
  <si>
    <t>N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</si>
  <si>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</si>
  <si>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</si>
  <si>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</si>
  <si>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</si>
  <si>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</si>
  <si>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</si>
  <si>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</si>
  <si>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</si>
  <si>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</si>
  <si>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</si>
  <si>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</si>
  <si>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</si>
  <si>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</si>
  <si>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</si>
  <si>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</si>
  <si>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Fakultná nemocnica Trenčín</t>
  </si>
  <si>
    <t>00610470</t>
  </si>
  <si>
    <t>Vranovská nemocnica, n.o., Vranov nad Topľou</t>
  </si>
  <si>
    <t>Regionálna nemocnica Banská Štiavnica, n.o.</t>
  </si>
  <si>
    <t>Detská ozdravovňa, Kremnické Bane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</si>
  <si>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</si>
  <si>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</si>
  <si>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</si>
  <si>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</si>
  <si>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Legenda:</t>
  </si>
  <si>
    <t>- platí</t>
  </si>
  <si>
    <t>- čiastočne (za zamestnancov)</t>
  </si>
  <si>
    <t>- neplatí</t>
  </si>
  <si>
    <t>- ukončená registrácia</t>
  </si>
  <si>
    <t>Vývoj pohľadávok SP spolu (v EUR)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</si>
  <si>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</si>
  <si>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</si>
  <si>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</si>
  <si>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</si>
  <si>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</si>
  <si>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</si>
  <si>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</si>
  <si>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</si>
  <si>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</si>
  <si>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</si>
  <si>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</si>
  <si>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</si>
  <si>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Pohľadávky celkom ( účet 316 )</t>
  </si>
  <si>
    <t xml:space="preserve">Nepredpísané </t>
  </si>
  <si>
    <t>Predpísané</t>
  </si>
  <si>
    <t xml:space="preserve">pokuty </t>
  </si>
  <si>
    <t xml:space="preserve">poplatky  </t>
  </si>
  <si>
    <t>regresy</t>
  </si>
  <si>
    <t xml:space="preserve">pohľadávky na dávkach   </t>
  </si>
  <si>
    <t>Ostatné</t>
  </si>
  <si>
    <t>Ústredie</t>
  </si>
  <si>
    <t>Podiel na celkových pohľ.</t>
  </si>
  <si>
    <t>stav k 31.12.2013</t>
  </si>
  <si>
    <t xml:space="preserve">Nárast (pokles) pohľ. oproti stavu k 31.12.2013 </t>
  </si>
  <si>
    <t>Percent.nárast (pokles)</t>
  </si>
  <si>
    <t>medzimesačné porovnanie</t>
  </si>
  <si>
    <t>marec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</si>
</sst>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_(* #,##0.00_);_(* \(#,##0.00\);_(* &quot;-&quot;??_);_(@_)"/>
    <numFmt numFmtId="169" formatCode="#,##0\ _S_k"/>
    <numFmt numFmtId="170" formatCode="#,##0;#,##0;&quot; &quot;"/>
    <numFmt numFmtId="171" formatCode="#,##0.00;#,##0.00;&quot; &quot;"/>
    <numFmt numFmtId="172" formatCode="#,##0.00;\-#,##0.00;&quot; &quot;"/>
    <numFmt numFmtId="173" formatCode="_-* #,##0\ _S_k_-;\-* #,##0\ _S_k_-;_-* &quot;-&quot;??\ _S_k_-;_-@_-"/>
    <numFmt numFmtId="174" formatCode="_-* #,##0\ _E_U_R_-;\-* #,##0\ _E_U_R_-;_-* &quot;-&quot;\ _E_U_R_-;_-@_-"/>
    <numFmt numFmtId="175" formatCode="#,##0.00_ ;\-#,##0.00\ "/>
    <numFmt numFmtId="176" formatCode="#,##0.00000"/>
    <numFmt numFmtId="177" formatCode="#,##0.0000"/>
    <numFmt numFmtId="178" formatCode="#,##0.00_ ;[Red]\-#,##0.00\ "/>
    <numFmt numFmtId="179" formatCode="#,##0.000000"/>
    <numFmt numFmtId="180" formatCode="0.000%"/>
  </numFmts>
  <fonts count="129" x14ac:knownFonts="1">
    <font>
      <sz val="10"/>
      <name val="Arial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sz val="11"/>
      <name val="Arial CE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53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6" tint="-0.499984740745262"/>
      <name val="Arial"/>
      <family val="2"/>
      <charset val="238"/>
    </font>
    <font>
      <sz val="10"/>
      <color rgb="FF37994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sz val="10"/>
      <name val="Arial"/>
      <charset val="238"/>
    </font>
    <font>
      <b/>
      <sz val="14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" fontId="29" fillId="0" borderId="0"/>
    <xf numFmtId="3" fontId="30" fillId="0" borderId="0"/>
    <xf numFmtId="38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2" fillId="0" borderId="0">
      <protection locked="0"/>
    </xf>
    <xf numFmtId="0" fontId="33" fillId="4" borderId="0" applyNumberFormat="0" applyBorder="0" applyAlignment="0" applyProtection="0"/>
    <xf numFmtId="167" fontId="22" fillId="0" borderId="0" applyFont="0" applyFill="0" applyBorder="0" applyAlignment="0" applyProtection="0"/>
    <xf numFmtId="166" fontId="32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5" fillId="16" borderId="1" applyNumberFormat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2" fontId="39" fillId="0" borderId="0"/>
    <xf numFmtId="0" fontId="40" fillId="17" borderId="0" applyNumberFormat="0" applyBorder="0" applyAlignment="0" applyProtection="0"/>
    <xf numFmtId="0" fontId="22" fillId="0" borderId="0"/>
    <xf numFmtId="0" fontId="23" fillId="0" borderId="0"/>
    <xf numFmtId="0" fontId="25" fillId="0" borderId="0"/>
    <xf numFmtId="0" fontId="41" fillId="0" borderId="0"/>
    <xf numFmtId="0" fontId="42" fillId="0" borderId="0"/>
    <xf numFmtId="0" fontId="22" fillId="0" borderId="0"/>
    <xf numFmtId="0" fontId="25" fillId="0" borderId="0"/>
    <xf numFmtId="0" fontId="23" fillId="0" borderId="0"/>
    <xf numFmtId="0" fontId="31" fillId="0" borderId="0"/>
    <xf numFmtId="0" fontId="30" fillId="0" borderId="0"/>
    <xf numFmtId="0" fontId="25" fillId="18" borderId="5" applyNumberFormat="0" applyFont="0" applyAlignment="0" applyProtection="0"/>
    <xf numFmtId="0" fontId="43" fillId="0" borderId="6" applyNumberFormat="0" applyFill="0" applyAlignment="0" applyProtection="0"/>
    <xf numFmtId="49" fontId="44" fillId="0" borderId="0"/>
    <xf numFmtId="0" fontId="45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8">
      <protection locked="0"/>
    </xf>
    <xf numFmtId="0" fontId="48" fillId="0" borderId="0"/>
    <xf numFmtId="0" fontId="49" fillId="7" borderId="9" applyNumberFormat="0" applyAlignment="0" applyProtection="0"/>
    <xf numFmtId="0" fontId="50" fillId="19" borderId="9" applyNumberFormat="0" applyAlignment="0" applyProtection="0"/>
    <xf numFmtId="0" fontId="51" fillId="19" borderId="10" applyNumberFormat="0" applyAlignment="0" applyProtection="0"/>
    <xf numFmtId="0" fontId="52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3" borderId="0" applyNumberFormat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43" fontId="54" fillId="0" borderId="0" applyFont="0" applyFill="0" applyBorder="0" applyAlignment="0" applyProtection="0"/>
    <xf numFmtId="0" fontId="20" fillId="0" borderId="0"/>
    <xf numFmtId="43" fontId="55" fillId="0" borderId="0" applyFont="0" applyFill="0" applyBorder="0" applyAlignment="0" applyProtection="0"/>
    <xf numFmtId="0" fontId="19" fillId="0" borderId="0"/>
    <xf numFmtId="43" fontId="56" fillId="0" borderId="0" applyFont="0" applyFill="0" applyBorder="0" applyAlignment="0" applyProtection="0"/>
    <xf numFmtId="0" fontId="18" fillId="0" borderId="0"/>
    <xf numFmtId="43" fontId="57" fillId="0" borderId="0" applyFont="0" applyFill="0" applyBorder="0" applyAlignment="0" applyProtection="0"/>
    <xf numFmtId="0" fontId="26" fillId="0" borderId="0"/>
    <xf numFmtId="43" fontId="58" fillId="0" borderId="0" applyFont="0" applyFill="0" applyBorder="0" applyAlignment="0" applyProtection="0"/>
    <xf numFmtId="0" fontId="17" fillId="0" borderId="0"/>
    <xf numFmtId="0" fontId="22" fillId="0" borderId="0"/>
    <xf numFmtId="0" fontId="16" fillId="0" borderId="0"/>
    <xf numFmtId="9" fontId="22" fillId="0" borderId="0" applyFont="0" applyFill="0" applyBorder="0" applyAlignment="0" applyProtection="0"/>
    <xf numFmtId="0" fontId="25" fillId="0" borderId="0"/>
    <xf numFmtId="0" fontId="15" fillId="0" borderId="0"/>
    <xf numFmtId="0" fontId="14" fillId="0" borderId="0"/>
    <xf numFmtId="0" fontId="13" fillId="0" borderId="0"/>
    <xf numFmtId="0" fontId="22" fillId="0" borderId="0"/>
    <xf numFmtId="0" fontId="2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62" fillId="40" borderId="0" applyNumberFormat="0" applyBorder="0" applyAlignment="0" applyProtection="0"/>
    <xf numFmtId="0" fontId="62" fillId="41" borderId="0" applyNumberFormat="0" applyBorder="0" applyAlignment="0" applyProtection="0"/>
    <xf numFmtId="0" fontId="63" fillId="42" borderId="0" applyNumberFormat="0" applyBorder="0" applyAlignment="0" applyProtection="0"/>
    <xf numFmtId="0" fontId="64" fillId="43" borderId="18" applyNumberFormat="0" applyAlignment="0" applyProtection="0"/>
    <xf numFmtId="0" fontId="65" fillId="0" borderId="19" applyNumberFormat="0" applyFill="0" applyAlignment="0" applyProtection="0"/>
    <xf numFmtId="0" fontId="66" fillId="0" borderId="20" applyNumberFormat="0" applyFill="0" applyAlignment="0" applyProtection="0"/>
    <xf numFmtId="0" fontId="67" fillId="0" borderId="21" applyNumberFormat="0" applyFill="0" applyAlignment="0" applyProtection="0"/>
    <xf numFmtId="0" fontId="67" fillId="0" borderId="0" applyNumberFormat="0" applyFill="0" applyBorder="0" applyAlignment="0" applyProtection="0"/>
    <xf numFmtId="0" fontId="68" fillId="44" borderId="0" applyNumberFormat="0" applyBorder="0" applyAlignment="0" applyProtection="0"/>
    <xf numFmtId="0" fontId="61" fillId="45" borderId="22" applyNumberFormat="0" applyFont="0" applyAlignment="0" applyProtection="0"/>
    <xf numFmtId="0" fontId="69" fillId="0" borderId="23" applyNumberFormat="0" applyFill="0" applyAlignment="0" applyProtection="0"/>
    <xf numFmtId="0" fontId="70" fillId="0" borderId="24" applyNumberFormat="0" applyFill="0" applyAlignment="0" applyProtection="0"/>
    <xf numFmtId="0" fontId="71" fillId="0" borderId="0" applyNumberFormat="0" applyFill="0" applyBorder="0" applyAlignment="0" applyProtection="0"/>
    <xf numFmtId="0" fontId="72" fillId="46" borderId="25" applyNumberFormat="0" applyAlignment="0" applyProtection="0"/>
    <xf numFmtId="0" fontId="73" fillId="47" borderId="25" applyNumberFormat="0" applyAlignment="0" applyProtection="0"/>
    <xf numFmtId="0" fontId="74" fillId="47" borderId="26" applyNumberFormat="0" applyAlignment="0" applyProtection="0"/>
    <xf numFmtId="0" fontId="75" fillId="0" borderId="0" applyNumberFormat="0" applyFill="0" applyBorder="0" applyAlignment="0" applyProtection="0"/>
    <xf numFmtId="0" fontId="76" fillId="48" borderId="0" applyNumberFormat="0" applyBorder="0" applyAlignment="0" applyProtection="0"/>
    <xf numFmtId="0" fontId="62" fillId="49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52" borderId="0" applyNumberFormat="0" applyBorder="0" applyAlignment="0" applyProtection="0"/>
    <xf numFmtId="0" fontId="62" fillId="53" borderId="0" applyNumberFormat="0" applyBorder="0" applyAlignment="0" applyProtection="0"/>
    <xf numFmtId="0" fontId="62" fillId="54" borderId="0" applyNumberFormat="0" applyBorder="0" applyAlignment="0" applyProtection="0"/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9" fontId="77" fillId="0" borderId="0" applyFont="0" applyFill="0" applyBorder="0" applyAlignment="0" applyProtection="0"/>
    <xf numFmtId="0" fontId="78" fillId="0" borderId="0"/>
    <xf numFmtId="0" fontId="22" fillId="0" borderId="0"/>
    <xf numFmtId="9" fontId="78" fillId="0" borderId="0" applyFont="0" applyFill="0" applyBorder="0" applyAlignment="0" applyProtection="0"/>
    <xf numFmtId="0" fontId="79" fillId="0" borderId="0"/>
    <xf numFmtId="168" fontId="79" fillId="0" borderId="0" applyFont="0" applyFill="0" applyBorder="0" applyAlignment="0" applyProtection="0"/>
    <xf numFmtId="0" fontId="80" fillId="0" borderId="0"/>
    <xf numFmtId="0" fontId="25" fillId="0" borderId="0"/>
    <xf numFmtId="0" fontId="81" fillId="0" borderId="0"/>
    <xf numFmtId="0" fontId="22" fillId="0" borderId="0"/>
    <xf numFmtId="0" fontId="82" fillId="0" borderId="0"/>
    <xf numFmtId="168" fontId="82" fillId="0" borderId="0" applyFont="0" applyFill="0" applyBorder="0" applyAlignment="0" applyProtection="0"/>
    <xf numFmtId="0" fontId="22" fillId="0" borderId="0"/>
    <xf numFmtId="44" fontId="94" fillId="0" borderId="0" applyFont="0" applyFill="0" applyBorder="0" applyAlignment="0" applyProtection="0"/>
    <xf numFmtId="0" fontId="25" fillId="0" borderId="0"/>
    <xf numFmtId="0" fontId="22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2" fillId="0" borderId="0"/>
    <xf numFmtId="0" fontId="78" fillId="0" borderId="0"/>
    <xf numFmtId="0" fontId="5" fillId="0" borderId="0"/>
    <xf numFmtId="0" fontId="125" fillId="0" borderId="0"/>
    <xf numFmtId="9" fontId="125" fillId="0" borderId="0" applyFont="0" applyFill="0" applyBorder="0" applyAlignment="0" applyProtection="0"/>
  </cellStyleXfs>
  <cellXfs count="832">
    <xf numFmtId="0" fontId="0" fillId="0" borderId="0" xfId="0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15" xfId="0" applyFont="1" applyFill="1" applyBorder="1" applyAlignment="1"/>
    <xf numFmtId="0" fontId="22" fillId="0" borderId="16" xfId="0" applyFont="1" applyFill="1" applyBorder="1" applyAlignment="1"/>
    <xf numFmtId="3" fontId="22" fillId="0" borderId="0" xfId="0" applyNumberFormat="1" applyFont="1" applyFill="1" applyBorder="1"/>
    <xf numFmtId="0" fontId="22" fillId="0" borderId="14" xfId="0" applyFont="1" applyFill="1" applyBorder="1" applyAlignment="1">
      <alignment horizontal="center"/>
    </xf>
    <xf numFmtId="0" fontId="22" fillId="0" borderId="14" xfId="0" applyFont="1" applyFill="1" applyBorder="1"/>
    <xf numFmtId="2" fontId="22" fillId="0" borderId="14" xfId="0" applyNumberFormat="1" applyFont="1" applyFill="1" applyBorder="1" applyAlignment="1">
      <alignment wrapText="1"/>
    </xf>
    <xf numFmtId="43" fontId="22" fillId="0" borderId="0" xfId="65" applyFont="1" applyFill="1" applyBorder="1"/>
    <xf numFmtId="43" fontId="22" fillId="0" borderId="17" xfId="65" applyFont="1" applyFill="1" applyBorder="1"/>
    <xf numFmtId="0" fontId="22" fillId="0" borderId="14" xfId="0" applyFont="1" applyFill="1" applyBorder="1" applyAlignment="1">
      <alignment vertical="center"/>
    </xf>
    <xf numFmtId="0" fontId="59" fillId="0" borderId="0" xfId="75" applyFont="1" applyFill="1"/>
    <xf numFmtId="0" fontId="60" fillId="0" borderId="0" xfId="75" applyFont="1" applyFill="1"/>
    <xf numFmtId="0" fontId="22" fillId="0" borderId="14" xfId="0" applyFont="1" applyFill="1" applyBorder="1" applyAlignment="1">
      <alignment horizontal="center" wrapText="1"/>
    </xf>
    <xf numFmtId="49" fontId="22" fillId="0" borderId="14" xfId="38" applyNumberFormat="1" applyFont="1" applyFill="1" applyBorder="1" applyAlignment="1">
      <alignment horizontal="center" wrapText="1"/>
    </xf>
    <xf numFmtId="0" fontId="22" fillId="0" borderId="0" xfId="40" applyFont="1" applyFill="1"/>
    <xf numFmtId="0" fontId="59" fillId="0" borderId="0" xfId="38" applyFont="1" applyFill="1"/>
    <xf numFmtId="0" fontId="59" fillId="0" borderId="0" xfId="38" applyFont="1" applyFill="1" applyAlignment="1">
      <alignment horizontal="right"/>
    </xf>
    <xf numFmtId="0" fontId="59" fillId="0" borderId="14" xfId="38" applyFont="1" applyFill="1" applyBorder="1" applyAlignment="1">
      <alignment horizontal="center"/>
    </xf>
    <xf numFmtId="49" fontId="59" fillId="0" borderId="14" xfId="38" applyNumberFormat="1" applyFont="1" applyFill="1" applyBorder="1" applyAlignment="1">
      <alignment horizontal="center" wrapText="1"/>
    </xf>
    <xf numFmtId="0" fontId="59" fillId="0" borderId="14" xfId="38" applyFont="1" applyFill="1" applyBorder="1"/>
    <xf numFmtId="3" fontId="59" fillId="0" borderId="14" xfId="38" applyNumberFormat="1" applyFont="1" applyFill="1" applyBorder="1"/>
    <xf numFmtId="3" fontId="59" fillId="0" borderId="0" xfId="38" applyNumberFormat="1" applyFont="1" applyFill="1"/>
    <xf numFmtId="0" fontId="59" fillId="0" borderId="0" xfId="40" applyFont="1" applyFill="1"/>
    <xf numFmtId="0" fontId="59" fillId="0" borderId="0" xfId="39" applyFont="1" applyFill="1"/>
    <xf numFmtId="0" fontId="59" fillId="0" borderId="0" xfId="0" applyFont="1" applyFill="1"/>
    <xf numFmtId="0" fontId="59" fillId="0" borderId="0" xfId="0" applyFont="1" applyFill="1" applyAlignment="1">
      <alignment horizontal="right"/>
    </xf>
    <xf numFmtId="0" fontId="59" fillId="0" borderId="0" xfId="0" applyFont="1" applyFill="1" applyBorder="1"/>
    <xf numFmtId="0" fontId="59" fillId="0" borderId="0" xfId="41" applyFont="1" applyFill="1"/>
    <xf numFmtId="0" fontId="59" fillId="0" borderId="0" xfId="41" applyFont="1" applyFill="1" applyAlignment="1">
      <alignment horizontal="right"/>
    </xf>
    <xf numFmtId="0" fontId="59" fillId="0" borderId="0" xfId="41" applyFont="1" applyFill="1" applyBorder="1"/>
    <xf numFmtId="0" fontId="59" fillId="0" borderId="0" xfId="41" applyFont="1" applyFill="1" applyBorder="1" applyAlignment="1">
      <alignment horizontal="right"/>
    </xf>
    <xf numFmtId="0" fontId="59" fillId="0" borderId="14" xfId="41" applyFont="1" applyFill="1" applyBorder="1" applyAlignment="1">
      <alignment horizontal="center" wrapText="1"/>
    </xf>
    <xf numFmtId="0" fontId="59" fillId="0" borderId="0" xfId="41" applyFont="1" applyFill="1" applyBorder="1" applyAlignment="1">
      <alignment wrapText="1"/>
    </xf>
    <xf numFmtId="0" fontId="59" fillId="0" borderId="14" xfId="41" applyFont="1" applyFill="1" applyBorder="1" applyAlignment="1">
      <alignment horizontal="center"/>
    </xf>
    <xf numFmtId="0" fontId="59" fillId="0" borderId="15" xfId="41" applyFont="1" applyFill="1" applyBorder="1" applyAlignment="1">
      <alignment horizontal="left" wrapText="1"/>
    </xf>
    <xf numFmtId="0" fontId="59" fillId="0" borderId="15" xfId="41" applyFont="1" applyFill="1" applyBorder="1" applyAlignment="1">
      <alignment horizontal="center" wrapText="1"/>
    </xf>
    <xf numFmtId="0" fontId="59" fillId="0" borderId="15" xfId="41" applyFont="1" applyFill="1" applyBorder="1" applyAlignment="1">
      <alignment horizontal="center"/>
    </xf>
    <xf numFmtId="0" fontId="59" fillId="0" borderId="16" xfId="41" applyFont="1" applyFill="1" applyBorder="1"/>
    <xf numFmtId="3" fontId="59" fillId="0" borderId="16" xfId="41" applyNumberFormat="1" applyFont="1" applyFill="1" applyBorder="1"/>
    <xf numFmtId="2" fontId="59" fillId="0" borderId="16" xfId="41" applyNumberFormat="1" applyFont="1" applyFill="1" applyBorder="1"/>
    <xf numFmtId="3" fontId="59" fillId="0" borderId="0" xfId="41" applyNumberFormat="1" applyFont="1" applyFill="1" applyBorder="1"/>
    <xf numFmtId="2" fontId="59" fillId="0" borderId="0" xfId="41" applyNumberFormat="1" applyFont="1" applyFill="1" applyBorder="1"/>
    <xf numFmtId="0" fontId="59" fillId="0" borderId="16" xfId="41" applyFont="1" applyFill="1" applyBorder="1" applyAlignment="1">
      <alignment wrapText="1"/>
    </xf>
    <xf numFmtId="3" fontId="59" fillId="0" borderId="16" xfId="41" applyNumberFormat="1" applyFont="1" applyFill="1" applyBorder="1" applyAlignment="1">
      <alignment wrapText="1"/>
    </xf>
    <xf numFmtId="3" fontId="59" fillId="0" borderId="16" xfId="41" quotePrefix="1" applyNumberFormat="1" applyFont="1" applyFill="1" applyBorder="1"/>
    <xf numFmtId="0" fontId="59" fillId="0" borderId="14" xfId="41" applyFont="1" applyFill="1" applyBorder="1" applyAlignment="1">
      <alignment wrapText="1"/>
    </xf>
    <xf numFmtId="3" fontId="59" fillId="0" borderId="14" xfId="41" applyNumberFormat="1" applyFont="1" applyFill="1" applyBorder="1" applyAlignment="1">
      <alignment wrapText="1"/>
    </xf>
    <xf numFmtId="3" fontId="59" fillId="0" borderId="14" xfId="41" applyNumberFormat="1" applyFont="1" applyFill="1" applyBorder="1"/>
    <xf numFmtId="2" fontId="59" fillId="0" borderId="14" xfId="41" applyNumberFormat="1" applyFont="1" applyFill="1" applyBorder="1"/>
    <xf numFmtId="4" fontId="59" fillId="0" borderId="0" xfId="41" applyNumberFormat="1" applyFont="1" applyFill="1" applyBorder="1"/>
    <xf numFmtId="0" fontId="59" fillId="0" borderId="16" xfId="0" applyFont="1" applyFill="1" applyBorder="1"/>
    <xf numFmtId="3" fontId="59" fillId="0" borderId="17" xfId="0" applyNumberFormat="1" applyFont="1" applyFill="1" applyBorder="1"/>
    <xf numFmtId="3" fontId="59" fillId="0" borderId="16" xfId="0" applyNumberFormat="1" applyFont="1" applyBorder="1"/>
    <xf numFmtId="3" fontId="59" fillId="0" borderId="16" xfId="0" applyNumberFormat="1" applyFont="1" applyFill="1" applyBorder="1"/>
    <xf numFmtId="0" fontId="59" fillId="0" borderId="14" xfId="0" applyFont="1" applyFill="1" applyBorder="1"/>
    <xf numFmtId="3" fontId="59" fillId="0" borderId="14" xfId="0" applyNumberFormat="1" applyFont="1" applyFill="1" applyBorder="1"/>
    <xf numFmtId="3" fontId="59" fillId="0" borderId="16" xfId="0" applyNumberFormat="1" applyFont="1" applyFill="1" applyBorder="1" applyAlignment="1"/>
    <xf numFmtId="3" fontId="59" fillId="0" borderId="16" xfId="0" applyNumberFormat="1" applyFont="1" applyFill="1" applyBorder="1" applyAlignment="1">
      <alignment wrapText="1"/>
    </xf>
    <xf numFmtId="3" fontId="59" fillId="0" borderId="17" xfId="0" applyNumberFormat="1" applyFont="1" applyFill="1" applyBorder="1" applyAlignment="1">
      <alignment wrapText="1"/>
    </xf>
    <xf numFmtId="3" fontId="59" fillId="0" borderId="0" xfId="0" applyNumberFormat="1" applyFont="1" applyFill="1" applyAlignment="1">
      <alignment wrapText="1"/>
    </xf>
    <xf numFmtId="3" fontId="59" fillId="0" borderId="11" xfId="0" applyNumberFormat="1" applyFont="1" applyFill="1" applyBorder="1"/>
    <xf numFmtId="0" fontId="59" fillId="0" borderId="13" xfId="0" applyFont="1" applyFill="1" applyBorder="1" applyAlignment="1"/>
    <xf numFmtId="3" fontId="59" fillId="0" borderId="12" xfId="0" applyNumberFormat="1" applyFont="1" applyFill="1" applyBorder="1"/>
    <xf numFmtId="0" fontId="59" fillId="0" borderId="16" xfId="0" applyFont="1" applyFill="1" applyBorder="1" applyAlignment="1"/>
    <xf numFmtId="4" fontId="59" fillId="0" borderId="16" xfId="0" applyNumberFormat="1" applyFont="1" applyFill="1" applyBorder="1" applyAlignment="1"/>
    <xf numFmtId="2" fontId="59" fillId="0" borderId="16" xfId="0" applyNumberFormat="1" applyFont="1" applyFill="1" applyBorder="1"/>
    <xf numFmtId="0" fontId="59" fillId="0" borderId="16" xfId="42" applyFont="1" applyFill="1" applyBorder="1"/>
    <xf numFmtId="3" fontId="59" fillId="0" borderId="16" xfId="42" applyNumberFormat="1" applyFont="1" applyFill="1" applyBorder="1"/>
    <xf numFmtId="0" fontId="59" fillId="0" borderId="13" xfId="42" applyFont="1" applyFill="1" applyBorder="1"/>
    <xf numFmtId="3" fontId="59" fillId="0" borderId="13" xfId="42" applyNumberFormat="1" applyFont="1" applyFill="1" applyBorder="1"/>
    <xf numFmtId="0" fontId="59" fillId="0" borderId="14" xfId="42" applyFont="1" applyFill="1" applyBorder="1"/>
    <xf numFmtId="3" fontId="59" fillId="0" borderId="14" xfId="42" applyNumberFormat="1" applyFont="1" applyFill="1" applyBorder="1"/>
    <xf numFmtId="4" fontId="59" fillId="0" borderId="16" xfId="0" applyNumberFormat="1" applyFont="1" applyFill="1" applyBorder="1"/>
    <xf numFmtId="4" fontId="59" fillId="0" borderId="14" xfId="0" applyNumberFormat="1" applyFont="1" applyFill="1" applyBorder="1"/>
    <xf numFmtId="3" fontId="59" fillId="0" borderId="0" xfId="0" applyNumberFormat="1" applyFont="1" applyFill="1"/>
    <xf numFmtId="0" fontId="26" fillId="0" borderId="0" xfId="0" applyFont="1" applyFill="1" applyBorder="1"/>
    <xf numFmtId="3" fontId="22" fillId="0" borderId="14" xfId="0" applyNumberFormat="1" applyFont="1" applyFill="1" applyBorder="1" applyAlignment="1">
      <alignment horizontal="right"/>
    </xf>
    <xf numFmtId="0" fontId="5" fillId="0" borderId="0" xfId="135"/>
    <xf numFmtId="3" fontId="22" fillId="0" borderId="14" xfId="0" applyNumberFormat="1" applyFont="1" applyFill="1" applyBorder="1"/>
    <xf numFmtId="0" fontId="59" fillId="0" borderId="15" xfId="38" applyFont="1" applyFill="1" applyBorder="1"/>
    <xf numFmtId="3" fontId="59" fillId="0" borderId="15" xfId="38" applyNumberFormat="1" applyFont="1" applyFill="1" applyBorder="1"/>
    <xf numFmtId="0" fontId="59" fillId="0" borderId="16" xfId="38" applyFont="1" applyFill="1" applyBorder="1"/>
    <xf numFmtId="3" fontId="59" fillId="0" borderId="16" xfId="38" applyNumberFormat="1" applyFont="1" applyFill="1" applyBorder="1"/>
    <xf numFmtId="3" fontId="59" fillId="0" borderId="13" xfId="38" applyNumberFormat="1" applyFont="1" applyFill="1" applyBorder="1"/>
    <xf numFmtId="0" fontId="4" fillId="0" borderId="13" xfId="38" applyFont="1" applyFill="1" applyBorder="1"/>
    <xf numFmtId="0" fontId="59" fillId="0" borderId="13" xfId="38" applyFont="1" applyFill="1" applyBorder="1"/>
    <xf numFmtId="0" fontId="26" fillId="0" borderId="0" xfId="0" applyFont="1"/>
    <xf numFmtId="0" fontId="26" fillId="0" borderId="0" xfId="0" applyFont="1" applyFill="1"/>
    <xf numFmtId="3" fontId="4" fillId="0" borderId="16" xfId="38" applyNumberFormat="1" applyFont="1" applyFill="1" applyBorder="1"/>
    <xf numFmtId="0" fontId="3" fillId="0" borderId="14" xfId="41" applyFont="1" applyFill="1" applyBorder="1" applyAlignment="1">
      <alignment horizontal="center" wrapText="1"/>
    </xf>
    <xf numFmtId="0" fontId="3" fillId="0" borderId="0" xfId="38" applyFont="1" applyFill="1"/>
    <xf numFmtId="3" fontId="59" fillId="0" borderId="17" xfId="0" applyNumberFormat="1" applyFont="1" applyFill="1" applyBorder="1" applyAlignment="1"/>
    <xf numFmtId="0" fontId="83" fillId="0" borderId="14" xfId="0" applyFont="1" applyFill="1" applyBorder="1" applyAlignment="1">
      <alignment vertical="center"/>
    </xf>
    <xf numFmtId="3" fontId="83" fillId="0" borderId="14" xfId="0" applyNumberFormat="1" applyFont="1" applyFill="1" applyBorder="1" applyAlignment="1">
      <alignment horizontal="right"/>
    </xf>
    <xf numFmtId="49" fontId="2" fillId="0" borderId="14" xfId="38" applyNumberFormat="1" applyFont="1" applyFill="1" applyBorder="1" applyAlignment="1">
      <alignment horizontal="center" wrapText="1"/>
    </xf>
    <xf numFmtId="0" fontId="2" fillId="0" borderId="0" xfId="75" applyFont="1" applyFill="1"/>
    <xf numFmtId="0" fontId="84" fillId="0" borderId="0" xfId="0" applyFont="1" applyBorder="1" applyAlignment="1">
      <alignment horizontal="center"/>
    </xf>
    <xf numFmtId="3" fontId="25" fillId="0" borderId="0" xfId="0" applyNumberFormat="1" applyFont="1" applyBorder="1"/>
    <xf numFmtId="0" fontId="85" fillId="0" borderId="0" xfId="0" applyFont="1"/>
    <xf numFmtId="0" fontId="26" fillId="0" borderId="0" xfId="0" applyFont="1" applyAlignment="1">
      <alignment horizontal="right"/>
    </xf>
    <xf numFmtId="0" fontId="86" fillId="0" borderId="27" xfId="0" applyFont="1" applyBorder="1" applyAlignment="1">
      <alignment horizontal="center"/>
    </xf>
    <xf numFmtId="0" fontId="87" fillId="0" borderId="28" xfId="0" applyFont="1" applyBorder="1" applyAlignment="1">
      <alignment horizontal="center" wrapText="1"/>
    </xf>
    <xf numFmtId="0" fontId="86" fillId="0" borderId="29" xfId="0" applyFont="1" applyBorder="1" applyAlignment="1"/>
    <xf numFmtId="0" fontId="86" fillId="0" borderId="30" xfId="0" applyFont="1" applyBorder="1" applyAlignment="1"/>
    <xf numFmtId="0" fontId="86" fillId="0" borderId="31" xfId="0" applyFont="1" applyBorder="1" applyAlignment="1"/>
    <xf numFmtId="0" fontId="26" fillId="0" borderId="32" xfId="0" applyFont="1" applyBorder="1"/>
    <xf numFmtId="0" fontId="87" fillId="0" borderId="33" xfId="0" applyFont="1" applyBorder="1" applyAlignment="1">
      <alignment horizontal="center" wrapText="1"/>
    </xf>
    <xf numFmtId="14" fontId="26" fillId="0" borderId="34" xfId="0" applyNumberFormat="1" applyFont="1" applyBorder="1" applyAlignment="1">
      <alignment horizontal="center" wrapText="1"/>
    </xf>
    <xf numFmtId="14" fontId="26" fillId="0" borderId="35" xfId="0" applyNumberFormat="1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49" fontId="26" fillId="0" borderId="35" xfId="0" applyNumberFormat="1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27" xfId="0" applyFont="1" applyBorder="1"/>
    <xf numFmtId="0" fontId="26" fillId="0" borderId="28" xfId="0" applyFont="1" applyBorder="1"/>
    <xf numFmtId="0" fontId="26" fillId="0" borderId="36" xfId="0" applyFont="1" applyBorder="1"/>
    <xf numFmtId="0" fontId="26" fillId="0" borderId="37" xfId="0" applyFont="1" applyBorder="1"/>
    <xf numFmtId="0" fontId="26" fillId="0" borderId="38" xfId="0" applyFont="1" applyBorder="1" applyAlignment="1">
      <alignment horizontal="left"/>
    </xf>
    <xf numFmtId="169" fontId="26" fillId="0" borderId="37" xfId="0" applyNumberFormat="1" applyFont="1" applyBorder="1" applyAlignment="1">
      <alignment horizontal="right"/>
    </xf>
    <xf numFmtId="169" fontId="26" fillId="0" borderId="39" xfId="0" applyNumberFormat="1" applyFont="1" applyBorder="1" applyAlignment="1">
      <alignment horizontal="right"/>
    </xf>
    <xf numFmtId="0" fontId="86" fillId="0" borderId="37" xfId="0" applyFont="1" applyBorder="1"/>
    <xf numFmtId="0" fontId="86" fillId="0" borderId="38" xfId="0" applyFont="1" applyBorder="1" applyAlignment="1">
      <alignment horizontal="left"/>
    </xf>
    <xf numFmtId="169" fontId="86" fillId="0" borderId="37" xfId="0" applyNumberFormat="1" applyFont="1" applyBorder="1" applyAlignment="1">
      <alignment horizontal="right"/>
    </xf>
    <xf numFmtId="169" fontId="86" fillId="0" borderId="39" xfId="0" applyNumberFormat="1" applyFont="1" applyBorder="1" applyAlignment="1">
      <alignment horizontal="right"/>
    </xf>
    <xf numFmtId="0" fontId="88" fillId="0" borderId="37" xfId="0" applyFont="1" applyBorder="1"/>
    <xf numFmtId="0" fontId="88" fillId="0" borderId="38" xfId="0" applyFont="1" applyBorder="1"/>
    <xf numFmtId="169" fontId="88" fillId="0" borderId="37" xfId="0" applyNumberFormat="1" applyFont="1" applyBorder="1"/>
    <xf numFmtId="169" fontId="88" fillId="0" borderId="39" xfId="0" applyNumberFormat="1" applyFont="1" applyBorder="1"/>
    <xf numFmtId="0" fontId="85" fillId="0" borderId="38" xfId="0" applyFont="1" applyBorder="1"/>
    <xf numFmtId="0" fontId="85" fillId="0" borderId="37" xfId="0" applyFont="1" applyBorder="1"/>
    <xf numFmtId="0" fontId="26" fillId="0" borderId="38" xfId="0" applyFont="1" applyBorder="1"/>
    <xf numFmtId="169" fontId="26" fillId="0" borderId="37" xfId="0" applyNumberFormat="1" applyFont="1" applyBorder="1"/>
    <xf numFmtId="169" fontId="26" fillId="0" borderId="32" xfId="0" applyNumberFormat="1" applyFont="1" applyBorder="1"/>
    <xf numFmtId="0" fontId="86" fillId="0" borderId="34" xfId="0" applyFont="1" applyBorder="1"/>
    <xf numFmtId="169" fontId="86" fillId="0" borderId="34" xfId="0" applyNumberFormat="1" applyFont="1" applyBorder="1" applyAlignment="1">
      <alignment horizontal="right"/>
    </xf>
    <xf numFmtId="0" fontId="26" fillId="0" borderId="0" xfId="0" applyFont="1" applyBorder="1"/>
    <xf numFmtId="3" fontId="26" fillId="0" borderId="0" xfId="0" applyNumberFormat="1" applyFont="1" applyBorder="1" applyAlignment="1">
      <alignment horizontal="right"/>
    </xf>
    <xf numFmtId="169" fontId="86" fillId="0" borderId="0" xfId="0" applyNumberFormat="1" applyFont="1" applyBorder="1" applyAlignment="1">
      <alignment horizontal="right"/>
    </xf>
    <xf numFmtId="0" fontId="89" fillId="0" borderId="0" xfId="0" applyFont="1"/>
    <xf numFmtId="3" fontId="84" fillId="0" borderId="0" xfId="0" applyNumberFormat="1" applyFont="1" applyBorder="1" applyAlignment="1">
      <alignment horizontal="right"/>
    </xf>
    <xf numFmtId="0" fontId="84" fillId="0" borderId="34" xfId="0" applyFont="1" applyBorder="1" applyAlignment="1">
      <alignment horizontal="center"/>
    </xf>
    <xf numFmtId="0" fontId="90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3" fontId="90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3" fontId="25" fillId="0" borderId="39" xfId="0" applyNumberFormat="1" applyFont="1" applyBorder="1"/>
    <xf numFmtId="3" fontId="90" fillId="0" borderId="37" xfId="0" applyNumberFormat="1" applyFont="1" applyBorder="1" applyAlignment="1">
      <alignment horizontal="right"/>
    </xf>
    <xf numFmtId="0" fontId="0" fillId="0" borderId="37" xfId="0" applyBorder="1"/>
    <xf numFmtId="3" fontId="91" fillId="0" borderId="37" xfId="0" applyNumberFormat="1" applyFont="1" applyBorder="1" applyAlignment="1">
      <alignment horizontal="right"/>
    </xf>
    <xf numFmtId="3" fontId="90" fillId="0" borderId="34" xfId="0" applyNumberFormat="1" applyFont="1" applyBorder="1" applyAlignment="1">
      <alignment horizontal="right"/>
    </xf>
    <xf numFmtId="3" fontId="0" fillId="0" borderId="34" xfId="0" applyNumberFormat="1" applyBorder="1"/>
    <xf numFmtId="3" fontId="90" fillId="0" borderId="31" xfId="0" applyNumberFormat="1" applyFont="1" applyBorder="1" applyAlignment="1">
      <alignment horizontal="right"/>
    </xf>
    <xf numFmtId="0" fontId="84" fillId="0" borderId="0" xfId="0" applyFont="1" applyBorder="1" applyAlignment="1">
      <alignment horizontal="left"/>
    </xf>
    <xf numFmtId="0" fontId="25" fillId="0" borderId="0" xfId="0" applyFont="1"/>
    <xf numFmtId="0" fontId="84" fillId="0" borderId="0" xfId="0" applyFont="1" applyFill="1" applyBorder="1" applyAlignment="1">
      <alignment horizontal="left"/>
    </xf>
    <xf numFmtId="3" fontId="90" fillId="0" borderId="0" xfId="0" applyNumberFormat="1" applyFont="1" applyBorder="1" applyAlignment="1">
      <alignment horizontal="right"/>
    </xf>
    <xf numFmtId="0" fontId="84" fillId="0" borderId="28" xfId="0" applyFont="1" applyBorder="1" applyAlignment="1">
      <alignment horizontal="center"/>
    </xf>
    <xf numFmtId="0" fontId="90" fillId="0" borderId="27" xfId="0" applyFont="1" applyBorder="1" applyAlignment="1">
      <alignment horizontal="center"/>
    </xf>
    <xf numFmtId="0" fontId="84" fillId="0" borderId="33" xfId="0" applyFont="1" applyBorder="1" applyAlignment="1">
      <alignment horizontal="center"/>
    </xf>
    <xf numFmtId="0" fontId="90" fillId="0" borderId="32" xfId="0" applyFont="1" applyBorder="1" applyAlignment="1">
      <alignment horizontal="center"/>
    </xf>
    <xf numFmtId="0" fontId="84" fillId="0" borderId="38" xfId="0" applyFont="1" applyBorder="1" applyAlignment="1">
      <alignment horizontal="center"/>
    </xf>
    <xf numFmtId="3" fontId="25" fillId="0" borderId="37" xfId="0" applyNumberFormat="1" applyFont="1" applyBorder="1"/>
    <xf numFmtId="0" fontId="25" fillId="0" borderId="37" xfId="0" applyFont="1" applyBorder="1"/>
    <xf numFmtId="0" fontId="84" fillId="0" borderId="29" xfId="0" applyFont="1" applyBorder="1" applyAlignment="1">
      <alignment horizontal="center"/>
    </xf>
    <xf numFmtId="3" fontId="25" fillId="0" borderId="34" xfId="0" applyNumberFormat="1" applyFont="1" applyBorder="1"/>
    <xf numFmtId="2" fontId="26" fillId="0" borderId="0" xfId="0" applyNumberFormat="1" applyFont="1"/>
    <xf numFmtId="3" fontId="26" fillId="0" borderId="0" xfId="0" applyNumberFormat="1" applyFont="1" applyFill="1"/>
    <xf numFmtId="3" fontId="26" fillId="0" borderId="0" xfId="0" applyNumberFormat="1" applyFont="1"/>
    <xf numFmtId="0" fontId="86" fillId="0" borderId="0" xfId="0" applyFont="1"/>
    <xf numFmtId="2" fontId="86" fillId="0" borderId="0" xfId="0" applyNumberFormat="1" applyFont="1"/>
    <xf numFmtId="0" fontId="26" fillId="0" borderId="15" xfId="0" applyFont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 wrapText="1"/>
    </xf>
    <xf numFmtId="49" fontId="26" fillId="55" borderId="15" xfId="0" applyNumberFormat="1" applyFont="1" applyFill="1" applyBorder="1" applyAlignment="1">
      <alignment horizontal="center" vertical="center" wrapText="1"/>
    </xf>
    <xf numFmtId="0" fontId="26" fillId="55" borderId="14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40" xfId="0" applyFont="1" applyBorder="1"/>
    <xf numFmtId="3" fontId="26" fillId="0" borderId="40" xfId="0" applyNumberFormat="1" applyFont="1" applyFill="1" applyBorder="1"/>
    <xf numFmtId="3" fontId="26" fillId="0" borderId="15" xfId="0" applyNumberFormat="1" applyFont="1" applyFill="1" applyBorder="1"/>
    <xf numFmtId="4" fontId="26" fillId="0" borderId="40" xfId="0" applyNumberFormat="1" applyFont="1" applyBorder="1"/>
    <xf numFmtId="4" fontId="26" fillId="0" borderId="15" xfId="0" applyNumberFormat="1" applyFont="1" applyBorder="1"/>
    <xf numFmtId="0" fontId="26" fillId="0" borderId="17" xfId="0" applyFont="1" applyBorder="1"/>
    <xf numFmtId="3" fontId="26" fillId="0" borderId="17" xfId="0" applyNumberFormat="1" applyFont="1" applyFill="1" applyBorder="1"/>
    <xf numFmtId="3" fontId="26" fillId="0" borderId="16" xfId="0" applyNumberFormat="1" applyFont="1" applyFill="1" applyBorder="1"/>
    <xf numFmtId="4" fontId="26" fillId="0" borderId="17" xfId="0" applyNumberFormat="1" applyFont="1" applyBorder="1"/>
    <xf numFmtId="4" fontId="26" fillId="0" borderId="16" xfId="0" applyNumberFormat="1" applyFont="1" applyBorder="1"/>
    <xf numFmtId="3" fontId="92" fillId="0" borderId="17" xfId="0" applyNumberFormat="1" applyFont="1" applyBorder="1"/>
    <xf numFmtId="3" fontId="26" fillId="0" borderId="17" xfId="0" applyNumberFormat="1" applyFont="1" applyBorder="1"/>
    <xf numFmtId="0" fontId="26" fillId="0" borderId="17" xfId="0" applyFont="1" applyBorder="1" applyAlignment="1">
      <alignment wrapText="1" shrinkToFit="1"/>
    </xf>
    <xf numFmtId="0" fontId="26" fillId="0" borderId="17" xfId="0" applyFont="1" applyBorder="1" applyAlignment="1">
      <alignment wrapText="1"/>
    </xf>
    <xf numFmtId="3" fontId="26" fillId="0" borderId="17" xfId="0" applyNumberFormat="1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0" fontId="26" fillId="56" borderId="17" xfId="0" applyFont="1" applyFill="1" applyBorder="1" applyAlignment="1">
      <alignment wrapText="1"/>
    </xf>
    <xf numFmtId="3" fontId="26" fillId="0" borderId="41" xfId="0" applyNumberFormat="1" applyFont="1" applyFill="1" applyBorder="1" applyAlignment="1">
      <alignment horizontal="center"/>
    </xf>
    <xf numFmtId="3" fontId="26" fillId="0" borderId="41" xfId="0" applyNumberFormat="1" applyFont="1" applyFill="1" applyBorder="1" applyAlignment="1">
      <alignment horizontal="right"/>
    </xf>
    <xf numFmtId="3" fontId="26" fillId="0" borderId="41" xfId="0" applyNumberFormat="1" applyFont="1" applyBorder="1" applyAlignment="1">
      <alignment horizontal="center"/>
    </xf>
    <xf numFmtId="3" fontId="26" fillId="0" borderId="36" xfId="0" applyNumberFormat="1" applyFont="1" applyBorder="1" applyAlignment="1">
      <alignment horizontal="center"/>
    </xf>
    <xf numFmtId="0" fontId="26" fillId="0" borderId="38" xfId="0" applyFont="1" applyBorder="1" applyAlignment="1">
      <alignment horizontal="right"/>
    </xf>
    <xf numFmtId="3" fontId="26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right"/>
    </xf>
    <xf numFmtId="3" fontId="26" fillId="0" borderId="0" xfId="0" applyNumberFormat="1" applyFont="1" applyBorder="1" applyAlignment="1">
      <alignment horizontal="center"/>
    </xf>
    <xf numFmtId="3" fontId="26" fillId="0" borderId="39" xfId="0" applyNumberFormat="1" applyFont="1" applyBorder="1" applyAlignment="1">
      <alignment horizontal="center"/>
    </xf>
    <xf numFmtId="0" fontId="26" fillId="0" borderId="33" xfId="0" applyFont="1" applyBorder="1" applyAlignment="1">
      <alignment horizontal="right"/>
    </xf>
    <xf numFmtId="3" fontId="26" fillId="0" borderId="42" xfId="0" applyNumberFormat="1" applyFont="1" applyFill="1" applyBorder="1" applyAlignment="1">
      <alignment horizontal="center"/>
    </xf>
    <xf numFmtId="3" fontId="26" fillId="0" borderId="42" xfId="0" applyNumberFormat="1" applyFont="1" applyFill="1" applyBorder="1" applyAlignment="1">
      <alignment horizontal="right"/>
    </xf>
    <xf numFmtId="3" fontId="26" fillId="0" borderId="42" xfId="0" applyNumberFormat="1" applyFont="1" applyBorder="1" applyAlignment="1">
      <alignment horizontal="center"/>
    </xf>
    <xf numFmtId="3" fontId="26" fillId="0" borderId="35" xfId="0" applyNumberFormat="1" applyFont="1" applyBorder="1" applyAlignment="1">
      <alignment horizontal="center"/>
    </xf>
    <xf numFmtId="3" fontId="26" fillId="0" borderId="0" xfId="0" applyNumberFormat="1" applyFont="1" applyBorder="1"/>
    <xf numFmtId="14" fontId="85" fillId="0" borderId="0" xfId="0" applyNumberFormat="1" applyFont="1" applyBorder="1" applyAlignment="1">
      <alignment horizontal="left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wrapText="1"/>
    </xf>
    <xf numFmtId="3" fontId="26" fillId="0" borderId="43" xfId="149" applyNumberFormat="1" applyFont="1" applyFill="1" applyBorder="1" applyAlignment="1"/>
    <xf numFmtId="3" fontId="26" fillId="55" borderId="13" xfId="0" applyNumberFormat="1" applyFont="1" applyFill="1" applyBorder="1"/>
    <xf numFmtId="4" fontId="26" fillId="0" borderId="0" xfId="0" applyNumberFormat="1" applyFont="1" applyBorder="1"/>
    <xf numFmtId="3" fontId="26" fillId="0" borderId="13" xfId="0" applyNumberFormat="1" applyFont="1" applyBorder="1"/>
    <xf numFmtId="14" fontId="26" fillId="0" borderId="0" xfId="0" applyNumberFormat="1" applyFont="1" applyAlignment="1">
      <alignment horizontal="left"/>
    </xf>
    <xf numFmtId="0" fontId="87" fillId="0" borderId="0" xfId="0" applyFont="1" applyFill="1" applyBorder="1"/>
    <xf numFmtId="14" fontId="93" fillId="0" borderId="0" xfId="0" applyNumberFormat="1" applyFont="1" applyBorder="1" applyAlignment="1">
      <alignment horizontal="left"/>
    </xf>
    <xf numFmtId="0" fontId="26" fillId="0" borderId="14" xfId="0" applyFont="1" applyBorder="1"/>
    <xf numFmtId="3" fontId="26" fillId="0" borderId="14" xfId="0" applyNumberFormat="1" applyFont="1" applyFill="1" applyBorder="1" applyAlignment="1">
      <alignment horizontal="center"/>
    </xf>
    <xf numFmtId="3" fontId="26" fillId="0" borderId="14" xfId="0" applyNumberFormat="1" applyFont="1" applyBorder="1" applyAlignment="1">
      <alignment horizontal="center"/>
    </xf>
    <xf numFmtId="3" fontId="26" fillId="0" borderId="14" xfId="0" applyNumberFormat="1" applyFont="1" applyFill="1" applyBorder="1" applyAlignment="1">
      <alignment horizontal="right"/>
    </xf>
    <xf numFmtId="0" fontId="95" fillId="0" borderId="0" xfId="151" applyFont="1" applyAlignment="1">
      <alignment horizontal="centerContinuous"/>
    </xf>
    <xf numFmtId="0" fontId="96" fillId="0" borderId="0" xfId="151" applyFont="1" applyAlignment="1">
      <alignment horizontal="centerContinuous"/>
    </xf>
    <xf numFmtId="0" fontId="96" fillId="0" borderId="0" xfId="151" applyFont="1" applyAlignment="1"/>
    <xf numFmtId="0" fontId="25" fillId="0" borderId="0" xfId="151"/>
    <xf numFmtId="0" fontId="25" fillId="0" borderId="0" xfId="151" applyFont="1" applyAlignment="1">
      <alignment horizontal="right"/>
    </xf>
    <xf numFmtId="0" fontId="41" fillId="0" borderId="0" xfId="151" applyFont="1" applyAlignment="1">
      <alignment horizontal="right"/>
    </xf>
    <xf numFmtId="0" fontId="85" fillId="0" borderId="0" xfId="151" applyFont="1" applyAlignment="1">
      <alignment horizontal="right"/>
    </xf>
    <xf numFmtId="0" fontId="39" fillId="0" borderId="27" xfId="151" applyFont="1" applyBorder="1" applyAlignment="1">
      <alignment horizontal="center"/>
    </xf>
    <xf numFmtId="0" fontId="97" fillId="0" borderId="44" xfId="151" applyFont="1" applyBorder="1" applyAlignment="1">
      <alignment horizontal="centerContinuous"/>
    </xf>
    <xf numFmtId="0" fontId="39" fillId="0" borderId="44" xfId="151" applyFont="1" applyBorder="1" applyAlignment="1">
      <alignment horizontal="centerContinuous"/>
    </xf>
    <xf numFmtId="0" fontId="98" fillId="0" borderId="44" xfId="151" applyFont="1" applyBorder="1" applyAlignment="1">
      <alignment horizontal="centerContinuous"/>
    </xf>
    <xf numFmtId="0" fontId="39" fillId="0" borderId="45" xfId="151" applyFont="1" applyBorder="1" applyAlignment="1">
      <alignment horizontal="centerContinuous"/>
    </xf>
    <xf numFmtId="0" fontId="98" fillId="0" borderId="37" xfId="151" applyFont="1" applyBorder="1"/>
    <xf numFmtId="0" fontId="39" fillId="0" borderId="37" xfId="151" applyFont="1" applyBorder="1" applyAlignment="1">
      <alignment horizontal="center"/>
    </xf>
    <xf numFmtId="0" fontId="39" fillId="0" borderId="46" xfId="151" applyFont="1" applyBorder="1" applyAlignment="1">
      <alignment horizontal="centerContinuous"/>
    </xf>
    <xf numFmtId="0" fontId="39" fillId="0" borderId="47" xfId="151" applyFont="1" applyBorder="1" applyAlignment="1">
      <alignment horizontal="centerContinuous"/>
    </xf>
    <xf numFmtId="0" fontId="39" fillId="0" borderId="48" xfId="151" applyFont="1" applyBorder="1" applyAlignment="1">
      <alignment horizontal="centerContinuous"/>
    </xf>
    <xf numFmtId="0" fontId="89" fillId="0" borderId="38" xfId="151" applyFont="1" applyBorder="1" applyAlignment="1">
      <alignment horizontal="center"/>
    </xf>
    <xf numFmtId="0" fontId="89" fillId="0" borderId="15" xfId="151" applyFont="1" applyBorder="1" applyAlignment="1">
      <alignment horizontal="center"/>
    </xf>
    <xf numFmtId="0" fontId="89" fillId="0" borderId="49" xfId="151" applyFont="1" applyBorder="1" applyAlignment="1">
      <alignment horizontal="center"/>
    </xf>
    <xf numFmtId="0" fontId="98" fillId="0" borderId="39" xfId="151" applyFont="1" applyBorder="1" applyAlignment="1">
      <alignment horizontal="center"/>
    </xf>
    <xf numFmtId="0" fontId="99" fillId="0" borderId="34" xfId="151" applyFont="1" applyBorder="1" applyAlignment="1">
      <alignment horizontal="center"/>
    </xf>
    <xf numFmtId="0" fontId="99" fillId="0" borderId="29" xfId="151" applyFont="1" applyBorder="1" applyAlignment="1">
      <alignment horizontal="center"/>
    </xf>
    <xf numFmtId="0" fontId="99" fillId="0" borderId="50" xfId="151" applyFont="1" applyBorder="1" applyAlignment="1">
      <alignment horizontal="center"/>
    </xf>
    <xf numFmtId="0" fontId="99" fillId="0" borderId="31" xfId="151" applyFont="1" applyBorder="1" applyAlignment="1">
      <alignment horizontal="center"/>
    </xf>
    <xf numFmtId="0" fontId="89" fillId="0" borderId="37" xfId="151" applyFont="1" applyBorder="1"/>
    <xf numFmtId="41" fontId="88" fillId="0" borderId="37" xfId="151" applyNumberFormat="1" applyFont="1" applyBorder="1"/>
    <xf numFmtId="41" fontId="89" fillId="0" borderId="38" xfId="151" applyNumberFormat="1" applyFont="1" applyBorder="1"/>
    <xf numFmtId="41" fontId="89" fillId="0" borderId="16" xfId="151" applyNumberFormat="1" applyFont="1" applyBorder="1"/>
    <xf numFmtId="41" fontId="89" fillId="0" borderId="39" xfId="151" applyNumberFormat="1" applyFont="1" applyBorder="1"/>
    <xf numFmtId="41" fontId="25" fillId="0" borderId="0" xfId="151" applyNumberFormat="1"/>
    <xf numFmtId="0" fontId="89" fillId="0" borderId="32" xfId="151" applyFont="1" applyBorder="1"/>
    <xf numFmtId="41" fontId="89" fillId="0" borderId="32" xfId="151" applyNumberFormat="1" applyFont="1" applyBorder="1"/>
    <xf numFmtId="41" fontId="89" fillId="0" borderId="33" xfId="151" applyNumberFormat="1" applyFont="1" applyBorder="1"/>
    <xf numFmtId="41" fontId="89" fillId="0" borderId="51" xfId="151" applyNumberFormat="1" applyFont="1" applyBorder="1"/>
    <xf numFmtId="41" fontId="89" fillId="0" borderId="35" xfId="151" applyNumberFormat="1" applyFont="1" applyBorder="1"/>
    <xf numFmtId="0" fontId="98" fillId="0" borderId="38" xfId="151" applyFont="1" applyBorder="1" applyAlignment="1">
      <alignment horizontal="center"/>
    </xf>
    <xf numFmtId="0" fontId="98" fillId="0" borderId="15" xfId="151" applyFont="1" applyBorder="1" applyAlignment="1">
      <alignment horizontal="center"/>
    </xf>
    <xf numFmtId="0" fontId="25" fillId="0" borderId="0" xfId="151" applyFont="1"/>
    <xf numFmtId="0" fontId="22" fillId="0" borderId="0" xfId="152" applyFill="1"/>
    <xf numFmtId="0" fontId="100" fillId="0" borderId="0" xfId="152" applyFont="1" applyFill="1"/>
    <xf numFmtId="0" fontId="22" fillId="0" borderId="0" xfId="86" applyFill="1"/>
    <xf numFmtId="0" fontId="101" fillId="0" borderId="0" xfId="86" applyFont="1" applyFill="1" applyAlignment="1">
      <alignment horizontal="centerContinuous"/>
    </xf>
    <xf numFmtId="0" fontId="22" fillId="0" borderId="0" xfId="86" applyFont="1" applyFill="1" applyAlignment="1">
      <alignment horizontal="centerContinuous"/>
    </xf>
    <xf numFmtId="0" fontId="102" fillId="0" borderId="0" xfId="86" applyFont="1" applyFill="1"/>
    <xf numFmtId="170" fontId="83" fillId="0" borderId="0" xfId="152" applyNumberFormat="1" applyFont="1" applyFill="1" applyBorder="1"/>
    <xf numFmtId="0" fontId="22" fillId="0" borderId="0" xfId="152" applyFont="1" applyFill="1"/>
    <xf numFmtId="0" fontId="22" fillId="0" borderId="0" xfId="86" applyFill="1" applyAlignment="1">
      <alignment horizontal="right"/>
    </xf>
    <xf numFmtId="49" fontId="86" fillId="0" borderId="34" xfId="86" applyNumberFormat="1" applyFont="1" applyFill="1" applyBorder="1" applyAlignment="1">
      <alignment horizontal="left"/>
    </xf>
    <xf numFmtId="49" fontId="86" fillId="0" borderId="29" xfId="152" applyNumberFormat="1" applyFont="1" applyFill="1" applyBorder="1" applyAlignment="1">
      <alignment horizontal="center"/>
    </xf>
    <xf numFmtId="49" fontId="86" fillId="0" borderId="34" xfId="152" applyNumberFormat="1" applyFont="1" applyFill="1" applyBorder="1" applyAlignment="1">
      <alignment horizontal="center"/>
    </xf>
    <xf numFmtId="49" fontId="86" fillId="0" borderId="31" xfId="152" applyNumberFormat="1" applyFont="1" applyFill="1" applyBorder="1" applyAlignment="1">
      <alignment horizontal="center"/>
    </xf>
    <xf numFmtId="49" fontId="83" fillId="0" borderId="27" xfId="152" applyNumberFormat="1" applyFont="1" applyFill="1" applyBorder="1" applyAlignment="1">
      <alignment horizontal="left"/>
    </xf>
    <xf numFmtId="170" fontId="83" fillId="0" borderId="28" xfId="152" applyNumberFormat="1" applyFont="1" applyFill="1" applyBorder="1"/>
    <xf numFmtId="170" fontId="83" fillId="0" borderId="27" xfId="152" applyNumberFormat="1" applyFont="1" applyFill="1" applyBorder="1"/>
    <xf numFmtId="170" fontId="83" fillId="0" borderId="36" xfId="152" applyNumberFormat="1" applyFont="1" applyFill="1" applyBorder="1"/>
    <xf numFmtId="49" fontId="22" fillId="0" borderId="37" xfId="152" applyNumberFormat="1" applyFont="1" applyFill="1" applyBorder="1" applyAlignment="1">
      <alignment horizontal="left"/>
    </xf>
    <xf numFmtId="170" fontId="22" fillId="0" borderId="38" xfId="152" applyNumberFormat="1" applyFont="1" applyFill="1" applyBorder="1"/>
    <xf numFmtId="170" fontId="22" fillId="0" borderId="37" xfId="152" applyNumberFormat="1" applyFont="1" applyFill="1" applyBorder="1"/>
    <xf numFmtId="170" fontId="22" fillId="0" borderId="39" xfId="152" applyNumberFormat="1" applyFont="1" applyFill="1" applyBorder="1"/>
    <xf numFmtId="3" fontId="22" fillId="0" borderId="37" xfId="152" applyNumberFormat="1" applyFont="1" applyFill="1" applyBorder="1"/>
    <xf numFmtId="49" fontId="22" fillId="0" borderId="32" xfId="152" applyNumberFormat="1" applyFont="1" applyFill="1" applyBorder="1" applyAlignment="1">
      <alignment horizontal="left"/>
    </xf>
    <xf numFmtId="171" fontId="83" fillId="0" borderId="33" xfId="152" applyNumberFormat="1" applyFont="1" applyFill="1" applyBorder="1"/>
    <xf numFmtId="171" fontId="83" fillId="0" borderId="32" xfId="152" applyNumberFormat="1" applyFont="1" applyFill="1" applyBorder="1"/>
    <xf numFmtId="171" fontId="83" fillId="0" borderId="52" xfId="152" applyNumberFormat="1" applyFont="1" applyFill="1" applyBorder="1"/>
    <xf numFmtId="171" fontId="83" fillId="0" borderId="53" xfId="152" applyNumberFormat="1" applyFont="1" applyFill="1" applyBorder="1"/>
    <xf numFmtId="170" fontId="22" fillId="0" borderId="28" xfId="152" applyNumberFormat="1" applyFont="1" applyFill="1" applyBorder="1"/>
    <xf numFmtId="170" fontId="22" fillId="0" borderId="27" xfId="152" applyNumberFormat="1" applyFont="1" applyFill="1" applyBorder="1"/>
    <xf numFmtId="170" fontId="22" fillId="0" borderId="36" xfId="152" applyNumberFormat="1" applyFont="1" applyFill="1" applyBorder="1"/>
    <xf numFmtId="170" fontId="83" fillId="0" borderId="37" xfId="152" applyNumberFormat="1" applyFont="1" applyFill="1" applyBorder="1"/>
    <xf numFmtId="171" fontId="83" fillId="0" borderId="35" xfId="152" applyNumberFormat="1" applyFont="1" applyFill="1" applyBorder="1"/>
    <xf numFmtId="170" fontId="22" fillId="0" borderId="41" xfId="152" applyNumberFormat="1" applyFont="1" applyFill="1" applyBorder="1"/>
    <xf numFmtId="170" fontId="22" fillId="0" borderId="0" xfId="152" applyNumberFormat="1" applyFont="1" applyFill="1" applyBorder="1"/>
    <xf numFmtId="171" fontId="22" fillId="0" borderId="42" xfId="152" applyNumberFormat="1" applyFont="1" applyFill="1" applyBorder="1"/>
    <xf numFmtId="171" fontId="22" fillId="0" borderId="32" xfId="152" applyNumberFormat="1" applyFont="1" applyFill="1" applyBorder="1"/>
    <xf numFmtId="49" fontId="83" fillId="0" borderId="37" xfId="152" applyNumberFormat="1" applyFont="1" applyFill="1" applyBorder="1" applyAlignment="1">
      <alignment horizontal="left"/>
    </xf>
    <xf numFmtId="170" fontId="22" fillId="0" borderId="54" xfId="152" applyNumberFormat="1" applyFont="1" applyFill="1" applyBorder="1"/>
    <xf numFmtId="170" fontId="22" fillId="0" borderId="11" xfId="152" applyNumberFormat="1" applyFont="1" applyFill="1" applyBorder="1"/>
    <xf numFmtId="170" fontId="22" fillId="0" borderId="55" xfId="152" applyNumberFormat="1" applyFont="1" applyFill="1" applyBorder="1"/>
    <xf numFmtId="171" fontId="83" fillId="0" borderId="42" xfId="152" applyNumberFormat="1" applyFont="1" applyFill="1" applyBorder="1"/>
    <xf numFmtId="0" fontId="22" fillId="0" borderId="0" xfId="86" applyFill="1" applyBorder="1"/>
    <xf numFmtId="49" fontId="22" fillId="0" borderId="0" xfId="152" applyNumberFormat="1" applyFont="1" applyFill="1" applyBorder="1" applyAlignment="1">
      <alignment horizontal="left"/>
    </xf>
    <xf numFmtId="3" fontId="22" fillId="0" borderId="0" xfId="86" applyNumberFormat="1" applyFill="1" applyBorder="1"/>
    <xf numFmtId="172" fontId="83" fillId="0" borderId="0" xfId="86" applyNumberFormat="1" applyFont="1" applyFill="1" applyBorder="1"/>
    <xf numFmtId="2" fontId="22" fillId="0" borderId="0" xfId="86" applyNumberFormat="1" applyFill="1"/>
    <xf numFmtId="3" fontId="22" fillId="0" borderId="0" xfId="86" applyNumberFormat="1" applyFill="1"/>
    <xf numFmtId="0" fontId="89" fillId="0" borderId="0" xfId="151" applyFont="1" applyAlignment="1">
      <alignment horizontal="right"/>
    </xf>
    <xf numFmtId="0" fontId="103" fillId="0" borderId="27" xfId="151" applyFont="1" applyBorder="1" applyAlignment="1">
      <alignment horizontal="center"/>
    </xf>
    <xf numFmtId="0" fontId="103" fillId="0" borderId="37" xfId="151" applyFont="1" applyBorder="1" applyAlignment="1">
      <alignment horizontal="center"/>
    </xf>
    <xf numFmtId="0" fontId="98" fillId="0" borderId="37" xfId="151" applyFont="1" applyBorder="1" applyAlignment="1">
      <alignment horizontal="center"/>
    </xf>
    <xf numFmtId="0" fontId="88" fillId="0" borderId="37" xfId="151" applyFont="1" applyBorder="1"/>
    <xf numFmtId="41" fontId="89" fillId="0" borderId="37" xfId="151" applyNumberFormat="1" applyFont="1" applyBorder="1"/>
    <xf numFmtId="41" fontId="88" fillId="0" borderId="37" xfId="151" applyNumberFormat="1" applyFont="1" applyFill="1" applyBorder="1"/>
    <xf numFmtId="41" fontId="89" fillId="0" borderId="32" xfId="151" applyNumberFormat="1" applyFont="1" applyFill="1" applyBorder="1"/>
    <xf numFmtId="0" fontId="104" fillId="0" borderId="0" xfId="151" applyFont="1"/>
    <xf numFmtId="41" fontId="104" fillId="0" borderId="0" xfId="151" applyNumberFormat="1" applyFont="1"/>
    <xf numFmtId="0" fontId="25" fillId="0" borderId="0" xfId="144"/>
    <xf numFmtId="0" fontId="41" fillId="0" borderId="0" xfId="144" applyFont="1" applyAlignment="1">
      <alignment horizontal="right"/>
    </xf>
    <xf numFmtId="0" fontId="41" fillId="0" borderId="0" xfId="144" applyFont="1" applyFill="1" applyAlignment="1">
      <alignment horizontal="right"/>
    </xf>
    <xf numFmtId="0" fontId="97" fillId="0" borderId="0" xfId="144" applyFont="1" applyAlignment="1">
      <alignment horizontal="centerContinuous"/>
    </xf>
    <xf numFmtId="0" fontId="105" fillId="0" borderId="0" xfId="144" applyFont="1" applyAlignment="1">
      <alignment horizontal="centerContinuous"/>
    </xf>
    <xf numFmtId="0" fontId="105" fillId="0" borderId="0" xfId="144" applyFont="1" applyFill="1" applyAlignment="1">
      <alignment horizontal="centerContinuous"/>
    </xf>
    <xf numFmtId="0" fontId="25" fillId="0" borderId="0" xfId="144" applyAlignment="1">
      <alignment horizontal="centerContinuous"/>
    </xf>
    <xf numFmtId="0" fontId="106" fillId="0" borderId="0" xfId="144" applyFont="1" applyAlignment="1">
      <alignment horizontal="centerContinuous"/>
    </xf>
    <xf numFmtId="0" fontId="25" fillId="0" borderId="0" xfId="144" applyFill="1" applyAlignment="1">
      <alignment horizontal="centerContinuous"/>
    </xf>
    <xf numFmtId="0" fontId="98" fillId="0" borderId="0" xfId="144" applyFont="1"/>
    <xf numFmtId="0" fontId="98" fillId="0" borderId="0" xfId="144" applyFont="1" applyAlignment="1">
      <alignment horizontal="right"/>
    </xf>
    <xf numFmtId="0" fontId="98" fillId="0" borderId="0" xfId="144" applyFont="1" applyFill="1" applyAlignment="1">
      <alignment horizontal="right"/>
    </xf>
    <xf numFmtId="0" fontId="85" fillId="0" borderId="0" xfId="144" applyFont="1" applyAlignment="1">
      <alignment horizontal="right"/>
    </xf>
    <xf numFmtId="0" fontId="88" fillId="0" borderId="27" xfId="144" applyFont="1" applyBorder="1" applyAlignment="1">
      <alignment horizontal="center"/>
    </xf>
    <xf numFmtId="0" fontId="107" fillId="0" borderId="56" xfId="144" applyFont="1" applyBorder="1" applyAlignment="1">
      <alignment horizontal="centerContinuous"/>
    </xf>
    <xf numFmtId="0" fontId="107" fillId="0" borderId="44" xfId="144" applyFont="1" applyBorder="1" applyAlignment="1">
      <alignment horizontal="centerContinuous"/>
    </xf>
    <xf numFmtId="0" fontId="107" fillId="0" borderId="45" xfId="144" applyFont="1" applyBorder="1" applyAlignment="1">
      <alignment horizontal="centerContinuous"/>
    </xf>
    <xf numFmtId="0" fontId="107" fillId="0" borderId="36" xfId="144" applyFont="1" applyBorder="1" applyAlignment="1">
      <alignment horizontal="center"/>
    </xf>
    <xf numFmtId="0" fontId="107" fillId="0" borderId="36" xfId="144" applyFont="1" applyFill="1" applyBorder="1" applyAlignment="1">
      <alignment horizontal="center"/>
    </xf>
    <xf numFmtId="0" fontId="88" fillId="0" borderId="57" xfId="144" applyFont="1" applyBorder="1" applyAlignment="1">
      <alignment horizontal="center"/>
    </xf>
    <xf numFmtId="0" fontId="107" fillId="0" borderId="55" xfId="144" applyFont="1" applyBorder="1" applyAlignment="1">
      <alignment horizontal="center"/>
    </xf>
    <xf numFmtId="0" fontId="107" fillId="0" borderId="11" xfId="144" applyFont="1" applyBorder="1"/>
    <xf numFmtId="0" fontId="107" fillId="0" borderId="15" xfId="144" applyFont="1" applyBorder="1" applyAlignment="1">
      <alignment horizontal="center"/>
    </xf>
    <xf numFmtId="0" fontId="107" fillId="0" borderId="39" xfId="144" applyFont="1" applyBorder="1" applyAlignment="1"/>
    <xf numFmtId="0" fontId="107" fillId="0" borderId="39" xfId="144" applyFont="1" applyBorder="1"/>
    <xf numFmtId="0" fontId="107" fillId="0" borderId="39" xfId="144" applyFont="1" applyBorder="1" applyAlignment="1">
      <alignment horizontal="center"/>
    </xf>
    <xf numFmtId="0" fontId="107" fillId="0" borderId="39" xfId="144" applyFont="1" applyFill="1" applyBorder="1" applyAlignment="1">
      <alignment horizontal="center"/>
    </xf>
    <xf numFmtId="0" fontId="25" fillId="0" borderId="37" xfId="144" applyBorder="1" applyAlignment="1">
      <alignment horizontal="center"/>
    </xf>
    <xf numFmtId="0" fontId="107" fillId="0" borderId="55" xfId="144" applyFont="1" applyBorder="1"/>
    <xf numFmtId="0" fontId="107" fillId="0" borderId="39" xfId="144" applyFont="1" applyBorder="1" applyAlignment="1">
      <alignment horizontal="left"/>
    </xf>
    <xf numFmtId="0" fontId="107" fillId="0" borderId="37" xfId="144" applyFont="1" applyBorder="1"/>
    <xf numFmtId="0" fontId="88" fillId="0" borderId="39" xfId="144" applyFont="1" applyBorder="1" applyAlignment="1">
      <alignment horizontal="center"/>
    </xf>
    <xf numFmtId="0" fontId="85" fillId="0" borderId="39" xfId="144" applyFont="1" applyBorder="1" applyAlignment="1">
      <alignment horizontal="center"/>
    </xf>
    <xf numFmtId="0" fontId="107" fillId="0" borderId="53" xfId="144" applyFont="1" applyBorder="1"/>
    <xf numFmtId="0" fontId="107" fillId="0" borderId="52" xfId="144" applyFont="1" applyBorder="1"/>
    <xf numFmtId="0" fontId="107" fillId="0" borderId="35" xfId="144" applyFont="1" applyBorder="1" applyAlignment="1">
      <alignment horizontal="left"/>
    </xf>
    <xf numFmtId="0" fontId="107" fillId="0" borderId="35" xfId="144" applyFont="1" applyBorder="1"/>
    <xf numFmtId="49" fontId="88" fillId="0" borderId="39" xfId="144" applyNumberFormat="1" applyFont="1" applyFill="1" applyBorder="1" applyAlignment="1">
      <alignment horizontal="center"/>
    </xf>
    <xf numFmtId="49" fontId="88" fillId="0" borderId="35" xfId="144" applyNumberFormat="1" applyFont="1" applyBorder="1" applyAlignment="1">
      <alignment horizontal="center"/>
    </xf>
    <xf numFmtId="0" fontId="99" fillId="0" borderId="35" xfId="144" applyFont="1" applyBorder="1" applyAlignment="1">
      <alignment horizontal="center"/>
    </xf>
    <xf numFmtId="0" fontId="25" fillId="0" borderId="34" xfId="144" applyBorder="1" applyAlignment="1">
      <alignment horizontal="center"/>
    </xf>
    <xf numFmtId="0" fontId="89" fillId="0" borderId="58" xfId="144" applyFont="1" applyBorder="1" applyAlignment="1">
      <alignment horizontal="center"/>
    </xf>
    <xf numFmtId="0" fontId="89" fillId="0" borderId="59" xfId="144" applyFont="1" applyBorder="1" applyAlignment="1">
      <alignment horizontal="center"/>
    </xf>
    <xf numFmtId="0" fontId="89" fillId="0" borderId="31" xfId="144" applyFont="1" applyBorder="1" applyAlignment="1">
      <alignment horizontal="center"/>
    </xf>
    <xf numFmtId="0" fontId="89" fillId="0" borderId="31" xfId="144" applyFont="1" applyFill="1" applyBorder="1" applyAlignment="1">
      <alignment horizontal="center"/>
    </xf>
    <xf numFmtId="0" fontId="108" fillId="0" borderId="37" xfId="153" applyFont="1" applyBorder="1" applyAlignment="1">
      <alignment horizontal="center"/>
    </xf>
    <xf numFmtId="49" fontId="97" fillId="0" borderId="55" xfId="153" applyNumberFormat="1" applyFont="1" applyBorder="1" applyAlignment="1">
      <alignment horizontal="center"/>
    </xf>
    <xf numFmtId="49" fontId="97" fillId="0" borderId="11" xfId="153" applyNumberFormat="1" applyFont="1" applyBorder="1" applyAlignment="1">
      <alignment horizontal="center"/>
    </xf>
    <xf numFmtId="49" fontId="97" fillId="0" borderId="11" xfId="153" applyNumberFormat="1" applyFont="1" applyBorder="1" applyAlignment="1">
      <alignment horizontal="center" vertical="top"/>
    </xf>
    <xf numFmtId="0" fontId="106" fillId="0" borderId="39" xfId="153" applyFont="1" applyBorder="1" applyAlignment="1">
      <alignment horizontal="center"/>
    </xf>
    <xf numFmtId="0" fontId="97" fillId="0" borderId="39" xfId="153" applyFont="1" applyBorder="1" applyAlignment="1">
      <alignment horizontal="left"/>
    </xf>
    <xf numFmtId="41" fontId="97" fillId="0" borderId="39" xfId="153" applyNumberFormat="1" applyFont="1" applyBorder="1" applyAlignment="1"/>
    <xf numFmtId="43" fontId="97" fillId="0" borderId="39" xfId="144" applyNumberFormat="1" applyFont="1" applyBorder="1" applyAlignment="1"/>
    <xf numFmtId="0" fontId="103" fillId="0" borderId="37" xfId="153" applyFont="1" applyBorder="1" applyAlignment="1">
      <alignment horizontal="center"/>
    </xf>
    <xf numFmtId="0" fontId="41" fillId="0" borderId="55" xfId="153" applyFont="1" applyBorder="1"/>
    <xf numFmtId="49" fontId="103" fillId="0" borderId="11" xfId="153" applyNumberFormat="1" applyFont="1" applyBorder="1" applyAlignment="1">
      <alignment horizontal="center"/>
    </xf>
    <xf numFmtId="49" fontId="103" fillId="0" borderId="39" xfId="153" applyNumberFormat="1" applyFont="1" applyBorder="1" applyAlignment="1">
      <alignment horizontal="left"/>
    </xf>
    <xf numFmtId="0" fontId="103" fillId="0" borderId="39" xfId="153" applyFont="1" applyBorder="1" applyAlignment="1"/>
    <xf numFmtId="41" fontId="103" fillId="0" borderId="39" xfId="144" applyNumberFormat="1" applyFont="1" applyBorder="1" applyAlignment="1"/>
    <xf numFmtId="43" fontId="103" fillId="0" borderId="39" xfId="144" applyNumberFormat="1" applyFont="1" applyBorder="1" applyAlignment="1"/>
    <xf numFmtId="0" fontId="109" fillId="0" borderId="37" xfId="153" applyFont="1" applyBorder="1" applyAlignment="1">
      <alignment horizontal="center"/>
    </xf>
    <xf numFmtId="49" fontId="109" fillId="0" borderId="11" xfId="153" applyNumberFormat="1" applyFont="1" applyBorder="1" applyAlignment="1">
      <alignment horizontal="center"/>
    </xf>
    <xf numFmtId="49" fontId="109" fillId="0" borderId="39" xfId="153" applyNumberFormat="1" applyFont="1" applyBorder="1" applyAlignment="1">
      <alignment horizontal="left"/>
    </xf>
    <xf numFmtId="0" fontId="109" fillId="0" borderId="39" xfId="153" applyFont="1" applyBorder="1" applyAlignment="1"/>
    <xf numFmtId="41" fontId="109" fillId="0" borderId="39" xfId="144" applyNumberFormat="1" applyFont="1" applyBorder="1" applyAlignment="1"/>
    <xf numFmtId="43" fontId="109" fillId="0" borderId="39" xfId="144" applyNumberFormat="1" applyFont="1" applyBorder="1" applyAlignment="1"/>
    <xf numFmtId="0" fontId="85" fillId="0" borderId="37" xfId="153" applyFont="1" applyBorder="1" applyAlignment="1">
      <alignment horizontal="center"/>
    </xf>
    <xf numFmtId="0" fontId="89" fillId="0" borderId="55" xfId="144" applyFont="1" applyBorder="1"/>
    <xf numFmtId="0" fontId="89" fillId="0" borderId="11" xfId="144" applyFont="1" applyBorder="1"/>
    <xf numFmtId="0" fontId="89" fillId="0" borderId="11" xfId="144" applyFont="1" applyBorder="1" applyAlignment="1">
      <alignment horizontal="center"/>
    </xf>
    <xf numFmtId="49" fontId="89" fillId="0" borderId="39" xfId="144" applyNumberFormat="1" applyFont="1" applyBorder="1" applyAlignment="1">
      <alignment horizontal="center"/>
    </xf>
    <xf numFmtId="49" fontId="89" fillId="0" borderId="39" xfId="144" applyNumberFormat="1" applyFont="1" applyBorder="1" applyAlignment="1"/>
    <xf numFmtId="41" fontId="89" fillId="0" borderId="39" xfId="144" applyNumberFormat="1" applyFont="1" applyBorder="1" applyAlignment="1"/>
    <xf numFmtId="43" fontId="85" fillId="0" borderId="39" xfId="144" applyNumberFormat="1" applyFont="1" applyBorder="1" applyAlignment="1"/>
    <xf numFmtId="0" fontId="89" fillId="0" borderId="55" xfId="153" applyFont="1" applyBorder="1"/>
    <xf numFmtId="49" fontId="39" fillId="0" borderId="11" xfId="153" applyNumberFormat="1" applyFont="1" applyBorder="1" applyAlignment="1">
      <alignment horizontal="center"/>
    </xf>
    <xf numFmtId="49" fontId="39" fillId="0" borderId="39" xfId="153" applyNumberFormat="1" applyFont="1" applyBorder="1" applyAlignment="1">
      <alignment horizontal="left"/>
    </xf>
    <xf numFmtId="0" fontId="39" fillId="0" borderId="39" xfId="153" applyFont="1" applyBorder="1" applyAlignment="1"/>
    <xf numFmtId="41" fontId="39" fillId="0" borderId="39" xfId="144" applyNumberFormat="1" applyFont="1" applyBorder="1" applyAlignment="1"/>
    <xf numFmtId="41" fontId="39" fillId="0" borderId="39" xfId="144" applyNumberFormat="1" applyFont="1" applyFill="1" applyBorder="1" applyAlignment="1"/>
    <xf numFmtId="49" fontId="109" fillId="0" borderId="11" xfId="144" applyNumberFormat="1" applyFont="1" applyBorder="1" applyAlignment="1">
      <alignment horizontal="center"/>
    </xf>
    <xf numFmtId="49" fontId="109" fillId="0" borderId="39" xfId="144" applyNumberFormat="1" applyFont="1" applyBorder="1" applyAlignment="1">
      <alignment horizontal="left"/>
    </xf>
    <xf numFmtId="49" fontId="109" fillId="0" borderId="39" xfId="144" applyNumberFormat="1" applyFont="1" applyBorder="1" applyAlignment="1">
      <alignment wrapText="1"/>
    </xf>
    <xf numFmtId="0" fontId="89" fillId="0" borderId="39" xfId="144" applyFont="1" applyBorder="1" applyAlignment="1"/>
    <xf numFmtId="41" fontId="85" fillId="0" borderId="39" xfId="144" applyNumberFormat="1" applyFont="1" applyBorder="1" applyAlignment="1"/>
    <xf numFmtId="0" fontId="89" fillId="0" borderId="39" xfId="144" applyFont="1" applyBorder="1" applyAlignment="1">
      <alignment horizontal="left"/>
    </xf>
    <xf numFmtId="49" fontId="109" fillId="0" borderId="39" xfId="144" applyNumberFormat="1" applyFont="1" applyBorder="1" applyAlignment="1">
      <alignment horizontal="center"/>
    </xf>
    <xf numFmtId="0" fontId="109" fillId="0" borderId="39" xfId="144" applyFont="1" applyBorder="1" applyAlignment="1">
      <alignment horizontal="justify"/>
    </xf>
    <xf numFmtId="49" fontId="39" fillId="0" borderId="11" xfId="153" applyNumberFormat="1" applyFont="1" applyFill="1" applyBorder="1" applyAlignment="1" applyProtection="1">
      <alignment horizontal="center"/>
      <protection locked="0"/>
    </xf>
    <xf numFmtId="49" fontId="39" fillId="0" borderId="39" xfId="153" applyNumberFormat="1" applyFont="1" applyBorder="1" applyAlignment="1">
      <alignment horizontal="center"/>
    </xf>
    <xf numFmtId="41" fontId="39" fillId="0" borderId="39" xfId="153" applyNumberFormat="1" applyFont="1" applyBorder="1" applyAlignment="1"/>
    <xf numFmtId="41" fontId="39" fillId="0" borderId="39" xfId="153" applyNumberFormat="1" applyFont="1" applyFill="1" applyBorder="1" applyAlignment="1"/>
    <xf numFmtId="0" fontId="85" fillId="0" borderId="55" xfId="153" applyFont="1" applyBorder="1"/>
    <xf numFmtId="49" fontId="85" fillId="0" borderId="11" xfId="153" applyNumberFormat="1" applyFont="1" applyFill="1" applyBorder="1" applyAlignment="1" applyProtection="1">
      <alignment horizontal="center"/>
      <protection locked="0"/>
    </xf>
    <xf numFmtId="49" fontId="109" fillId="0" borderId="39" xfId="153" applyNumberFormat="1" applyFont="1" applyBorder="1" applyAlignment="1">
      <alignment horizontal="center"/>
    </xf>
    <xf numFmtId="41" fontId="109" fillId="0" borderId="39" xfId="153" applyNumberFormat="1" applyFont="1" applyBorder="1" applyAlignment="1"/>
    <xf numFmtId="49" fontId="85" fillId="0" borderId="0" xfId="153" applyNumberFormat="1" applyFont="1" applyFill="1" applyBorder="1" applyAlignment="1" applyProtection="1">
      <alignment horizontal="center"/>
      <protection locked="0"/>
    </xf>
    <xf numFmtId="1" fontId="25" fillId="0" borderId="16" xfId="144" applyNumberFormat="1" applyFont="1" applyFill="1" applyBorder="1" applyAlignment="1">
      <alignment horizontal="left" vertical="top" wrapText="1"/>
    </xf>
    <xf numFmtId="1" fontId="85" fillId="0" borderId="16" xfId="144" applyNumberFormat="1" applyFont="1" applyFill="1" applyBorder="1" applyAlignment="1">
      <alignment horizontal="center"/>
    </xf>
    <xf numFmtId="0" fontId="85" fillId="0" borderId="37" xfId="144" applyFont="1" applyBorder="1" applyAlignment="1"/>
    <xf numFmtId="41" fontId="85" fillId="0" borderId="39" xfId="153" applyNumberFormat="1" applyFont="1" applyBorder="1" applyAlignment="1"/>
    <xf numFmtId="49" fontId="110" fillId="0" borderId="0" xfId="153" applyNumberFormat="1" applyFont="1" applyBorder="1" applyAlignment="1">
      <alignment horizontal="center"/>
    </xf>
    <xf numFmtId="1" fontId="85" fillId="0" borderId="54" xfId="144" applyNumberFormat="1" applyFont="1" applyFill="1" applyBorder="1" applyAlignment="1">
      <alignment horizontal="center"/>
    </xf>
    <xf numFmtId="49" fontId="85" fillId="0" borderId="37" xfId="144" applyNumberFormat="1" applyFont="1" applyBorder="1" applyAlignment="1"/>
    <xf numFmtId="0" fontId="85" fillId="0" borderId="37" xfId="144" applyNumberFormat="1" applyFont="1" applyFill="1" applyBorder="1" applyAlignment="1">
      <alignment horizontal="left"/>
    </xf>
    <xf numFmtId="49" fontId="85" fillId="0" borderId="11" xfId="153" applyNumberFormat="1" applyFont="1" applyBorder="1" applyAlignment="1">
      <alignment horizontal="center"/>
    </xf>
    <xf numFmtId="49" fontId="85" fillId="0" borderId="39" xfId="153" applyNumberFormat="1" applyFont="1" applyBorder="1" applyAlignment="1">
      <alignment horizontal="center"/>
    </xf>
    <xf numFmtId="0" fontId="85" fillId="0" borderId="39" xfId="153" applyFont="1" applyBorder="1" applyAlignment="1"/>
    <xf numFmtId="49" fontId="85" fillId="0" borderId="39" xfId="144" applyNumberFormat="1" applyFont="1" applyBorder="1" applyAlignment="1"/>
    <xf numFmtId="49" fontId="85" fillId="0" borderId="0" xfId="153" applyNumberFormat="1" applyFont="1" applyBorder="1" applyAlignment="1">
      <alignment horizontal="center"/>
    </xf>
    <xf numFmtId="49" fontId="85" fillId="0" borderId="54" xfId="153" applyNumberFormat="1" applyFont="1" applyBorder="1" applyAlignment="1">
      <alignment horizontal="center"/>
    </xf>
    <xf numFmtId="0" fontId="85" fillId="0" borderId="39" xfId="144" applyFont="1" applyBorder="1" applyAlignment="1"/>
    <xf numFmtId="49" fontId="109" fillId="0" borderId="54" xfId="153" applyNumberFormat="1" applyFont="1" applyBorder="1" applyAlignment="1">
      <alignment horizontal="center"/>
    </xf>
    <xf numFmtId="43" fontId="89" fillId="0" borderId="39" xfId="144" applyNumberFormat="1" applyFont="1" applyBorder="1" applyAlignment="1"/>
    <xf numFmtId="49" fontId="109" fillId="0" borderId="0" xfId="153" applyNumberFormat="1" applyFont="1" applyBorder="1" applyAlignment="1">
      <alignment horizontal="center"/>
    </xf>
    <xf numFmtId="0" fontId="85" fillId="0" borderId="39" xfId="144" applyFont="1" applyFill="1" applyBorder="1" applyAlignment="1"/>
    <xf numFmtId="41" fontId="85" fillId="0" borderId="39" xfId="153" applyNumberFormat="1" applyFont="1" applyFill="1" applyBorder="1" applyAlignment="1"/>
    <xf numFmtId="41" fontId="103" fillId="0" borderId="39" xfId="153" applyNumberFormat="1" applyFont="1" applyBorder="1" applyAlignment="1"/>
    <xf numFmtId="0" fontId="25" fillId="0" borderId="32" xfId="144" applyBorder="1"/>
    <xf numFmtId="0" fontId="25" fillId="0" borderId="53" xfId="144" applyBorder="1" applyAlignment="1">
      <alignment wrapText="1"/>
    </xf>
    <xf numFmtId="0" fontId="25" fillId="0" borderId="52" xfId="144" applyBorder="1" applyAlignment="1">
      <alignment wrapText="1"/>
    </xf>
    <xf numFmtId="0" fontId="111" fillId="0" borderId="35" xfId="144" applyFont="1" applyBorder="1" applyAlignment="1">
      <alignment horizontal="left" wrapText="1"/>
    </xf>
    <xf numFmtId="0" fontId="111" fillId="0" borderId="35" xfId="144" applyFont="1" applyBorder="1" applyAlignment="1">
      <alignment wrapText="1"/>
    </xf>
    <xf numFmtId="41" fontId="25" fillId="0" borderId="35" xfId="144" applyNumberFormat="1" applyBorder="1" applyAlignment="1"/>
    <xf numFmtId="41" fontId="25" fillId="0" borderId="35" xfId="144" applyNumberFormat="1" applyFill="1" applyBorder="1" applyAlignment="1"/>
    <xf numFmtId="43" fontId="109" fillId="0" borderId="32" xfId="144" applyNumberFormat="1" applyFont="1" applyBorder="1" applyAlignment="1"/>
    <xf numFmtId="0" fontId="25" fillId="0" borderId="0" xfId="144" applyAlignment="1">
      <alignment wrapText="1"/>
    </xf>
    <xf numFmtId="0" fontId="25" fillId="0" borderId="0" xfId="144" applyFill="1"/>
    <xf numFmtId="41" fontId="25" fillId="0" borderId="0" xfId="144" applyNumberFormat="1"/>
    <xf numFmtId="41" fontId="108" fillId="0" borderId="39" xfId="153" applyNumberFormat="1" applyFont="1" applyBorder="1" applyAlignment="1"/>
    <xf numFmtId="43" fontId="88" fillId="0" borderId="39" xfId="144" applyNumberFormat="1" applyFont="1" applyBorder="1" applyAlignment="1"/>
    <xf numFmtId="49" fontId="39" fillId="0" borderId="55" xfId="153" applyNumberFormat="1" applyFont="1" applyBorder="1" applyAlignment="1">
      <alignment horizontal="center"/>
    </xf>
    <xf numFmtId="49" fontId="39" fillId="0" borderId="11" xfId="153" applyNumberFormat="1" applyFont="1" applyBorder="1" applyAlignment="1">
      <alignment horizontal="center" vertical="top"/>
    </xf>
    <xf numFmtId="0" fontId="98" fillId="0" borderId="39" xfId="153" applyFont="1" applyBorder="1" applyAlignment="1">
      <alignment horizontal="center"/>
    </xf>
    <xf numFmtId="0" fontId="39" fillId="0" borderId="39" xfId="153" applyFont="1" applyBorder="1" applyAlignment="1">
      <alignment horizontal="left"/>
    </xf>
    <xf numFmtId="0" fontId="110" fillId="0" borderId="55" xfId="153" applyFont="1" applyBorder="1"/>
    <xf numFmtId="0" fontId="110" fillId="0" borderId="11" xfId="153" applyFont="1" applyBorder="1"/>
    <xf numFmtId="0" fontId="109" fillId="0" borderId="39" xfId="144" applyFont="1" applyBorder="1" applyAlignment="1">
      <alignment wrapText="1"/>
    </xf>
    <xf numFmtId="49" fontId="85" fillId="0" borderId="39" xfId="144" applyNumberFormat="1" applyFont="1" applyBorder="1" applyAlignment="1">
      <alignment horizontal="left"/>
    </xf>
    <xf numFmtId="0" fontId="85" fillId="0" borderId="39" xfId="144" applyFont="1" applyBorder="1" applyAlignment="1">
      <alignment wrapText="1"/>
    </xf>
    <xf numFmtId="0" fontId="25" fillId="0" borderId="55" xfId="153" applyBorder="1"/>
    <xf numFmtId="0" fontId="25" fillId="0" borderId="11" xfId="153" applyBorder="1"/>
    <xf numFmtId="49" fontId="89" fillId="0" borderId="39" xfId="144" applyNumberFormat="1" applyFont="1" applyBorder="1" applyAlignment="1">
      <alignment horizontal="left"/>
    </xf>
    <xf numFmtId="0" fontId="89" fillId="0" borderId="11" xfId="153" applyFont="1" applyBorder="1"/>
    <xf numFmtId="0" fontId="89" fillId="0" borderId="39" xfId="144" applyFont="1" applyBorder="1" applyAlignment="1">
      <alignment wrapText="1"/>
    </xf>
    <xf numFmtId="49" fontId="89" fillId="0" borderId="39" xfId="144" applyNumberFormat="1" applyFont="1" applyBorder="1" applyAlignment="1">
      <alignment wrapText="1"/>
    </xf>
    <xf numFmtId="0" fontId="85" fillId="0" borderId="11" xfId="153" applyFont="1" applyBorder="1"/>
    <xf numFmtId="0" fontId="85" fillId="0" borderId="11" xfId="144" applyFont="1" applyBorder="1" applyAlignment="1">
      <alignment horizontal="center"/>
    </xf>
    <xf numFmtId="49" fontId="85" fillId="0" borderId="39" xfId="144" applyNumberFormat="1" applyFont="1" applyBorder="1" applyAlignment="1">
      <alignment horizontal="center"/>
    </xf>
    <xf numFmtId="49" fontId="85" fillId="0" borderId="39" xfId="144" applyNumberFormat="1" applyFont="1" applyBorder="1" applyAlignment="1">
      <alignment wrapText="1"/>
    </xf>
    <xf numFmtId="49" fontId="109" fillId="0" borderId="39" xfId="144" applyNumberFormat="1" applyFont="1" applyBorder="1" applyAlignment="1"/>
    <xf numFmtId="0" fontId="109" fillId="0" borderId="39" xfId="144" applyFont="1" applyBorder="1" applyAlignment="1"/>
    <xf numFmtId="0" fontId="22" fillId="0" borderId="0" xfId="78"/>
    <xf numFmtId="0" fontId="22" fillId="0" borderId="0" xfId="78" applyAlignment="1">
      <alignment horizontal="right"/>
    </xf>
    <xf numFmtId="0" fontId="97" fillId="0" borderId="0" xfId="78" applyFont="1" applyBorder="1" applyAlignment="1">
      <alignment horizontal="centerContinuous"/>
    </xf>
    <xf numFmtId="0" fontId="22" fillId="0" borderId="0" xfId="78" applyAlignment="1">
      <alignment horizontal="centerContinuous"/>
    </xf>
    <xf numFmtId="0" fontId="86" fillId="0" borderId="27" xfId="78" applyFont="1" applyBorder="1" applyAlignment="1">
      <alignment horizontal="center"/>
    </xf>
    <xf numFmtId="0" fontId="86" fillId="0" borderId="32" xfId="78" applyFont="1" applyBorder="1" applyAlignment="1">
      <alignment horizontal="center"/>
    </xf>
    <xf numFmtId="0" fontId="26" fillId="0" borderId="27" xfId="78" applyFont="1" applyBorder="1"/>
    <xf numFmtId="0" fontId="26" fillId="0" borderId="37" xfId="78" applyFont="1" applyBorder="1" applyAlignment="1">
      <alignment horizontal="center"/>
    </xf>
    <xf numFmtId="14" fontId="26" fillId="0" borderId="37" xfId="78" applyNumberFormat="1" applyFont="1" applyBorder="1"/>
    <xf numFmtId="0" fontId="26" fillId="0" borderId="37" xfId="78" applyFont="1" applyBorder="1"/>
    <xf numFmtId="173" fontId="26" fillId="0" borderId="37" xfId="78" applyNumberFormat="1" applyFont="1" applyBorder="1"/>
    <xf numFmtId="0" fontId="22" fillId="0" borderId="57" xfId="78" applyFont="1" applyBorder="1" applyAlignment="1">
      <alignment horizontal="right"/>
    </xf>
    <xf numFmtId="0" fontId="112" fillId="0" borderId="57" xfId="78" applyFont="1" applyBorder="1"/>
    <xf numFmtId="0" fontId="112" fillId="0" borderId="57" xfId="78" applyFont="1" applyBorder="1" applyAlignment="1">
      <alignment horizontal="center"/>
    </xf>
    <xf numFmtId="173" fontId="112" fillId="0" borderId="57" xfId="78" applyNumberFormat="1" applyFont="1" applyBorder="1"/>
    <xf numFmtId="0" fontId="113" fillId="0" borderId="0" xfId="78" applyFont="1"/>
    <xf numFmtId="0" fontId="22" fillId="0" borderId="60" xfId="78" applyFont="1" applyBorder="1" applyAlignment="1">
      <alignment horizontal="right"/>
    </xf>
    <xf numFmtId="0" fontId="112" fillId="0" borderId="60" xfId="78" applyFont="1" applyBorder="1"/>
    <xf numFmtId="0" fontId="112" fillId="0" borderId="60" xfId="78" applyFont="1" applyBorder="1" applyAlignment="1">
      <alignment horizontal="center"/>
    </xf>
    <xf numFmtId="173" fontId="112" fillId="0" borderId="60" xfId="78" applyNumberFormat="1" applyFont="1" applyBorder="1"/>
    <xf numFmtId="0" fontId="22" fillId="0" borderId="37" xfId="78" applyBorder="1"/>
    <xf numFmtId="14" fontId="26" fillId="0" borderId="37" xfId="78" applyNumberFormat="1" applyFont="1" applyBorder="1" applyAlignment="1">
      <alignment horizontal="center"/>
    </xf>
    <xf numFmtId="3" fontId="26" fillId="0" borderId="37" xfId="78" applyNumberFormat="1" applyFont="1" applyBorder="1" applyAlignment="1">
      <alignment horizontal="center"/>
    </xf>
    <xf numFmtId="0" fontId="112" fillId="0" borderId="37" xfId="78" applyFont="1" applyBorder="1" applyAlignment="1">
      <alignment horizontal="center"/>
    </xf>
    <xf numFmtId="3" fontId="112" fillId="0" borderId="37" xfId="78" applyNumberFormat="1" applyFont="1" applyBorder="1" applyAlignment="1">
      <alignment horizontal="center"/>
    </xf>
    <xf numFmtId="3" fontId="112" fillId="0" borderId="57" xfId="78" applyNumberFormat="1" applyFont="1" applyBorder="1" applyAlignment="1">
      <alignment horizontal="center"/>
    </xf>
    <xf numFmtId="174" fontId="26" fillId="0" borderId="37" xfId="78" applyNumberFormat="1" applyFont="1" applyBorder="1" applyAlignment="1">
      <alignment horizontal="center"/>
    </xf>
    <xf numFmtId="14" fontId="112" fillId="0" borderId="57" xfId="78" applyNumberFormat="1" applyFont="1" applyBorder="1" applyAlignment="1">
      <alignment horizontal="center"/>
    </xf>
    <xf numFmtId="174" fontId="112" fillId="0" borderId="57" xfId="78" applyNumberFormat="1" applyFont="1" applyBorder="1" applyAlignment="1">
      <alignment horizontal="center"/>
    </xf>
    <xf numFmtId="0" fontId="26" fillId="0" borderId="61" xfId="78" applyFont="1" applyBorder="1" applyAlignment="1">
      <alignment horizontal="center"/>
    </xf>
    <xf numFmtId="14" fontId="26" fillId="0" borderId="61" xfId="78" applyNumberFormat="1" applyFont="1" applyBorder="1" applyAlignment="1">
      <alignment horizontal="center"/>
    </xf>
    <xf numFmtId="174" fontId="26" fillId="0" borderId="61" xfId="78" applyNumberFormat="1" applyFont="1" applyBorder="1" applyAlignment="1">
      <alignment horizontal="center"/>
    </xf>
    <xf numFmtId="174" fontId="112" fillId="0" borderId="37" xfId="78" applyNumberFormat="1" applyFont="1" applyBorder="1" applyAlignment="1">
      <alignment horizontal="center"/>
    </xf>
    <xf numFmtId="0" fontId="22" fillId="0" borderId="32" xfId="78" applyFont="1" applyBorder="1" applyAlignment="1">
      <alignment horizontal="right"/>
    </xf>
    <xf numFmtId="0" fontId="112" fillId="0" borderId="32" xfId="78" applyFont="1" applyBorder="1" applyAlignment="1">
      <alignment horizontal="center"/>
    </xf>
    <xf numFmtId="174" fontId="112" fillId="0" borderId="32" xfId="78" applyNumberFormat="1" applyFont="1" applyBorder="1" applyAlignment="1">
      <alignment horizontal="center"/>
    </xf>
    <xf numFmtId="14" fontId="2" fillId="0" borderId="0" xfId="75" applyNumberFormat="1" applyFont="1" applyFill="1"/>
    <xf numFmtId="3" fontId="2" fillId="0" borderId="0" xfId="75" applyNumberFormat="1" applyFont="1" applyFill="1"/>
    <xf numFmtId="0" fontId="2" fillId="0" borderId="0" xfId="75" applyFont="1" applyFill="1" applyBorder="1" applyAlignment="1">
      <alignment horizontal="left"/>
    </xf>
    <xf numFmtId="0" fontId="2" fillId="0" borderId="0" xfId="75" applyFont="1" applyFill="1" applyBorder="1"/>
    <xf numFmtId="0" fontId="60" fillId="0" borderId="0" xfId="75" applyFont="1" applyFill="1" applyBorder="1"/>
    <xf numFmtId="3" fontId="2" fillId="0" borderId="0" xfId="75" applyNumberFormat="1" applyFont="1" applyFill="1" applyBorder="1"/>
    <xf numFmtId="0" fontId="2" fillId="0" borderId="0" xfId="75" applyFont="1" applyFill="1" applyBorder="1" applyAlignment="1">
      <alignment horizontal="right"/>
    </xf>
    <xf numFmtId="0" fontId="2" fillId="0" borderId="15" xfId="75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175" fontId="2" fillId="0" borderId="14" xfId="150" applyNumberFormat="1" applyFont="1" applyFill="1" applyBorder="1" applyAlignment="1">
      <alignment horizontal="center" wrapText="1"/>
    </xf>
    <xf numFmtId="0" fontId="2" fillId="0" borderId="14" xfId="75" applyFont="1" applyFill="1" applyBorder="1" applyAlignment="1">
      <alignment horizontal="center"/>
    </xf>
    <xf numFmtId="0" fontId="60" fillId="0" borderId="14" xfId="75" applyFont="1" applyFill="1" applyBorder="1" applyAlignment="1">
      <alignment horizontal="center"/>
    </xf>
    <xf numFmtId="0" fontId="2" fillId="0" borderId="14" xfId="154" applyFont="1" applyFill="1" applyBorder="1" applyAlignment="1">
      <alignment horizontal="center"/>
    </xf>
    <xf numFmtId="0" fontId="2" fillId="0" borderId="16" xfId="75" applyFont="1" applyFill="1" applyBorder="1" applyAlignment="1">
      <alignment horizontal="left"/>
    </xf>
    <xf numFmtId="0" fontId="2" fillId="0" borderId="16" xfId="75" applyFont="1" applyFill="1" applyBorder="1" applyAlignment="1">
      <alignment horizontal="center"/>
    </xf>
    <xf numFmtId="0" fontId="60" fillId="0" borderId="16" xfId="75" applyFont="1" applyFill="1" applyBorder="1" applyAlignment="1">
      <alignment horizontal="center"/>
    </xf>
    <xf numFmtId="0" fontId="2" fillId="0" borderId="16" xfId="75" applyFont="1" applyFill="1" applyBorder="1"/>
    <xf numFmtId="3" fontId="2" fillId="0" borderId="16" xfId="75" applyNumberFormat="1" applyFont="1" applyFill="1" applyBorder="1"/>
    <xf numFmtId="2" fontId="2" fillId="0" borderId="16" xfId="75" applyNumberFormat="1" applyFont="1" applyFill="1" applyBorder="1"/>
    <xf numFmtId="2" fontId="2" fillId="0" borderId="16" xfId="75" applyNumberFormat="1" applyFont="1" applyFill="1" applyBorder="1" applyAlignment="1">
      <alignment horizontal="center"/>
    </xf>
    <xf numFmtId="3" fontId="2" fillId="0" borderId="11" xfId="75" applyNumberFormat="1" applyFont="1" applyFill="1" applyBorder="1"/>
    <xf numFmtId="3" fontId="2" fillId="0" borderId="13" xfId="75" applyNumberFormat="1" applyFont="1" applyFill="1" applyBorder="1"/>
    <xf numFmtId="2" fontId="2" fillId="0" borderId="13" xfId="75" applyNumberFormat="1" applyFont="1" applyFill="1" applyBorder="1"/>
    <xf numFmtId="0" fontId="2" fillId="0" borderId="15" xfId="75" applyFont="1" applyFill="1" applyBorder="1"/>
    <xf numFmtId="3" fontId="2" fillId="0" borderId="15" xfId="75" applyNumberFormat="1" applyFont="1" applyFill="1" applyBorder="1"/>
    <xf numFmtId="0" fontId="2" fillId="0" borderId="13" xfId="75" applyFont="1" applyFill="1" applyBorder="1"/>
    <xf numFmtId="0" fontId="2" fillId="0" borderId="15" xfId="154" applyFont="1" applyFill="1" applyBorder="1"/>
    <xf numFmtId="0" fontId="60" fillId="0" borderId="15" xfId="154" applyFont="1" applyFill="1" applyBorder="1"/>
    <xf numFmtId="2" fontId="2" fillId="0" borderId="15" xfId="75" applyNumberFormat="1" applyFont="1" applyFill="1" applyBorder="1"/>
    <xf numFmtId="0" fontId="2" fillId="0" borderId="16" xfId="154" applyFont="1" applyFill="1" applyBorder="1"/>
    <xf numFmtId="3" fontId="2" fillId="0" borderId="16" xfId="154" applyNumberFormat="1" applyFont="1" applyFill="1" applyBorder="1"/>
    <xf numFmtId="3" fontId="2" fillId="0" borderId="13" xfId="154" applyNumberFormat="1" applyFont="1" applyFill="1" applyBorder="1"/>
    <xf numFmtId="0" fontId="2" fillId="0" borderId="0" xfId="155" applyFont="1" applyFill="1"/>
    <xf numFmtId="0" fontId="2" fillId="0" borderId="0" xfId="0" applyFont="1" applyFill="1"/>
    <xf numFmtId="0" fontId="22" fillId="0" borderId="0" xfId="78" applyFont="1" applyFill="1"/>
    <xf numFmtId="0" fontId="26" fillId="0" borderId="0" xfId="78" applyFont="1" applyFill="1"/>
    <xf numFmtId="3" fontId="22" fillId="0" borderId="0" xfId="78" applyNumberFormat="1"/>
    <xf numFmtId="3" fontId="22" fillId="0" borderId="0" xfId="78" applyNumberFormat="1" applyFont="1" applyFill="1" applyBorder="1" applyAlignment="1">
      <alignment horizontal="right"/>
    </xf>
    <xf numFmtId="4" fontId="22" fillId="0" borderId="0" xfId="78" applyNumberFormat="1" applyFont="1" applyFill="1"/>
    <xf numFmtId="179" fontId="26" fillId="0" borderId="0" xfId="78" applyNumberFormat="1" applyFont="1" applyFill="1"/>
    <xf numFmtId="3" fontId="26" fillId="0" borderId="0" xfId="78" applyNumberFormat="1" applyFont="1" applyFill="1" applyBorder="1" applyAlignment="1">
      <alignment horizontal="right" wrapText="1"/>
    </xf>
    <xf numFmtId="3" fontId="26" fillId="0" borderId="0" xfId="78" applyNumberFormat="1" applyFont="1" applyFill="1"/>
    <xf numFmtId="178" fontId="83" fillId="0" borderId="64" xfId="78" applyNumberFormat="1" applyFont="1" applyFill="1" applyBorder="1" applyAlignment="1">
      <alignment horizontal="left" vertical="center"/>
    </xf>
    <xf numFmtId="3" fontId="83" fillId="0" borderId="14" xfId="78" applyNumberFormat="1" applyFont="1" applyFill="1" applyBorder="1"/>
    <xf numFmtId="3" fontId="22" fillId="0" borderId="14" xfId="78" applyNumberFormat="1" applyFont="1" applyFill="1" applyBorder="1"/>
    <xf numFmtId="3" fontId="22" fillId="0" borderId="65" xfId="78" applyNumberFormat="1" applyFont="1" applyFill="1" applyBorder="1"/>
    <xf numFmtId="10" fontId="22" fillId="0" borderId="66" xfId="78" applyNumberFormat="1" applyFont="1" applyFill="1" applyBorder="1"/>
    <xf numFmtId="10" fontId="116" fillId="0" borderId="66" xfId="78" applyNumberFormat="1" applyFont="1" applyFill="1" applyBorder="1"/>
    <xf numFmtId="178" fontId="83" fillId="0" borderId="70" xfId="78" applyNumberFormat="1" applyFont="1" applyFill="1" applyBorder="1" applyAlignment="1">
      <alignment horizontal="left" vertical="center"/>
    </xf>
    <xf numFmtId="3" fontId="83" fillId="0" borderId="71" xfId="78" applyNumberFormat="1" applyFont="1" applyFill="1" applyBorder="1"/>
    <xf numFmtId="3" fontId="22" fillId="0" borderId="68" xfId="78" applyNumberFormat="1" applyFont="1" applyFill="1" applyBorder="1"/>
    <xf numFmtId="0" fontId="26" fillId="0" borderId="0" xfId="78" applyFont="1"/>
    <xf numFmtId="0" fontId="26" fillId="0" borderId="0" xfId="78" applyFont="1" applyBorder="1" applyAlignment="1"/>
    <xf numFmtId="0" fontId="26" fillId="0" borderId="0" xfId="78" applyFont="1" applyBorder="1" applyAlignment="1">
      <alignment horizontal="center" vertical="center" wrapText="1"/>
    </xf>
    <xf numFmtId="0" fontId="22" fillId="0" borderId="0" xfId="78" applyFill="1"/>
    <xf numFmtId="0" fontId="83" fillId="0" borderId="0" xfId="78" applyFont="1" applyFill="1" applyAlignment="1">
      <alignment horizontal="center" wrapText="1"/>
    </xf>
    <xf numFmtId="0" fontId="114" fillId="0" borderId="0" xfId="78" applyFont="1" applyFill="1" applyAlignment="1">
      <alignment vertical="center" wrapText="1"/>
    </xf>
    <xf numFmtId="49" fontId="26" fillId="0" borderId="0" xfId="78" applyNumberFormat="1" applyFont="1" applyFill="1" applyBorder="1" applyAlignment="1">
      <alignment horizontal="center" vertical="center"/>
    </xf>
    <xf numFmtId="4" fontId="22" fillId="0" borderId="0" xfId="78" applyNumberFormat="1"/>
    <xf numFmtId="4" fontId="26" fillId="0" borderId="0" xfId="78" applyNumberFormat="1" applyFont="1"/>
    <xf numFmtId="0" fontId="24" fillId="0" borderId="0" xfId="78" applyFont="1" applyFill="1" applyAlignment="1">
      <alignment vertical="center"/>
    </xf>
    <xf numFmtId="0" fontId="22" fillId="0" borderId="0" xfId="78" applyFill="1" applyAlignment="1">
      <alignment vertical="center"/>
    </xf>
    <xf numFmtId="17" fontId="22" fillId="0" borderId="0" xfId="78" applyNumberFormat="1"/>
    <xf numFmtId="3" fontId="26" fillId="0" borderId="0" xfId="78" applyNumberFormat="1" applyFont="1" applyFill="1" applyBorder="1" applyAlignment="1">
      <alignment horizontal="right"/>
    </xf>
    <xf numFmtId="17" fontId="26" fillId="0" borderId="0" xfId="78" applyNumberFormat="1" applyFont="1"/>
    <xf numFmtId="0" fontId="26" fillId="0" borderId="0" xfId="78" applyFont="1" applyFill="1" applyAlignment="1">
      <alignment vertical="center"/>
    </xf>
    <xf numFmtId="0" fontId="22" fillId="55" borderId="14" xfId="78" applyFont="1" applyFill="1" applyBorder="1" applyAlignment="1">
      <alignment horizontal="center" vertical="center"/>
    </xf>
    <xf numFmtId="0" fontId="22" fillId="55" borderId="14" xfId="78" applyFont="1" applyFill="1" applyBorder="1" applyAlignment="1">
      <alignment vertical="center" wrapText="1"/>
    </xf>
    <xf numFmtId="49" fontId="22" fillId="55" borderId="14" xfId="78" applyNumberFormat="1" applyFont="1" applyFill="1" applyBorder="1" applyAlignment="1">
      <alignment horizontal="center" vertical="center"/>
    </xf>
    <xf numFmtId="3" fontId="22" fillId="55" borderId="14" xfId="78" applyNumberFormat="1" applyFont="1" applyFill="1" applyBorder="1" applyAlignment="1">
      <alignment horizontal="right" vertical="center" indent="1"/>
    </xf>
    <xf numFmtId="0" fontId="22" fillId="55" borderId="14" xfId="78" applyNumberFormat="1" applyFont="1" applyFill="1" applyBorder="1" applyAlignment="1">
      <alignment horizontal="center" vertical="center"/>
    </xf>
    <xf numFmtId="0" fontId="22" fillId="55" borderId="14" xfId="78" applyFont="1" applyFill="1" applyBorder="1" applyAlignment="1">
      <alignment vertical="center"/>
    </xf>
    <xf numFmtId="0" fontId="26" fillId="0" borderId="0" xfId="78" applyFont="1" applyAlignment="1"/>
    <xf numFmtId="0" fontId="117" fillId="0" borderId="0" xfId="78" applyFont="1" applyFill="1" applyBorder="1" applyAlignment="1">
      <alignment horizontal="left" vertical="center"/>
    </xf>
    <xf numFmtId="4" fontId="83" fillId="0" borderId="0" xfId="78" applyNumberFormat="1" applyFont="1" applyFill="1" applyBorder="1" applyAlignment="1">
      <alignment horizontal="right" vertical="center" indent="1"/>
    </xf>
    <xf numFmtId="0" fontId="118" fillId="0" borderId="0" xfId="78" applyFont="1" applyFill="1" applyBorder="1" applyAlignment="1">
      <alignment horizontal="left"/>
    </xf>
    <xf numFmtId="0" fontId="26" fillId="0" borderId="0" xfId="78" applyFont="1" applyFill="1" applyBorder="1" applyAlignment="1">
      <alignment horizontal="left"/>
    </xf>
    <xf numFmtId="3" fontId="26" fillId="0" borderId="0" xfId="78" applyNumberFormat="1" applyFont="1" applyFill="1" applyBorder="1"/>
    <xf numFmtId="0" fontId="118" fillId="0" borderId="0" xfId="78" applyFont="1" applyBorder="1" applyAlignment="1">
      <alignment horizontal="center"/>
    </xf>
    <xf numFmtId="0" fontId="118" fillId="56" borderId="0" xfId="78" applyFont="1" applyFill="1" applyBorder="1" applyAlignment="1">
      <alignment horizontal="left" vertical="top" wrapText="1"/>
    </xf>
    <xf numFmtId="0" fontId="26" fillId="0" borderId="0" xfId="78" applyFont="1" applyAlignment="1">
      <alignment horizontal="right"/>
    </xf>
    <xf numFmtId="0" fontId="26" fillId="0" borderId="0" xfId="78" applyFont="1" applyAlignment="1">
      <alignment horizontal="right" vertical="top"/>
    </xf>
    <xf numFmtId="3" fontId="26" fillId="56" borderId="0" xfId="78" applyNumberFormat="1" applyFont="1" applyFill="1" applyBorder="1" applyAlignment="1">
      <alignment horizontal="right" vertical="center"/>
    </xf>
    <xf numFmtId="1" fontId="26" fillId="0" borderId="0" xfId="78" applyNumberFormat="1" applyFont="1" applyFill="1" applyAlignment="1">
      <alignment horizontal="right"/>
    </xf>
    <xf numFmtId="0" fontId="118" fillId="0" borderId="0" xfId="78" applyFont="1" applyFill="1" applyBorder="1" applyAlignment="1">
      <alignment horizontal="center"/>
    </xf>
    <xf numFmtId="0" fontId="118" fillId="0" borderId="0" xfId="78" applyFont="1" applyFill="1" applyBorder="1" applyAlignment="1"/>
    <xf numFmtId="0" fontId="118" fillId="0" borderId="0" xfId="78" applyFont="1" applyFill="1" applyBorder="1" applyAlignment="1">
      <alignment horizontal="left" wrapText="1"/>
    </xf>
    <xf numFmtId="0" fontId="22" fillId="55" borderId="14" xfId="78" applyFont="1" applyFill="1" applyBorder="1" applyAlignment="1">
      <alignment horizontal="center" vertical="center" wrapText="1"/>
    </xf>
    <xf numFmtId="0" fontId="86" fillId="0" borderId="0" xfId="78" applyFont="1" applyFill="1" applyBorder="1"/>
    <xf numFmtId="0" fontId="22" fillId="0" borderId="0" xfId="78" applyFill="1" applyBorder="1"/>
    <xf numFmtId="0" fontId="22" fillId="0" borderId="0" xfId="78" applyFill="1" applyBorder="1" applyAlignment="1">
      <alignment horizontal="center"/>
    </xf>
    <xf numFmtId="178" fontId="86" fillId="0" borderId="0" xfId="78" applyNumberFormat="1" applyFont="1" applyFill="1" applyBorder="1" applyAlignment="1">
      <alignment horizontal="right"/>
    </xf>
    <xf numFmtId="0" fontId="83" fillId="0" borderId="0" xfId="78" applyFont="1" applyFill="1" applyAlignment="1">
      <alignment horizontal="left"/>
    </xf>
    <xf numFmtId="0" fontId="22" fillId="0" borderId="0" xfId="78" applyFont="1" applyFill="1" applyAlignment="1">
      <alignment horizontal="right"/>
    </xf>
    <xf numFmtId="0" fontId="22" fillId="0" borderId="0" xfId="78" applyFont="1" applyFill="1" applyAlignment="1">
      <alignment horizontal="center"/>
    </xf>
    <xf numFmtId="0" fontId="22" fillId="0" borderId="0" xfId="78" applyFont="1" applyFill="1" applyBorder="1"/>
    <xf numFmtId="4" fontId="22" fillId="0" borderId="0" xfId="78" applyNumberFormat="1" applyFill="1"/>
    <xf numFmtId="4" fontId="86" fillId="0" borderId="0" xfId="78" applyNumberFormat="1" applyFont="1" applyFill="1" applyBorder="1"/>
    <xf numFmtId="0" fontId="120" fillId="0" borderId="0" xfId="78" applyFont="1" applyFill="1" applyBorder="1" applyAlignment="1">
      <alignment horizontal="center"/>
    </xf>
    <xf numFmtId="9" fontId="26" fillId="0" borderId="0" xfId="80" applyFont="1" applyFill="1"/>
    <xf numFmtId="3" fontId="26" fillId="0" borderId="0" xfId="78" applyNumberFormat="1" applyFont="1"/>
    <xf numFmtId="0" fontId="26" fillId="0" borderId="39" xfId="78" applyFont="1" applyFill="1" applyBorder="1"/>
    <xf numFmtId="176" fontId="26" fillId="0" borderId="0" xfId="78" applyNumberFormat="1" applyFont="1" applyFill="1" applyBorder="1" applyAlignment="1">
      <alignment horizontal="right"/>
    </xf>
    <xf numFmtId="177" fontId="26" fillId="0" borderId="0" xfId="78" applyNumberFormat="1" applyFont="1" applyFill="1"/>
    <xf numFmtId="4" fontId="26" fillId="0" borderId="0" xfId="78" applyNumberFormat="1" applyFont="1" applyFill="1"/>
    <xf numFmtId="178" fontId="26" fillId="0" borderId="0" xfId="78" applyNumberFormat="1" applyFont="1" applyFill="1"/>
    <xf numFmtId="0" fontId="86" fillId="0" borderId="0" xfId="78" applyFont="1" applyFill="1"/>
    <xf numFmtId="0" fontId="86" fillId="0" borderId="0" xfId="78" applyFont="1" applyFill="1" applyAlignment="1">
      <alignment horizontal="center"/>
    </xf>
    <xf numFmtId="0" fontId="124" fillId="0" borderId="0" xfId="78" applyFont="1" applyFill="1" applyAlignment="1"/>
    <xf numFmtId="0" fontId="26" fillId="0" borderId="0" xfId="78" applyFont="1" applyFill="1" applyBorder="1"/>
    <xf numFmtId="0" fontId="26" fillId="0" borderId="14" xfId="78" applyFont="1" applyFill="1" applyBorder="1" applyAlignment="1">
      <alignment horizontal="center" wrapText="1"/>
    </xf>
    <xf numFmtId="0" fontId="26" fillId="0" borderId="14" xfId="78" applyFont="1" applyFill="1" applyBorder="1" applyAlignment="1">
      <alignment horizontal="center"/>
    </xf>
    <xf numFmtId="0" fontId="26" fillId="0" borderId="14" xfId="78" applyFont="1" applyFill="1" applyBorder="1"/>
    <xf numFmtId="3" fontId="26" fillId="0" borderId="14" xfId="78" applyNumberFormat="1" applyFont="1" applyFill="1" applyBorder="1" applyAlignment="1">
      <alignment horizontal="right"/>
    </xf>
    <xf numFmtId="0" fontId="124" fillId="0" borderId="0" xfId="78" applyFont="1" applyFill="1" applyBorder="1" applyAlignment="1"/>
    <xf numFmtId="0" fontId="86" fillId="0" borderId="14" xfId="78" applyFont="1" applyFill="1" applyBorder="1" applyAlignment="1">
      <alignment horizontal="center" wrapText="1"/>
    </xf>
    <xf numFmtId="3" fontId="26" fillId="0" borderId="14" xfId="78" applyNumberFormat="1" applyFont="1" applyFill="1" applyBorder="1" applyAlignment="1">
      <alignment horizontal="right" wrapText="1"/>
    </xf>
    <xf numFmtId="0" fontId="83" fillId="0" borderId="14" xfId="78" applyFont="1" applyFill="1" applyBorder="1" applyAlignment="1">
      <alignment horizontal="center" vertical="center" wrapText="1"/>
    </xf>
    <xf numFmtId="0" fontId="83" fillId="0" borderId="65" xfId="78" applyFont="1" applyFill="1" applyBorder="1" applyAlignment="1">
      <alignment horizontal="center" vertical="center" wrapText="1"/>
    </xf>
    <xf numFmtId="0" fontId="83" fillId="0" borderId="66" xfId="78" applyFont="1" applyFill="1" applyBorder="1" applyAlignment="1">
      <alignment horizontal="center" vertical="center" wrapText="1"/>
    </xf>
    <xf numFmtId="10" fontId="22" fillId="0" borderId="0" xfId="78" applyNumberFormat="1" applyFill="1"/>
    <xf numFmtId="10" fontId="115" fillId="0" borderId="0" xfId="78" applyNumberFormat="1" applyFont="1" applyFill="1"/>
    <xf numFmtId="178" fontId="83" fillId="0" borderId="67" xfId="78" applyNumberFormat="1" applyFont="1" applyFill="1" applyBorder="1" applyAlignment="1">
      <alignment horizontal="left" vertical="center"/>
    </xf>
    <xf numFmtId="10" fontId="22" fillId="0" borderId="69" xfId="78" applyNumberFormat="1" applyFont="1" applyFill="1" applyBorder="1"/>
    <xf numFmtId="10" fontId="116" fillId="0" borderId="69" xfId="78" applyNumberFormat="1" applyFont="1" applyFill="1" applyBorder="1"/>
    <xf numFmtId="178" fontId="83" fillId="0" borderId="53" xfId="78" applyNumberFormat="1" applyFont="1" applyFill="1" applyBorder="1" applyAlignment="1">
      <alignment horizontal="left" vertical="center"/>
    </xf>
    <xf numFmtId="3" fontId="22" fillId="0" borderId="51" xfId="78" applyNumberFormat="1" applyFont="1" applyFill="1" applyBorder="1"/>
    <xf numFmtId="10" fontId="22" fillId="0" borderId="72" xfId="78" applyNumberFormat="1" applyFont="1" applyFill="1" applyBorder="1"/>
    <xf numFmtId="0" fontId="26" fillId="0" borderId="14" xfId="78" applyFont="1" applyBorder="1"/>
    <xf numFmtId="0" fontId="26" fillId="0" borderId="14" xfId="78" applyFont="1" applyBorder="1" applyAlignment="1">
      <alignment horizontal="center" vertical="center" wrapText="1"/>
    </xf>
    <xf numFmtId="3" fontId="26" fillId="0" borderId="14" xfId="78" applyNumberFormat="1" applyFont="1" applyBorder="1" applyAlignment="1">
      <alignment vertical="center"/>
    </xf>
    <xf numFmtId="3" fontId="26" fillId="0" borderId="14" xfId="78" applyNumberFormat="1" applyFont="1" applyBorder="1"/>
    <xf numFmtId="0" fontId="22" fillId="0" borderId="14" xfId="78" applyFont="1" applyFill="1" applyBorder="1" applyAlignment="1">
      <alignment horizontal="center" vertical="center" wrapText="1"/>
    </xf>
    <xf numFmtId="0" fontId="22" fillId="0" borderId="14" xfId="78" applyFont="1" applyFill="1" applyBorder="1" applyAlignment="1">
      <alignment horizontal="center" wrapText="1"/>
    </xf>
    <xf numFmtId="14" fontId="22" fillId="0" borderId="14" xfId="78" applyNumberFormat="1" applyFont="1" applyFill="1" applyBorder="1" applyAlignment="1">
      <alignment horizontal="center"/>
    </xf>
    <xf numFmtId="3" fontId="1" fillId="0" borderId="14" xfId="156" applyNumberFormat="1" applyFont="1" applyFill="1" applyBorder="1" applyAlignment="1">
      <alignment horizontal="right"/>
    </xf>
    <xf numFmtId="0" fontId="22" fillId="0" borderId="14" xfId="78" applyFont="1" applyFill="1" applyBorder="1" applyAlignment="1">
      <alignment vertical="center" wrapText="1"/>
    </xf>
    <xf numFmtId="3" fontId="22" fillId="0" borderId="14" xfId="78" applyNumberFormat="1" applyFont="1" applyFill="1" applyBorder="1" applyAlignment="1">
      <alignment horizontal="right" vertical="center"/>
    </xf>
    <xf numFmtId="49" fontId="22" fillId="0" borderId="14" xfId="78" applyNumberFormat="1" applyFont="1" applyFill="1" applyBorder="1" applyAlignment="1">
      <alignment horizontal="center" vertical="center"/>
    </xf>
    <xf numFmtId="0" fontId="22" fillId="0" borderId="14" xfId="78" applyFont="1" applyFill="1" applyBorder="1" applyAlignment="1">
      <alignment vertical="center"/>
    </xf>
    <xf numFmtId="0" fontId="22" fillId="0" borderId="14" xfId="78" applyFont="1" applyFill="1" applyBorder="1" applyAlignment="1">
      <alignment horizontal="center" vertical="center"/>
    </xf>
    <xf numFmtId="0" fontId="83" fillId="56" borderId="14" xfId="78" applyFont="1" applyFill="1" applyBorder="1" applyAlignment="1">
      <alignment horizontal="center" vertical="center" wrapText="1"/>
    </xf>
    <xf numFmtId="1" fontId="83" fillId="56" borderId="14" xfId="78" applyNumberFormat="1" applyFont="1" applyFill="1" applyBorder="1" applyAlignment="1">
      <alignment horizontal="center" vertical="center" wrapText="1"/>
    </xf>
    <xf numFmtId="0" fontId="83" fillId="55" borderId="14" xfId="78" applyFont="1" applyFill="1" applyBorder="1" applyAlignment="1">
      <alignment horizontal="center" vertical="center" wrapText="1"/>
    </xf>
    <xf numFmtId="3" fontId="83" fillId="55" borderId="14" xfId="78" applyNumberFormat="1" applyFont="1" applyFill="1" applyBorder="1" applyAlignment="1">
      <alignment horizontal="right" vertical="center" indent="1"/>
    </xf>
    <xf numFmtId="0" fontId="117" fillId="0" borderId="14" xfId="78" applyFont="1" applyFill="1" applyBorder="1" applyAlignment="1">
      <alignment horizontal="left" vertical="center"/>
    </xf>
    <xf numFmtId="3" fontId="83" fillId="0" borderId="14" xfId="78" applyNumberFormat="1" applyFont="1" applyFill="1" applyBorder="1" applyAlignment="1">
      <alignment horizontal="right" vertical="center" indent="1"/>
    </xf>
    <xf numFmtId="0" fontId="117" fillId="0" borderId="65" xfId="78" applyFont="1" applyFill="1" applyBorder="1" applyAlignment="1">
      <alignment horizontal="left" vertical="center"/>
    </xf>
    <xf numFmtId="0" fontId="117" fillId="0" borderId="47" xfId="78" applyFont="1" applyFill="1" applyBorder="1" applyAlignment="1">
      <alignment horizontal="left" vertical="center"/>
    </xf>
    <xf numFmtId="0" fontId="117" fillId="0" borderId="43" xfId="78" applyFont="1" applyFill="1" applyBorder="1" applyAlignment="1">
      <alignment horizontal="left" vertical="center"/>
    </xf>
    <xf numFmtId="0" fontId="86" fillId="0" borderId="14" xfId="78" applyFont="1" applyFill="1" applyBorder="1" applyAlignment="1">
      <alignment horizontal="center" vertical="center" wrapText="1"/>
    </xf>
    <xf numFmtId="4" fontId="86" fillId="0" borderId="14" xfId="78" applyNumberFormat="1" applyFont="1" applyFill="1" applyBorder="1" applyAlignment="1">
      <alignment horizontal="center" vertical="center" wrapText="1"/>
    </xf>
    <xf numFmtId="49" fontId="22" fillId="0" borderId="14" xfId="78" applyNumberFormat="1" applyFont="1" applyFill="1" applyBorder="1" applyAlignment="1">
      <alignment horizontal="right" vertical="center"/>
    </xf>
    <xf numFmtId="3" fontId="22" fillId="0" borderId="14" xfId="78" applyNumberFormat="1" applyFont="1" applyFill="1" applyBorder="1" applyAlignment="1">
      <alignment horizontal="center" vertical="center" wrapText="1"/>
    </xf>
    <xf numFmtId="3" fontId="22" fillId="0" borderId="14" xfId="78" applyNumberFormat="1" applyFont="1" applyFill="1" applyBorder="1" applyAlignment="1">
      <alignment vertical="center"/>
    </xf>
    <xf numFmtId="14" fontId="22" fillId="0" borderId="14" xfId="78" applyNumberFormat="1" applyFont="1" applyFill="1" applyBorder="1" applyAlignment="1">
      <alignment vertical="center"/>
    </xf>
    <xf numFmtId="0" fontId="22" fillId="0" borderId="14" xfId="78" applyNumberFormat="1" applyFont="1" applyFill="1" applyBorder="1" applyAlignment="1">
      <alignment horizontal="right" vertical="center"/>
    </xf>
    <xf numFmtId="0" fontId="22" fillId="0" borderId="14" xfId="78" applyFont="1" applyFill="1" applyBorder="1" applyAlignment="1">
      <alignment horizontal="right" vertical="center" wrapText="1"/>
    </xf>
    <xf numFmtId="0" fontId="22" fillId="0" borderId="15" xfId="78" applyFont="1" applyFill="1" applyBorder="1" applyAlignment="1">
      <alignment vertical="center"/>
    </xf>
    <xf numFmtId="14" fontId="22" fillId="0" borderId="15" xfId="78" applyNumberFormat="1" applyFont="1" applyFill="1" applyBorder="1" applyAlignment="1">
      <alignment vertical="center"/>
    </xf>
    <xf numFmtId="14" fontId="22" fillId="0" borderId="14" xfId="78" applyNumberFormat="1" applyFont="1" applyFill="1" applyBorder="1" applyAlignment="1">
      <alignment horizontal="right" vertical="center" wrapText="1"/>
    </xf>
    <xf numFmtId="4" fontId="22" fillId="0" borderId="14" xfId="78" applyNumberFormat="1" applyFont="1" applyFill="1" applyBorder="1" applyAlignment="1">
      <alignment horizontal="right" vertical="center" wrapText="1"/>
    </xf>
    <xf numFmtId="4" fontId="22" fillId="0" borderId="47" xfId="78" applyNumberFormat="1" applyFont="1" applyFill="1" applyBorder="1" applyAlignment="1">
      <alignment vertical="center" wrapText="1"/>
    </xf>
    <xf numFmtId="4" fontId="22" fillId="0" borderId="13" xfId="78" applyNumberFormat="1" applyFont="1" applyFill="1" applyBorder="1" applyAlignment="1">
      <alignment horizontal="right" vertical="center" wrapText="1"/>
    </xf>
    <xf numFmtId="4" fontId="22" fillId="0" borderId="13" xfId="78" applyNumberFormat="1" applyFont="1" applyFill="1" applyBorder="1" applyAlignment="1">
      <alignment vertical="center" wrapText="1"/>
    </xf>
    <xf numFmtId="0" fontId="22" fillId="0" borderId="13" xfId="78" applyFont="1" applyFill="1" applyBorder="1" applyAlignment="1">
      <alignment vertical="center"/>
    </xf>
    <xf numFmtId="0" fontId="22" fillId="0" borderId="14" xfId="78" applyFont="1" applyFill="1" applyBorder="1" applyAlignment="1">
      <alignment horizontal="left" vertical="center" wrapText="1"/>
    </xf>
    <xf numFmtId="4" fontId="22" fillId="0" borderId="14" xfId="78" applyNumberFormat="1" applyFont="1" applyFill="1" applyBorder="1" applyAlignment="1">
      <alignment vertical="center"/>
    </xf>
    <xf numFmtId="4" fontId="22" fillId="0" borderId="14" xfId="78" applyNumberFormat="1" applyFont="1" applyFill="1" applyBorder="1" applyAlignment="1">
      <alignment horizontal="right" vertical="center"/>
    </xf>
    <xf numFmtId="4" fontId="22" fillId="0" borderId="13" xfId="78" applyNumberFormat="1" applyFont="1" applyFill="1" applyBorder="1" applyAlignment="1">
      <alignment horizontal="right" vertical="center"/>
    </xf>
    <xf numFmtId="14" fontId="22" fillId="0" borderId="13" xfId="78" applyNumberFormat="1" applyFont="1" applyFill="1" applyBorder="1" applyAlignment="1">
      <alignment vertical="center"/>
    </xf>
    <xf numFmtId="14" fontId="22" fillId="0" borderId="14" xfId="78" applyNumberFormat="1" applyFont="1" applyFill="1" applyBorder="1" applyAlignment="1">
      <alignment horizontal="right" vertical="center"/>
    </xf>
    <xf numFmtId="0" fontId="22" fillId="0" borderId="0" xfId="78" applyFont="1" applyFill="1" applyBorder="1" applyAlignment="1">
      <alignment vertical="top"/>
    </xf>
    <xf numFmtId="0" fontId="61" fillId="0" borderId="14" xfId="78" applyFont="1" applyFill="1" applyBorder="1" applyAlignment="1">
      <alignment horizontal="center" vertical="center"/>
    </xf>
    <xf numFmtId="14" fontId="61" fillId="0" borderId="14" xfId="78" applyNumberFormat="1" applyFont="1" applyFill="1" applyBorder="1" applyAlignment="1">
      <alignment vertical="center"/>
    </xf>
    <xf numFmtId="4" fontId="61" fillId="0" borderId="14" xfId="78" applyNumberFormat="1" applyFont="1" applyFill="1" applyBorder="1" applyAlignment="1">
      <alignment vertical="center"/>
    </xf>
    <xf numFmtId="0" fontId="61" fillId="0" borderId="14" xfId="157" applyFont="1" applyFill="1" applyBorder="1" applyAlignment="1">
      <alignment vertical="center" wrapText="1"/>
    </xf>
    <xf numFmtId="0" fontId="61" fillId="0" borderId="14" xfId="157" applyFont="1" applyFill="1" applyBorder="1" applyAlignment="1">
      <alignment horizontal="center" vertical="center" wrapText="1"/>
    </xf>
    <xf numFmtId="0" fontId="61" fillId="0" borderId="14" xfId="78" applyFont="1" applyFill="1" applyBorder="1" applyAlignment="1">
      <alignment vertical="center"/>
    </xf>
    <xf numFmtId="49" fontId="61" fillId="0" borderId="14" xfId="157" applyNumberFormat="1" applyFont="1" applyFill="1" applyBorder="1" applyAlignment="1">
      <alignment horizontal="center" vertical="center"/>
    </xf>
    <xf numFmtId="0" fontId="61" fillId="0" borderId="14" xfId="157" applyNumberFormat="1" applyFont="1" applyFill="1" applyBorder="1" applyAlignment="1">
      <alignment horizontal="right" vertical="center"/>
    </xf>
    <xf numFmtId="0" fontId="61" fillId="0" borderId="14" xfId="78" applyFont="1" applyFill="1" applyBorder="1" applyAlignment="1">
      <alignment horizontal="center" vertical="center" wrapText="1"/>
    </xf>
    <xf numFmtId="0" fontId="61" fillId="0" borderId="14" xfId="78" applyFont="1" applyFill="1" applyBorder="1" applyAlignment="1">
      <alignment horizontal="right" vertical="center" wrapText="1"/>
    </xf>
    <xf numFmtId="4" fontId="61" fillId="0" borderId="13" xfId="78" applyNumberFormat="1" applyFont="1" applyFill="1" applyBorder="1" applyAlignment="1">
      <alignment horizontal="right" vertical="center" wrapText="1"/>
    </xf>
    <xf numFmtId="0" fontId="22" fillId="0" borderId="0" xfId="78" applyFont="1" applyFill="1" applyBorder="1" applyAlignment="1"/>
    <xf numFmtId="0" fontId="61" fillId="0" borderId="14" xfId="78" applyFont="1" applyFill="1" applyBorder="1" applyAlignment="1">
      <alignment vertical="center" wrapText="1"/>
    </xf>
    <xf numFmtId="0" fontId="61" fillId="0" borderId="14" xfId="78" applyFont="1" applyFill="1" applyBorder="1" applyAlignment="1">
      <alignment horizontal="right" vertical="center"/>
    </xf>
    <xf numFmtId="0" fontId="22" fillId="0" borderId="14" xfId="78" applyFont="1" applyFill="1" applyBorder="1" applyAlignment="1">
      <alignment horizontal="right" vertical="center"/>
    </xf>
    <xf numFmtId="1" fontId="22" fillId="0" borderId="14" xfId="78" applyNumberFormat="1" applyFont="1" applyFill="1" applyBorder="1" applyAlignment="1">
      <alignment horizontal="right" vertical="center"/>
    </xf>
    <xf numFmtId="1" fontId="22" fillId="0" borderId="14" xfId="78" applyNumberFormat="1" applyFont="1" applyFill="1" applyBorder="1" applyAlignment="1">
      <alignment horizontal="center" vertical="center"/>
    </xf>
    <xf numFmtId="4" fontId="22" fillId="0" borderId="16" xfId="78" applyNumberFormat="1" applyFont="1" applyFill="1" applyBorder="1" applyAlignment="1">
      <alignment horizontal="right" vertical="center" wrapText="1"/>
    </xf>
    <xf numFmtId="0" fontId="22" fillId="0" borderId="0" xfId="78" applyFont="1" applyFill="1" applyBorder="1" applyAlignment="1">
      <alignment wrapText="1"/>
    </xf>
    <xf numFmtId="4" fontId="22" fillId="0" borderId="47" xfId="78" applyNumberFormat="1" applyFont="1" applyFill="1" applyBorder="1" applyAlignment="1">
      <alignment horizontal="right" vertical="center" wrapText="1"/>
    </xf>
    <xf numFmtId="0" fontId="22" fillId="0" borderId="47" xfId="78" applyFont="1" applyFill="1" applyBorder="1" applyAlignment="1">
      <alignment vertical="center"/>
    </xf>
    <xf numFmtId="0" fontId="22" fillId="0" borderId="0" xfId="78" applyFont="1" applyFill="1" applyBorder="1" applyAlignment="1">
      <alignment vertical="top" wrapText="1"/>
    </xf>
    <xf numFmtId="3" fontId="22" fillId="0" borderId="13" xfId="78" applyNumberFormat="1" applyFont="1" applyFill="1" applyBorder="1" applyAlignment="1">
      <alignment horizontal="right" vertical="center" wrapText="1"/>
    </xf>
    <xf numFmtId="14" fontId="22" fillId="0" borderId="13" xfId="78" applyNumberFormat="1" applyFill="1" applyBorder="1" applyAlignment="1">
      <alignment vertical="center"/>
    </xf>
    <xf numFmtId="4" fontId="22" fillId="0" borderId="15" xfId="78" applyNumberFormat="1" applyFont="1" applyFill="1" applyBorder="1" applyAlignment="1">
      <alignment horizontal="right" vertical="center"/>
    </xf>
    <xf numFmtId="0" fontId="22" fillId="0" borderId="14" xfId="78" applyFill="1" applyBorder="1" applyAlignment="1">
      <alignment horizontal="center" vertical="top"/>
    </xf>
    <xf numFmtId="0" fontId="22" fillId="0" borderId="14" xfId="78" applyFill="1" applyBorder="1" applyAlignment="1">
      <alignment vertical="top" wrapText="1"/>
    </xf>
    <xf numFmtId="14" fontId="22" fillId="0" borderId="14" xfId="78" applyNumberFormat="1" applyFont="1" applyFill="1" applyBorder="1" applyAlignment="1">
      <alignment horizontal="center" vertical="center" wrapText="1"/>
    </xf>
    <xf numFmtId="4" fontId="22" fillId="0" borderId="14" xfId="78" applyNumberFormat="1" applyFont="1" applyFill="1" applyBorder="1" applyAlignment="1">
      <alignment vertical="center" wrapText="1"/>
    </xf>
    <xf numFmtId="4" fontId="22" fillId="0" borderId="13" xfId="78" applyNumberFormat="1" applyFont="1" applyFill="1" applyBorder="1" applyAlignment="1">
      <alignment horizontal="center" vertical="center" wrapText="1"/>
    </xf>
    <xf numFmtId="14" fontId="61" fillId="0" borderId="14" xfId="78" applyNumberFormat="1" applyFont="1" applyFill="1" applyBorder="1" applyAlignment="1">
      <alignment horizontal="center" vertical="center" wrapText="1"/>
    </xf>
    <xf numFmtId="4" fontId="22" fillId="0" borderId="14" xfId="78" applyNumberFormat="1" applyFont="1" applyFill="1" applyBorder="1" applyAlignment="1">
      <alignment horizontal="center" vertical="center" wrapText="1"/>
    </xf>
    <xf numFmtId="4" fontId="22" fillId="0" borderId="14" xfId="78" applyNumberFormat="1" applyFont="1" applyFill="1" applyBorder="1" applyAlignment="1">
      <alignment horizontal="center" vertical="center"/>
    </xf>
    <xf numFmtId="0" fontId="22" fillId="0" borderId="15" xfId="78" applyFont="1" applyFill="1" applyBorder="1" applyAlignment="1">
      <alignment horizontal="center" vertical="center" wrapText="1"/>
    </xf>
    <xf numFmtId="0" fontId="86" fillId="0" borderId="65" xfId="78" applyFont="1" applyFill="1" applyBorder="1"/>
    <xf numFmtId="0" fontId="86" fillId="0" borderId="47" xfId="78" applyFont="1" applyFill="1" applyBorder="1"/>
    <xf numFmtId="0" fontId="86" fillId="0" borderId="47" xfId="78" applyFont="1" applyFill="1" applyBorder="1" applyAlignment="1">
      <alignment horizontal="right"/>
    </xf>
    <xf numFmtId="0" fontId="86" fillId="0" borderId="47" xfId="78" applyFont="1" applyFill="1" applyBorder="1" applyAlignment="1">
      <alignment horizontal="center"/>
    </xf>
    <xf numFmtId="3" fontId="86" fillId="0" borderId="14" xfId="78" applyNumberFormat="1" applyFont="1" applyFill="1" applyBorder="1" applyAlignment="1">
      <alignment horizontal="right"/>
    </xf>
    <xf numFmtId="4" fontId="86" fillId="0" borderId="14" xfId="78" applyNumberFormat="1" applyFont="1" applyFill="1" applyBorder="1" applyAlignment="1">
      <alignment horizontal="right"/>
    </xf>
    <xf numFmtId="4" fontId="86" fillId="0" borderId="43" xfId="78" applyNumberFormat="1" applyFont="1" applyFill="1" applyBorder="1" applyAlignment="1">
      <alignment horizontal="right"/>
    </xf>
    <xf numFmtId="3" fontId="86" fillId="0" borderId="65" xfId="78" applyNumberFormat="1" applyFont="1" applyFill="1" applyBorder="1" applyAlignment="1">
      <alignment horizontal="right"/>
    </xf>
    <xf numFmtId="3" fontId="86" fillId="0" borderId="14" xfId="78" applyNumberFormat="1" applyFont="1" applyFill="1" applyBorder="1" applyAlignment="1"/>
    <xf numFmtId="3" fontId="86" fillId="0" borderId="65" xfId="78" applyNumberFormat="1" applyFont="1" applyFill="1" applyBorder="1" applyAlignment="1"/>
    <xf numFmtId="4" fontId="86" fillId="0" borderId="65" xfId="78" applyNumberFormat="1" applyFont="1" applyFill="1" applyBorder="1" applyAlignment="1"/>
    <xf numFmtId="3" fontId="86" fillId="0" borderId="43" xfId="78" applyNumberFormat="1" applyFont="1" applyFill="1" applyBorder="1" applyAlignment="1"/>
    <xf numFmtId="0" fontId="22" fillId="0" borderId="14" xfId="78" applyFont="1" applyFill="1" applyBorder="1" applyAlignment="1">
      <alignment horizontal="left" vertical="center"/>
    </xf>
    <xf numFmtId="0" fontId="22" fillId="0" borderId="14" xfId="78" applyNumberFormat="1" applyFont="1" applyFill="1" applyBorder="1" applyAlignment="1">
      <alignment horizontal="right" vertical="center" wrapText="1"/>
    </xf>
    <xf numFmtId="49" fontId="22" fillId="0" borderId="14" xfId="78" applyNumberFormat="1" applyFont="1" applyFill="1" applyBorder="1" applyAlignment="1">
      <alignment horizontal="center" vertical="center" wrapText="1"/>
    </xf>
    <xf numFmtId="0" fontId="22" fillId="0" borderId="15" xfId="78" applyFont="1" applyFill="1" applyBorder="1" applyAlignment="1">
      <alignment horizontal="center" vertical="center"/>
    </xf>
    <xf numFmtId="0" fontId="22" fillId="0" borderId="15" xfId="78" applyFont="1" applyFill="1" applyBorder="1" applyAlignment="1">
      <alignment horizontal="left" vertical="center" wrapText="1"/>
    </xf>
    <xf numFmtId="0" fontId="22" fillId="0" borderId="15" xfId="78" applyFont="1" applyFill="1" applyBorder="1" applyAlignment="1">
      <alignment horizontal="right" vertical="center"/>
    </xf>
    <xf numFmtId="0" fontId="86" fillId="0" borderId="65" xfId="78" applyFont="1" applyFill="1" applyBorder="1" applyAlignment="1">
      <alignment vertical="top" wrapText="1"/>
    </xf>
    <xf numFmtId="0" fontId="26" fillId="0" borderId="47" xfId="78" applyFont="1" applyFill="1" applyBorder="1"/>
    <xf numFmtId="0" fontId="26" fillId="0" borderId="47" xfId="78" applyFont="1" applyFill="1" applyBorder="1" applyAlignment="1">
      <alignment horizontal="center"/>
    </xf>
    <xf numFmtId="4" fontId="86" fillId="0" borderId="47" xfId="78" applyNumberFormat="1" applyFont="1" applyFill="1" applyBorder="1"/>
    <xf numFmtId="4" fontId="86" fillId="0" borderId="43" xfId="78" applyNumberFormat="1" applyFont="1" applyFill="1" applyBorder="1"/>
    <xf numFmtId="3" fontId="86" fillId="0" borderId="47" xfId="78" applyNumberFormat="1" applyFont="1" applyFill="1" applyBorder="1"/>
    <xf numFmtId="3" fontId="86" fillId="0" borderId="14" xfId="78" applyNumberFormat="1" applyFont="1" applyFill="1" applyBorder="1"/>
    <xf numFmtId="3" fontId="86" fillId="0" borderId="65" xfId="78" applyNumberFormat="1" applyFont="1" applyFill="1" applyBorder="1"/>
    <xf numFmtId="0" fontId="120" fillId="0" borderId="0" xfId="78" applyFont="1" applyFill="1"/>
    <xf numFmtId="4" fontId="22" fillId="0" borderId="0" xfId="78" applyNumberFormat="1" applyFill="1" applyBorder="1"/>
    <xf numFmtId="0" fontId="121" fillId="0" borderId="0" xfId="78" applyFont="1" applyFill="1" applyBorder="1" applyAlignment="1"/>
    <xf numFmtId="0" fontId="122" fillId="0" borderId="0" xfId="78" applyFont="1" applyFill="1" applyBorder="1"/>
    <xf numFmtId="0" fontId="22" fillId="0" borderId="0" xfId="78" applyFill="1" applyAlignment="1">
      <alignment horizontal="center"/>
    </xf>
    <xf numFmtId="0" fontId="121" fillId="0" borderId="0" xfId="78" applyFont="1" applyFill="1" applyBorder="1" applyAlignment="1">
      <alignment horizontal="left" vertical="top"/>
    </xf>
    <xf numFmtId="0" fontId="121" fillId="0" borderId="0" xfId="78" applyFont="1" applyFill="1" applyBorder="1" applyAlignment="1">
      <alignment horizontal="center"/>
    </xf>
    <xf numFmtId="49" fontId="86" fillId="0" borderId="0" xfId="78" applyNumberFormat="1" applyFont="1" applyFill="1"/>
    <xf numFmtId="4" fontId="86" fillId="0" borderId="0" xfId="78" applyNumberFormat="1" applyFont="1" applyFill="1" applyBorder="1" applyAlignment="1">
      <alignment vertical="center" wrapText="1"/>
    </xf>
    <xf numFmtId="4" fontId="86" fillId="0" borderId="0" xfId="78" applyNumberFormat="1" applyFont="1" applyFill="1" applyBorder="1" applyAlignment="1">
      <alignment horizontal="center" vertical="center" wrapText="1"/>
    </xf>
    <xf numFmtId="4" fontId="86" fillId="0" borderId="0" xfId="78" applyNumberFormat="1" applyFont="1" applyFill="1" applyBorder="1" applyAlignment="1">
      <alignment horizontal="center" vertical="center"/>
    </xf>
    <xf numFmtId="4" fontId="26" fillId="0" borderId="0" xfId="78" applyNumberFormat="1" applyFont="1" applyFill="1" applyBorder="1" applyAlignment="1">
      <alignment vertical="top" wrapText="1"/>
    </xf>
    <xf numFmtId="4" fontId="22" fillId="0" borderId="0" xfId="78" applyNumberFormat="1" applyFont="1" applyFill="1" applyBorder="1" applyAlignment="1">
      <alignment horizontal="right" vertical="top" wrapText="1"/>
    </xf>
    <xf numFmtId="4" fontId="22" fillId="0" borderId="0" xfId="78" applyNumberFormat="1" applyFill="1" applyBorder="1" applyAlignment="1">
      <alignment vertical="top"/>
    </xf>
    <xf numFmtId="4" fontId="22" fillId="0" borderId="0" xfId="78" applyNumberFormat="1" applyFont="1" applyFill="1" applyBorder="1" applyAlignment="1">
      <alignment vertical="top"/>
    </xf>
    <xf numFmtId="4" fontId="123" fillId="0" borderId="0" xfId="78" applyNumberFormat="1" applyFont="1" applyFill="1" applyBorder="1"/>
    <xf numFmtId="0" fontId="78" fillId="0" borderId="0" xfId="138"/>
    <xf numFmtId="0" fontId="78" fillId="0" borderId="0" xfId="158"/>
    <xf numFmtId="0" fontId="127" fillId="0" borderId="14" xfId="158" applyFont="1" applyBorder="1" applyAlignment="1">
      <alignment horizontal="center" vertical="center" wrapText="1" readingOrder="1"/>
    </xf>
    <xf numFmtId="0" fontId="5" fillId="0" borderId="14" xfId="159" applyBorder="1" applyAlignment="1">
      <alignment horizontal="center"/>
    </xf>
    <xf numFmtId="0" fontId="127" fillId="0" borderId="14" xfId="158" applyFont="1" applyBorder="1" applyAlignment="1">
      <alignment horizontal="right" vertical="center" wrapText="1" readingOrder="1"/>
    </xf>
    <xf numFmtId="4" fontId="5" fillId="0" borderId="14" xfId="159" applyNumberFormat="1" applyBorder="1" applyAlignment="1">
      <alignment horizontal="right"/>
    </xf>
    <xf numFmtId="4" fontId="127" fillId="0" borderId="14" xfId="158" applyNumberFormat="1" applyFont="1" applyBorder="1" applyAlignment="1">
      <alignment horizontal="right" vertical="center" wrapText="1" readingOrder="1"/>
    </xf>
    <xf numFmtId="4" fontId="128" fillId="0" borderId="14" xfId="158" applyNumberFormat="1" applyFont="1" applyBorder="1" applyAlignment="1">
      <alignment horizontal="right" vertical="center" wrapText="1"/>
    </xf>
    <xf numFmtId="0" fontId="78" fillId="0" borderId="14" xfId="158" applyBorder="1"/>
    <xf numFmtId="0" fontId="0" fillId="0" borderId="0" xfId="158" applyFont="1"/>
    <xf numFmtId="49" fontId="101" fillId="0" borderId="14" xfId="160" applyNumberFormat="1" applyFont="1" applyBorder="1" applyAlignment="1">
      <alignment horizontal="center" vertical="center"/>
    </xf>
    <xf numFmtId="0" fontId="83" fillId="57" borderId="14" xfId="160" applyFont="1" applyFill="1" applyBorder="1" applyAlignment="1">
      <alignment horizontal="center" vertical="center" wrapText="1"/>
    </xf>
    <xf numFmtId="4" fontId="83" fillId="58" borderId="14" xfId="160" applyNumberFormat="1" applyFont="1" applyFill="1" applyBorder="1" applyAlignment="1">
      <alignment horizontal="center" vertical="center"/>
    </xf>
    <xf numFmtId="4" fontId="83" fillId="59" borderId="14" xfId="160" applyNumberFormat="1" applyFont="1" applyFill="1" applyBorder="1" applyAlignment="1">
      <alignment horizontal="center" vertical="center"/>
    </xf>
    <xf numFmtId="4" fontId="83" fillId="60" borderId="14" xfId="160" applyNumberFormat="1" applyFont="1" applyFill="1" applyBorder="1" applyAlignment="1">
      <alignment horizontal="center" vertical="center"/>
    </xf>
    <xf numFmtId="4" fontId="83" fillId="61" borderId="14" xfId="160" applyNumberFormat="1" applyFont="1" applyFill="1" applyBorder="1" applyAlignment="1">
      <alignment horizontal="center" vertical="center" wrapText="1"/>
    </xf>
    <xf numFmtId="4" fontId="83" fillId="62" borderId="14" xfId="160" applyNumberFormat="1" applyFont="1" applyFill="1" applyBorder="1" applyAlignment="1">
      <alignment horizontal="center" vertical="center" wrapText="1"/>
    </xf>
    <xf numFmtId="4" fontId="83" fillId="63" borderId="14" xfId="160" applyNumberFormat="1" applyFont="1" applyFill="1" applyBorder="1" applyAlignment="1">
      <alignment horizontal="center" vertical="center" wrapText="1"/>
    </xf>
    <xf numFmtId="4" fontId="83" fillId="64" borderId="14" xfId="160" applyNumberFormat="1" applyFont="1" applyFill="1" applyBorder="1" applyAlignment="1">
      <alignment horizontal="center" vertical="center" wrapText="1"/>
    </xf>
    <xf numFmtId="4" fontId="83" fillId="65" borderId="14" xfId="160" applyNumberFormat="1" applyFont="1" applyFill="1" applyBorder="1" applyAlignment="1">
      <alignment horizontal="center" vertical="center" wrapText="1"/>
    </xf>
    <xf numFmtId="0" fontId="125" fillId="0" borderId="0" xfId="160"/>
    <xf numFmtId="178" fontId="83" fillId="66" borderId="14" xfId="160" applyNumberFormat="1" applyFont="1" applyFill="1" applyBorder="1" applyAlignment="1">
      <alignment horizontal="left" vertical="center"/>
    </xf>
    <xf numFmtId="178" fontId="83" fillId="0" borderId="14" xfId="160" applyNumberFormat="1" applyFont="1" applyFill="1" applyBorder="1"/>
    <xf numFmtId="178" fontId="83" fillId="66" borderId="16" xfId="160" applyNumberFormat="1" applyFont="1" applyFill="1" applyBorder="1" applyAlignment="1">
      <alignment horizontal="left" vertical="center"/>
    </xf>
    <xf numFmtId="4" fontId="83" fillId="63" borderId="14" xfId="160" applyNumberFormat="1" applyFont="1" applyFill="1" applyBorder="1" applyAlignment="1">
      <alignment horizontal="right"/>
    </xf>
    <xf numFmtId="0" fontId="22" fillId="0" borderId="0" xfId="160" applyFont="1"/>
    <xf numFmtId="4" fontId="83" fillId="63" borderId="0" xfId="160" applyNumberFormat="1" applyFont="1" applyFill="1" applyBorder="1" applyAlignment="1">
      <alignment horizontal="right"/>
    </xf>
    <xf numFmtId="10" fontId="83" fillId="63" borderId="0" xfId="161" applyNumberFormat="1" applyFont="1" applyFill="1" applyBorder="1" applyAlignment="1">
      <alignment horizontal="right"/>
    </xf>
    <xf numFmtId="178" fontId="83" fillId="66" borderId="0" xfId="160" applyNumberFormat="1" applyFont="1" applyFill="1" applyBorder="1" applyAlignment="1">
      <alignment horizontal="left" vertical="center"/>
    </xf>
    <xf numFmtId="178" fontId="83" fillId="66" borderId="0" xfId="160" applyNumberFormat="1" applyFont="1" applyFill="1" applyBorder="1" applyAlignment="1">
      <alignment horizontal="left" vertical="center" wrapText="1"/>
    </xf>
    <xf numFmtId="10" fontId="83" fillId="63" borderId="0" xfId="160" applyNumberFormat="1" applyFont="1" applyFill="1" applyBorder="1" applyAlignment="1">
      <alignment horizontal="right"/>
    </xf>
    <xf numFmtId="180" fontId="83" fillId="63" borderId="0" xfId="161" applyNumberFormat="1" applyFont="1" applyFill="1" applyBorder="1" applyAlignment="1">
      <alignment horizontal="right"/>
    </xf>
    <xf numFmtId="178" fontId="83" fillId="66" borderId="14" xfId="160" applyNumberFormat="1" applyFont="1" applyFill="1" applyBorder="1" applyAlignment="1">
      <alignment horizontal="left" vertical="center" wrapText="1"/>
    </xf>
    <xf numFmtId="4" fontId="83" fillId="63" borderId="13" xfId="160" applyNumberFormat="1" applyFont="1" applyFill="1" applyBorder="1"/>
    <xf numFmtId="178" fontId="101" fillId="56" borderId="14" xfId="160" applyNumberFormat="1" applyFont="1" applyFill="1" applyBorder="1" applyAlignment="1">
      <alignment horizontal="center" vertical="center" wrapText="1"/>
    </xf>
    <xf numFmtId="178" fontId="83" fillId="63" borderId="14" xfId="160" applyNumberFormat="1" applyFont="1" applyFill="1" applyBorder="1" applyAlignment="1">
      <alignment horizontal="right"/>
    </xf>
    <xf numFmtId="178" fontId="83" fillId="55" borderId="13" xfId="160" applyNumberFormat="1" applyFont="1" applyFill="1" applyBorder="1" applyAlignment="1">
      <alignment horizontal="right" vertical="center"/>
    </xf>
    <xf numFmtId="0" fontId="125" fillId="55" borderId="0" xfId="160" applyFill="1" applyAlignment="1">
      <alignment horizontal="right" vertical="center"/>
    </xf>
    <xf numFmtId="178" fontId="125" fillId="0" borderId="0" xfId="160" applyNumberFormat="1"/>
    <xf numFmtId="0" fontId="126" fillId="0" borderId="73" xfId="158" applyFont="1" applyBorder="1" applyAlignment="1">
      <alignment horizontal="center"/>
    </xf>
    <xf numFmtId="0" fontId="86" fillId="0" borderId="0" xfId="78" applyFont="1" applyFill="1" applyAlignment="1">
      <alignment horizontal="justify" wrapText="1"/>
    </xf>
    <xf numFmtId="0" fontId="86" fillId="0" borderId="0" xfId="78" applyFont="1" applyFill="1" applyAlignment="1">
      <alignment wrapText="1"/>
    </xf>
    <xf numFmtId="0" fontId="26" fillId="0" borderId="14" xfId="78" applyFont="1" applyFill="1" applyBorder="1" applyAlignment="1">
      <alignment horizontal="center"/>
    </xf>
    <xf numFmtId="0" fontId="26" fillId="0" borderId="14" xfId="78" applyFont="1" applyFill="1" applyBorder="1" applyAlignment="1">
      <alignment horizontal="center" wrapText="1"/>
    </xf>
    <xf numFmtId="49" fontId="101" fillId="0" borderId="62" xfId="78" applyNumberFormat="1" applyFont="1" applyFill="1" applyBorder="1" applyAlignment="1">
      <alignment horizontal="center" vertical="center"/>
    </xf>
    <xf numFmtId="49" fontId="101" fillId="0" borderId="64" xfId="78" applyNumberFormat="1" applyFont="1" applyFill="1" applyBorder="1" applyAlignment="1">
      <alignment horizontal="center" vertical="center"/>
    </xf>
    <xf numFmtId="0" fontId="83" fillId="0" borderId="63" xfId="78" applyFont="1" applyFill="1" applyBorder="1" applyAlignment="1">
      <alignment horizontal="center" vertical="center" wrapText="1"/>
    </xf>
    <xf numFmtId="0" fontId="22" fillId="0" borderId="44" xfId="78" applyFill="1" applyBorder="1" applyAlignment="1"/>
    <xf numFmtId="0" fontId="22" fillId="0" borderId="45" xfId="78" applyFill="1" applyBorder="1" applyAlignment="1"/>
    <xf numFmtId="0" fontId="26" fillId="0" borderId="14" xfId="78" applyFont="1" applyBorder="1" applyAlignment="1">
      <alignment horizontal="center"/>
    </xf>
    <xf numFmtId="0" fontId="83" fillId="0" borderId="14" xfId="78" applyFont="1" applyFill="1" applyBorder="1" applyAlignment="1">
      <alignment horizontal="center" wrapText="1"/>
    </xf>
    <xf numFmtId="0" fontId="22" fillId="0" borderId="14" xfId="78" applyFont="1" applyFill="1" applyBorder="1" applyAlignment="1">
      <alignment horizontal="center" vertical="center"/>
    </xf>
    <xf numFmtId="0" fontId="101" fillId="0" borderId="0" xfId="78" applyFont="1" applyFill="1" applyAlignment="1">
      <alignment horizontal="center" wrapText="1"/>
    </xf>
    <xf numFmtId="0" fontId="22" fillId="0" borderId="0" xfId="78" applyAlignment="1">
      <alignment horizontal="center" wrapText="1"/>
    </xf>
    <xf numFmtId="0" fontId="22" fillId="0" borderId="14" xfId="78" applyFont="1" applyFill="1" applyBorder="1" applyAlignment="1">
      <alignment horizontal="center" vertical="center" wrapText="1"/>
    </xf>
    <xf numFmtId="0" fontId="118" fillId="56" borderId="0" xfId="78" applyFont="1" applyFill="1" applyBorder="1" applyAlignment="1">
      <alignment horizontal="left" vertical="top" wrapText="1"/>
    </xf>
    <xf numFmtId="0" fontId="26" fillId="0" borderId="0" xfId="78" applyFont="1" applyFill="1" applyBorder="1" applyAlignment="1">
      <alignment horizontal="center" vertical="center"/>
    </xf>
    <xf numFmtId="0" fontId="26" fillId="0" borderId="0" xfId="78" applyFont="1" applyBorder="1" applyAlignment="1">
      <alignment horizontal="center" vertical="center"/>
    </xf>
    <xf numFmtId="0" fontId="118" fillId="56" borderId="0" xfId="78" applyFont="1" applyFill="1" applyBorder="1" applyAlignment="1">
      <alignment vertical="top" wrapText="1"/>
    </xf>
    <xf numFmtId="0" fontId="26" fillId="0" borderId="73" xfId="78" applyFont="1" applyFill="1" applyBorder="1" applyAlignment="1">
      <alignment horizontal="center" vertical="center"/>
    </xf>
    <xf numFmtId="0" fontId="86" fillId="0" borderId="15" xfId="78" applyFont="1" applyFill="1" applyBorder="1" applyAlignment="1">
      <alignment horizontal="center" vertical="center"/>
    </xf>
    <xf numFmtId="0" fontId="86" fillId="0" borderId="13" xfId="78" applyFont="1" applyFill="1" applyBorder="1" applyAlignment="1">
      <alignment horizontal="center" vertical="center"/>
    </xf>
    <xf numFmtId="0" fontId="86" fillId="0" borderId="15" xfId="78" applyFont="1" applyFill="1" applyBorder="1" applyAlignment="1">
      <alignment horizontal="center" vertical="center" wrapText="1"/>
    </xf>
    <xf numFmtId="0" fontId="86" fillId="0" borderId="13" xfId="78" applyFont="1" applyFill="1" applyBorder="1" applyAlignment="1">
      <alignment horizontal="center" vertical="center" wrapText="1"/>
    </xf>
    <xf numFmtId="4" fontId="119" fillId="0" borderId="15" xfId="78" applyNumberFormat="1" applyFont="1" applyFill="1" applyBorder="1" applyAlignment="1">
      <alignment horizontal="center" vertical="center" wrapText="1"/>
    </xf>
    <xf numFmtId="4" fontId="119" fillId="0" borderId="13" xfId="78" applyNumberFormat="1" applyFont="1" applyFill="1" applyBorder="1" applyAlignment="1">
      <alignment horizontal="center" vertical="center" wrapText="1"/>
    </xf>
    <xf numFmtId="4" fontId="86" fillId="0" borderId="15" xfId="78" applyNumberFormat="1" applyFont="1" applyFill="1" applyBorder="1" applyAlignment="1">
      <alignment horizontal="center" vertical="center" wrapText="1"/>
    </xf>
    <xf numFmtId="4" fontId="86" fillId="0" borderId="13" xfId="78" applyNumberFormat="1" applyFont="1" applyFill="1" applyBorder="1" applyAlignment="1">
      <alignment horizontal="center" vertical="center" wrapText="1"/>
    </xf>
    <xf numFmtId="0" fontId="86" fillId="0" borderId="65" xfId="78" applyFont="1" applyFill="1" applyBorder="1" applyAlignment="1">
      <alignment horizontal="center"/>
    </xf>
    <xf numFmtId="0" fontId="86" fillId="0" borderId="47" xfId="78" applyFont="1" applyFill="1" applyBorder="1" applyAlignment="1">
      <alignment horizontal="center"/>
    </xf>
    <xf numFmtId="0" fontId="86" fillId="0" borderId="43" xfId="78" applyFont="1" applyFill="1" applyBorder="1" applyAlignment="1">
      <alignment horizontal="center"/>
    </xf>
  </cellXfs>
  <cellStyles count="162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50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2" xfId="37"/>
    <cellStyle name="Normálna 2 2" xfId="78"/>
    <cellStyle name="Normálna 2 2 2" xfId="145"/>
    <cellStyle name="Normálna 2 3" xfId="143"/>
    <cellStyle name="Normálna 2 4" xfId="158"/>
    <cellStyle name="Normálna 20" xfId="160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 8" xfId="159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51"/>
    <cellStyle name="normálne_Hárok1" xfId="156"/>
    <cellStyle name="normálne_Hárok1 2" xfId="152"/>
    <cellStyle name="normálne_Mesač.prehľad P aV apríl 2006" xfId="38"/>
    <cellStyle name="normálne_nový výkaz upravený " xfId="39"/>
    <cellStyle name="normálne_plnenie investície 2006" xfId="153"/>
    <cellStyle name="normálne_pomocný do textu júl 2010" xfId="149"/>
    <cellStyle name="normálne_Prílohy č. 1a ... (tvorba fondov 2007)" xfId="155"/>
    <cellStyle name="normálne_Prílohy k správe k 30.11.2010 - ústredie" xfId="154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157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ercentá 6" xfId="161"/>
    <cellStyle name="Popis" xfId="45"/>
    <cellStyle name="Poznámka" xfId="46" builtinId="10" customBuiltin="1"/>
    <cellStyle name="Poznámka 2" xfId="116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24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lor rgb="FF00B050"/>
      </font>
    </dxf>
    <dxf>
      <font>
        <color rgb="FFFF0000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5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 sz="2000"/>
              <a:t>Výber poistného a príspevkov  na SDS od EAO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183431952662722E-2"/>
          <c:y val="7.1794187271495807E-2"/>
          <c:w val="0.8998172203213417"/>
          <c:h val="0.73048993131209139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646663899728028E-2"/>
                  <c:y val="-2.86592578802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53290325013174E-2"/>
                  <c:y val="2.13592582314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5408"/>
        <c:axId val="176036480"/>
      </c:lineChart>
      <c:catAx>
        <c:axId val="175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60364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6036480"/>
        <c:scaling>
          <c:orientation val="minMax"/>
          <c:max val="62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5905408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'prehľad vývoja pohľ. 2012_2014'!$B$30</c:f>
              <c:strCache>
                <c:ptCount val="1"/>
                <c:pt idx="0">
                  <c:v>2012</c:v>
                </c:pt>
              </c:strCache>
            </c:strRef>
          </c:tx>
          <c:marker>
            <c:spPr>
              <a:solidFill>
                <a:schemeClr val="accent1">
                  <a:alpha val="47000"/>
                </a:schemeClr>
              </a:solidFill>
            </c:spPr>
          </c:marker>
          <c:dLbls>
            <c:dLbl>
              <c:idx val="0"/>
              <c:layout>
                <c:manualLayout>
                  <c:x val="-3.3299762909409676E-2"/>
                  <c:y val="7.5996611354697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003019308195523E-2"/>
                  <c:y val="-4.6140799751066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928833407891984E-2"/>
                  <c:y val="6.7854117280979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371814746882778E-2"/>
                  <c:y val="5.3619343447791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599749146860199E-2"/>
                  <c:y val="4.4676374537604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80459082876935E-2"/>
                  <c:y val="7.4239270592434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596506510623823E-2"/>
                  <c:y val="5.4283293824783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666348171280777E-2"/>
                  <c:y val="6.6877801916088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854647507588369E-2"/>
                  <c:y val="7.3282446663458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8680459082876935E-2"/>
                  <c:y val="0.10446602614430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7257696424945622E-2"/>
                  <c:y val="7.25014733410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147617457073462E-2"/>
                  <c:y val="5.586490459235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solidFill>
                <a:schemeClr val="accent1">
                  <a:alpha val="53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'prehľad vývoja pohľ. 2012_2014'!$C$29:$N$29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'prehľad vývoja pohľ. 2012_2014'!$C$30:$N$30</c:f>
              <c:numCache>
                <c:formatCode>#,##0.00</c:formatCode>
                <c:ptCount val="12"/>
                <c:pt idx="0">
                  <c:v>621385117.53999984</c:v>
                </c:pt>
                <c:pt idx="1">
                  <c:v>615034972.19999981</c:v>
                </c:pt>
                <c:pt idx="2">
                  <c:v>622231799.28999984</c:v>
                </c:pt>
                <c:pt idx="3">
                  <c:v>629846937.25</c:v>
                </c:pt>
                <c:pt idx="4">
                  <c:v>637343258.05000007</c:v>
                </c:pt>
                <c:pt idx="5">
                  <c:v>661575631.2700001</c:v>
                </c:pt>
                <c:pt idx="6">
                  <c:v>667871995.60000002</c:v>
                </c:pt>
                <c:pt idx="7">
                  <c:v>663342426.2700001</c:v>
                </c:pt>
                <c:pt idx="8">
                  <c:v>655571747.13999999</c:v>
                </c:pt>
                <c:pt idx="9">
                  <c:v>641927601.82000017</c:v>
                </c:pt>
                <c:pt idx="10">
                  <c:v>651771594.57000005</c:v>
                </c:pt>
                <c:pt idx="11">
                  <c:v>595319519.65999985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'prehľad vývoja pohľ. 2012_2014'!$B$31</c:f>
              <c:strCache>
                <c:ptCount val="1"/>
                <c:pt idx="0">
                  <c:v>2013</c:v>
                </c:pt>
              </c:strCache>
            </c:strRef>
          </c:tx>
          <c:dLbls>
            <c:dLbl>
              <c:idx val="0"/>
              <c:layout>
                <c:manualLayout>
                  <c:x val="-3.3299762909409676E-2"/>
                  <c:y val="-5.1569129133544646E-2"/>
                </c:manualLayout>
              </c:layout>
              <c:numFmt formatCode="#,##0" sourceLinked="0"/>
              <c:spPr>
                <a:solidFill>
                  <a:schemeClr val="accent2">
                    <a:alpha val="4700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448134710016753E-2"/>
                  <c:y val="4.8854964442305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448134710016753E-2"/>
                  <c:y val="-4.614079975106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751367427605322E-2"/>
                  <c:y val="-4.641417178895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670692410927361E-2"/>
                  <c:y val="-4.34266350598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886762384838697E-2"/>
                  <c:y val="-6.515954179192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8338365513659207E-2"/>
                  <c:y val="-4.8854964442305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744861198905294E-2"/>
                  <c:y val="-5.779807311558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722570605889591E-2"/>
                  <c:y val="-4.4363981916273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7599749146860199E-2"/>
                  <c:y val="-7.6797224358326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167623856836607E-2"/>
                  <c:y val="-4.1649731132875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5803196045429699E-2"/>
                  <c:y val="-6.6253016673427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solidFill>
                <a:schemeClr val="accent2">
                  <a:alpha val="47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'prehľad vývoja pohľ. 2012_2014'!$C$29:$N$29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'prehľad vývoja pohľ. 2012_2014'!$C$31:$N$31</c:f>
              <c:numCache>
                <c:formatCode>#,##0.00</c:formatCode>
                <c:ptCount val="12"/>
                <c:pt idx="0">
                  <c:v>647672493.05999994</c:v>
                </c:pt>
                <c:pt idx="1">
                  <c:v>595223289.98000002</c:v>
                </c:pt>
                <c:pt idx="2">
                  <c:v>621116028.87</c:v>
                </c:pt>
                <c:pt idx="3">
                  <c:v>645002681.08000004</c:v>
                </c:pt>
                <c:pt idx="4">
                  <c:v>657829444.38999999</c:v>
                </c:pt>
                <c:pt idx="5">
                  <c:v>664077947.33000004</c:v>
                </c:pt>
                <c:pt idx="6">
                  <c:v>683016235.38</c:v>
                </c:pt>
                <c:pt idx="7">
                  <c:v>685952284.98000002</c:v>
                </c:pt>
                <c:pt idx="8">
                  <c:v>683982529.64999998</c:v>
                </c:pt>
                <c:pt idx="9">
                  <c:v>653528323.68000007</c:v>
                </c:pt>
                <c:pt idx="10">
                  <c:v>661730708.33999991</c:v>
                </c:pt>
                <c:pt idx="11">
                  <c:v>667147854.09000003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'prehľad vývoja pohľ. 2012_2014'!$B$32</c:f>
              <c:strCache>
                <c:ptCount val="1"/>
                <c:pt idx="0">
                  <c:v>2014</c:v>
                </c:pt>
              </c:strCache>
            </c:strRef>
          </c:tx>
          <c:dLbls>
            <c:dLbl>
              <c:idx val="0"/>
              <c:layout>
                <c:manualLayout>
                  <c:x val="-2.4706275706981373E-2"/>
                  <c:y val="-5.6997458516022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79519575003001E-2"/>
                  <c:y val="-6.1820505765869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4386315187236164E-3"/>
                  <c:y val="-5.1159075317840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solidFill>
                <a:schemeClr val="accent3">
                  <a:alpha val="48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'prehľad vývoja pohľ. 2012_2014'!$C$32:$F$32</c:f>
              <c:numCache>
                <c:formatCode>#,##0.00</c:formatCode>
                <c:ptCount val="4"/>
                <c:pt idx="0">
                  <c:v>724836545.75999987</c:v>
                </c:pt>
                <c:pt idx="1">
                  <c:v>719042380.25000012</c:v>
                </c:pt>
                <c:pt idx="2">
                  <c:v>718464014.4799999</c:v>
                </c:pt>
                <c:pt idx="3">
                  <c:v>707663883.13999999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82656"/>
        <c:axId val="187784192"/>
      </c:lineChart>
      <c:catAx>
        <c:axId val="187782656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crossAx val="187784192"/>
        <c:crosses val="autoZero"/>
        <c:auto val="1"/>
        <c:lblAlgn val="ctr"/>
        <c:lblOffset val="100"/>
        <c:noMultiLvlLbl val="0"/>
      </c:catAx>
      <c:valAx>
        <c:axId val="187784192"/>
        <c:scaling>
          <c:orientation val="minMax"/>
          <c:min val="500000000"/>
        </c:scaling>
        <c:delete val="0"/>
        <c:axPos val="l"/>
        <c:numFmt formatCode="#,##0" sourceLinked="0"/>
        <c:majorTickMark val="out"/>
        <c:minorTickMark val="none"/>
        <c:tickLblPos val="nextTo"/>
        <c:crossAx val="18778265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2014'!$B$37:$B$44</c:f>
              <c:strCache>
                <c:ptCount val="8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31.1.2014</c:v>
                </c:pt>
                <c:pt idx="5">
                  <c:v>k 28.2.2014</c:v>
                </c:pt>
                <c:pt idx="6">
                  <c:v>k 31.3.2014</c:v>
                </c:pt>
                <c:pt idx="7">
                  <c:v>k 30.4.2014</c:v>
                </c:pt>
              </c:strCache>
            </c:strRef>
          </c:cat>
          <c:val>
            <c:numRef>
              <c:f>'[8]Vývoj pohľadávok graf 2014'!$C$37:$C$44</c:f>
              <c:numCache>
                <c:formatCode>General</c:formatCode>
                <c:ptCount val="8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724836.54575999989</c:v>
                </c:pt>
                <c:pt idx="5">
                  <c:v>719042.38025000016</c:v>
                </c:pt>
                <c:pt idx="6">
                  <c:v>718464.0144799999</c:v>
                </c:pt>
                <c:pt idx="7">
                  <c:v>707663.93565000035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857472"/>
        <c:axId val="225051392"/>
      </c:barChart>
      <c:catAx>
        <c:axId val="2228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9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25051392"/>
        <c:crosses val="autoZero"/>
        <c:auto val="1"/>
        <c:lblAlgn val="ctr"/>
        <c:lblOffset val="100"/>
        <c:noMultiLvlLbl val="0"/>
      </c:catAx>
      <c:valAx>
        <c:axId val="2250513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22857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2013 a 2014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[10]zdroj!$A$13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[10]zdroj!$B$12:$E$12</c:f>
              <c:strCache>
                <c:ptCount val="4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</c:strCache>
            </c:strRef>
          </c:cat>
          <c:val>
            <c:numRef>
              <c:f>[10]zdroj!$B$13:$E$13</c:f>
              <c:numCache>
                <c:formatCode>General</c:formatCode>
                <c:ptCount val="4"/>
                <c:pt idx="0">
                  <c:v>11572878</c:v>
                </c:pt>
                <c:pt idx="1">
                  <c:v>5229443</c:v>
                </c:pt>
                <c:pt idx="2">
                  <c:v>7700431</c:v>
                </c:pt>
                <c:pt idx="3">
                  <c:v>8639271</c:v>
                </c:pt>
              </c:numCache>
            </c:numRef>
          </c:val>
        </c:ser>
        <c:ser>
          <c:idx val="2"/>
          <c:order val="1"/>
          <c:tx>
            <c:strRef>
              <c:f>[10]zdroj!$A$14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[10]zdroj!$B$12:$E$12</c:f>
              <c:strCache>
                <c:ptCount val="4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</c:strCache>
            </c:strRef>
          </c:cat>
          <c:val>
            <c:numRef>
              <c:f>[10]zdroj!$B$14:$E$14</c:f>
              <c:numCache>
                <c:formatCode>General</c:formatCode>
                <c:ptCount val="4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17440"/>
        <c:axId val="222719360"/>
      </c:barChart>
      <c:catAx>
        <c:axId val="222717440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271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7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27174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24</xdr:col>
      <xdr:colOff>422330</xdr:colOff>
      <xdr:row>51</xdr:row>
      <xdr:rowOff>60021</xdr:rowOff>
    </xdr:to>
    <xdr:graphicFrame macro="">
      <xdr:nvGraphicFramePr>
        <xdr:cNvPr id="6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0</xdr:row>
      <xdr:rowOff>35719</xdr:rowOff>
    </xdr:from>
    <xdr:to>
      <xdr:col>13</xdr:col>
      <xdr:colOff>404812</xdr:colOff>
      <xdr:row>26</xdr:row>
      <xdr:rowOff>47625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581025</xdr:colOff>
      <xdr:row>28</xdr:row>
      <xdr:rowOff>114300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95816" cy="561441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A-BRUCKNEROVA_J/My%20Documents/Jarmila_pracovn&#233;%20s&#250;bory/Rozbory/rok%202014/plnenie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raf%20%202014%20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h&#318;ady%20k%20..04_2014.len%20r.14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uboryPlocha/Buba_plocha/m&#225;j_2014_ilkova_&#250;lohy/spr&#225;va%20o%20hosp._04_14/&#250;&#269;tovn&#237;ctvo_04_14/OPRAVA%20&#218;&#269;tovn&#237;ctvo%20ve&#318;k&#225;%20apr&#237;l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3 a 2014"/>
      <sheetName val="Graf"/>
      <sheetName val="spolu 600+700 apríl 2014"/>
      <sheetName val="spolu 600 apríl 2014"/>
      <sheetName val="spolu 700 apríl 2014"/>
      <sheetName val="ústredie 600 apríl 2014"/>
      <sheetName val="pobočky 600 apríl 2014"/>
      <sheetName val="objed.a faktúry apríl 2014"/>
      <sheetName val="spolu 600+700 marec 2014"/>
      <sheetName val="spolu 600 marec 2014"/>
      <sheetName val="spolu 700 marec 2014"/>
      <sheetName val="ústredie 600 marec 2014"/>
      <sheetName val="pobočky 600 marec 2014"/>
      <sheetName val="objed.a faktúry marec 2014"/>
      <sheetName val="spolu 600+700 február 2014"/>
      <sheetName val="spolu 600 február 2014"/>
      <sheetName val="spolu 700 február 2014"/>
      <sheetName val="ústredie 600 február 2014"/>
      <sheetName val="pobočky 600 február 2014"/>
      <sheetName val="objed.a faktúry február 2014"/>
      <sheetName val="SF"/>
      <sheetName val="Pobočky SF august 2013"/>
      <sheetName val="príloha č. 11"/>
      <sheetName val="príloha č.3"/>
      <sheetName val="príloha č. 9"/>
      <sheetName val="Hárok2"/>
      <sheetName val="Hárok1"/>
      <sheetName val="Hárok3"/>
      <sheetName val="Hárok4"/>
      <sheetName val="zdroj"/>
      <sheetName val="vzor"/>
      <sheetName val="vzo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</row>
        <row r="13">
          <cell r="A13" t="str">
            <v>Správny fond v roku 2013</v>
          </cell>
          <cell r="B13">
            <v>11572878</v>
          </cell>
          <cell r="C13">
            <v>5229443</v>
          </cell>
          <cell r="D13">
            <v>7700431</v>
          </cell>
          <cell r="E13">
            <v>8639271</v>
          </cell>
        </row>
        <row r="14">
          <cell r="A14" t="str">
            <v>Správny fond v roku 2014</v>
          </cell>
          <cell r="B14">
            <v>7217526</v>
          </cell>
          <cell r="C14">
            <v>8070064</v>
          </cell>
          <cell r="D14">
            <v>8099770</v>
          </cell>
          <cell r="E14">
            <v>10001154</v>
          </cell>
        </row>
      </sheetData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2014</v>
          </cell>
          <cell r="C8">
            <v>496445.4384625057</v>
          </cell>
          <cell r="D8">
            <v>466970.65569398884</v>
          </cell>
          <cell r="E8">
            <v>455065.22625658265</v>
          </cell>
          <cell r="F8">
            <v>484292.89542074094</v>
          </cell>
          <cell r="G8">
            <v>487018.39817285538</v>
          </cell>
          <cell r="H8">
            <v>490600.27486908808</v>
          </cell>
          <cell r="I8">
            <v>517613.58446815022</v>
          </cell>
          <cell r="J8">
            <v>497637.5342172138</v>
          </cell>
          <cell r="K8">
            <v>489084.14183653024</v>
          </cell>
          <cell r="L8">
            <v>504642.73745957931</v>
          </cell>
          <cell r="M8">
            <v>496064.53503700939</v>
          </cell>
          <cell r="N8">
            <v>612569.66560575517</v>
          </cell>
        </row>
        <row r="9">
          <cell r="B9" t="str">
            <v>príjmy od EAO spolu rok 2014</v>
          </cell>
          <cell r="C9">
            <v>503984</v>
          </cell>
          <cell r="D9">
            <v>481528</v>
          </cell>
          <cell r="E9">
            <v>475858</v>
          </cell>
          <cell r="F9">
            <v>496840</v>
          </cell>
        </row>
        <row r="10">
          <cell r="B10" t="str">
            <v>príjmy od EAO spolu rok 2012 bez oddlženia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2012 vrátane oddlženia</v>
          </cell>
          <cell r="C11">
            <v>445863</v>
          </cell>
          <cell r="D11">
            <v>436816</v>
          </cell>
          <cell r="E11">
            <v>427059.55717000004</v>
          </cell>
          <cell r="F11">
            <v>438139.44282999996</v>
          </cell>
          <cell r="G11">
            <v>448976</v>
          </cell>
          <cell r="H11">
            <v>451458</v>
          </cell>
          <cell r="I11">
            <v>467118.80834000005</v>
          </cell>
          <cell r="J11">
            <v>459276</v>
          </cell>
          <cell r="K11">
            <v>443517</v>
          </cell>
          <cell r="L11">
            <v>457603</v>
          </cell>
          <cell r="M11">
            <v>453280</v>
          </cell>
          <cell r="N11">
            <v>551704</v>
          </cell>
        </row>
        <row r="12">
          <cell r="B12" t="str">
            <v>príjmy od EAO spolu rok 2013</v>
          </cell>
          <cell r="C12">
            <v>451707</v>
          </cell>
          <cell r="D12">
            <v>453534</v>
          </cell>
          <cell r="E12">
            <v>443416</v>
          </cell>
          <cell r="F12">
            <v>477329</v>
          </cell>
          <cell r="G12">
            <v>480751</v>
          </cell>
          <cell r="H12">
            <v>482171</v>
          </cell>
          <cell r="I12">
            <v>509858</v>
          </cell>
          <cell r="J12">
            <v>489040</v>
          </cell>
          <cell r="K12">
            <v>481644</v>
          </cell>
          <cell r="L12">
            <v>497426</v>
          </cell>
          <cell r="M12">
            <v>486306</v>
          </cell>
          <cell r="N12">
            <v>599870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 refreshError="1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31.1.2014</v>
          </cell>
          <cell r="C41">
            <v>724836.54575999989</v>
          </cell>
        </row>
        <row r="42">
          <cell r="B42" t="str">
            <v>k 28.2.2014</v>
          </cell>
          <cell r="C42">
            <v>719042.38025000016</v>
          </cell>
        </row>
        <row r="43">
          <cell r="B43" t="str">
            <v>k 31.3.2014</v>
          </cell>
          <cell r="C43">
            <v>718464.0144799999</v>
          </cell>
        </row>
        <row r="44">
          <cell r="B44" t="str">
            <v>k 30.4.2014</v>
          </cell>
          <cell r="C44">
            <v>707663.93565000035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vnanie mesiacov (2)"/>
      <sheetName val="DP učty "/>
      <sheetName val="Sumár"/>
      <sheetName val="Pobočky - transformované"/>
      <sheetName val="Porovnanie mesiacov"/>
    </sheetNames>
    <sheetDataSet>
      <sheetData sheetId="0"/>
      <sheetData sheetId="1"/>
      <sheetData sheetId="2"/>
      <sheetData sheetId="3">
        <row r="2">
          <cell r="B2">
            <v>36428633.810000002</v>
          </cell>
          <cell r="C2">
            <v>2382597.3000000003</v>
          </cell>
          <cell r="D2">
            <v>24287098.779999997</v>
          </cell>
          <cell r="E2">
            <v>9238262</v>
          </cell>
          <cell r="F2">
            <v>23586.489999999998</v>
          </cell>
          <cell r="G2">
            <v>11149.630000000001</v>
          </cell>
          <cell r="H2">
            <v>58530.92</v>
          </cell>
          <cell r="I2">
            <v>424148.21</v>
          </cell>
          <cell r="J2">
            <v>3260.48</v>
          </cell>
        </row>
        <row r="3">
          <cell r="B3">
            <v>7509191.8999999994</v>
          </cell>
          <cell r="C3">
            <v>818358.18</v>
          </cell>
          <cell r="D3">
            <v>5377405.8799999999</v>
          </cell>
          <cell r="E3">
            <v>1257034.42</v>
          </cell>
          <cell r="F3">
            <v>13283.220000000001</v>
          </cell>
          <cell r="G3">
            <v>0</v>
          </cell>
          <cell r="H3">
            <v>15694.4</v>
          </cell>
          <cell r="I3">
            <v>25993.420000000002</v>
          </cell>
          <cell r="J3">
            <v>1422.38</v>
          </cell>
        </row>
        <row r="4">
          <cell r="B4">
            <v>159746928.63000005</v>
          </cell>
          <cell r="C4">
            <v>8296232.4299999997</v>
          </cell>
          <cell r="D4">
            <v>119208940.87000002</v>
          </cell>
          <cell r="E4">
            <v>32921632.500000004</v>
          </cell>
          <cell r="F4">
            <v>447750.87</v>
          </cell>
          <cell r="G4">
            <v>40230.15</v>
          </cell>
          <cell r="H4">
            <v>-2860935.2600000002</v>
          </cell>
          <cell r="I4">
            <v>1689682.8</v>
          </cell>
          <cell r="J4">
            <v>3394.27</v>
          </cell>
        </row>
        <row r="6">
          <cell r="B6">
            <v>9534184.4000000004</v>
          </cell>
          <cell r="C6">
            <v>698103.8400000002</v>
          </cell>
          <cell r="D6">
            <v>6915659.6299999999</v>
          </cell>
          <cell r="E6">
            <v>1619379.1300000004</v>
          </cell>
          <cell r="F6">
            <v>52467.12999999999</v>
          </cell>
          <cell r="G6">
            <v>258.89999999999998</v>
          </cell>
          <cell r="H6">
            <v>21382.73</v>
          </cell>
          <cell r="I6">
            <v>222808.01</v>
          </cell>
          <cell r="J6">
            <v>4125.03</v>
          </cell>
        </row>
        <row r="7">
          <cell r="B7">
            <v>12756222.120000001</v>
          </cell>
          <cell r="C7">
            <v>1178973.4000000004</v>
          </cell>
          <cell r="D7">
            <v>8507827.4100000001</v>
          </cell>
          <cell r="E7">
            <v>2476859.1299999994</v>
          </cell>
          <cell r="F7">
            <v>11012.5</v>
          </cell>
          <cell r="G7">
            <v>413.98999999999995</v>
          </cell>
          <cell r="H7">
            <v>57089.719999999994</v>
          </cell>
          <cell r="I7">
            <v>523793.64</v>
          </cell>
          <cell r="J7">
            <v>252.33</v>
          </cell>
        </row>
        <row r="8">
          <cell r="B8">
            <v>17261085.479999997</v>
          </cell>
          <cell r="C8">
            <v>1041943.28</v>
          </cell>
          <cell r="D8">
            <v>10777932.459999999</v>
          </cell>
          <cell r="E8">
            <v>4783787.3000000007</v>
          </cell>
          <cell r="F8">
            <v>100230.01000000001</v>
          </cell>
          <cell r="G8">
            <v>9447.59</v>
          </cell>
          <cell r="H8">
            <v>39112.92</v>
          </cell>
          <cell r="I8">
            <v>508411.38</v>
          </cell>
          <cell r="J8">
            <v>220.54</v>
          </cell>
        </row>
        <row r="9">
          <cell r="B9">
            <v>17540360.700000003</v>
          </cell>
          <cell r="C9">
            <v>1826164.0900000003</v>
          </cell>
          <cell r="D9">
            <v>9707780.7400000002</v>
          </cell>
          <cell r="E9">
            <v>5789318.5300000012</v>
          </cell>
          <cell r="F9">
            <v>31934.049999999992</v>
          </cell>
          <cell r="G9">
            <v>6700.5700000000006</v>
          </cell>
          <cell r="H9">
            <v>125625.57</v>
          </cell>
          <cell r="I9">
            <v>52595.38</v>
          </cell>
          <cell r="J9">
            <v>241.77</v>
          </cell>
        </row>
        <row r="10">
          <cell r="B10">
            <v>6395824.0299999993</v>
          </cell>
          <cell r="C10">
            <v>265015.16000000009</v>
          </cell>
          <cell r="D10">
            <v>3758597.1299999994</v>
          </cell>
          <cell r="E10">
            <v>2201610.87</v>
          </cell>
          <cell r="F10">
            <v>11670.740000000002</v>
          </cell>
          <cell r="G10">
            <v>179.21</v>
          </cell>
          <cell r="H10">
            <v>34087.01</v>
          </cell>
          <cell r="I10">
            <v>122164.96</v>
          </cell>
          <cell r="J10">
            <v>2498.9499999999998</v>
          </cell>
        </row>
        <row r="11">
          <cell r="B11">
            <v>10755418.510000002</v>
          </cell>
          <cell r="C11">
            <v>687800.10999999987</v>
          </cell>
          <cell r="D11">
            <v>6914692.3499999996</v>
          </cell>
          <cell r="E11">
            <v>2884982.65</v>
          </cell>
          <cell r="F11">
            <v>150232.33000000002</v>
          </cell>
          <cell r="G11">
            <v>7970.59</v>
          </cell>
          <cell r="H11">
            <v>82915.959999999992</v>
          </cell>
          <cell r="I11">
            <v>25793.89</v>
          </cell>
          <cell r="J11">
            <v>1030.6300000000001</v>
          </cell>
        </row>
        <row r="12">
          <cell r="B12">
            <v>44103080.43</v>
          </cell>
          <cell r="C12">
            <v>3498781.0900000003</v>
          </cell>
          <cell r="D12">
            <v>23649754.270000003</v>
          </cell>
          <cell r="E12">
            <v>15653179</v>
          </cell>
          <cell r="F12">
            <v>101296.04999999999</v>
          </cell>
          <cell r="G12">
            <v>-410.75000000000011</v>
          </cell>
          <cell r="H12">
            <v>110767.45</v>
          </cell>
          <cell r="I12">
            <v>1079602.27</v>
          </cell>
          <cell r="J12">
            <v>10111.049999999999</v>
          </cell>
        </row>
        <row r="14">
          <cell r="B14">
            <v>13734697.010000002</v>
          </cell>
          <cell r="C14">
            <v>1928573.7199999997</v>
          </cell>
          <cell r="D14">
            <v>6849154.330000001</v>
          </cell>
          <cell r="E14">
            <v>4151085.8099999991</v>
          </cell>
          <cell r="F14">
            <v>33945.61</v>
          </cell>
          <cell r="G14">
            <v>765.65000000000009</v>
          </cell>
          <cell r="H14">
            <v>56872.74</v>
          </cell>
          <cell r="I14">
            <v>713307.65999999992</v>
          </cell>
          <cell r="J14">
            <v>991.49</v>
          </cell>
        </row>
        <row r="15">
          <cell r="B15">
            <v>18831140.030000005</v>
          </cell>
          <cell r="C15">
            <v>1737605.7700000003</v>
          </cell>
          <cell r="D15">
            <v>14168806.350000003</v>
          </cell>
          <cell r="E15">
            <v>2821841.6799999997</v>
          </cell>
          <cell r="F15">
            <v>10423.170000000002</v>
          </cell>
          <cell r="G15">
            <v>5133.8</v>
          </cell>
          <cell r="H15">
            <v>32694.33</v>
          </cell>
          <cell r="I15">
            <v>54591.979999999996</v>
          </cell>
          <cell r="J15">
            <v>42.95</v>
          </cell>
        </row>
        <row r="16">
          <cell r="B16">
            <v>9988801.7799999975</v>
          </cell>
          <cell r="C16">
            <v>1104182.6100000001</v>
          </cell>
          <cell r="D16">
            <v>5006917.9899999993</v>
          </cell>
          <cell r="E16">
            <v>3492524.3099999996</v>
          </cell>
          <cell r="F16">
            <v>29352.37</v>
          </cell>
          <cell r="G16">
            <v>23509.89</v>
          </cell>
          <cell r="H16">
            <v>187704.86000000002</v>
          </cell>
          <cell r="I16">
            <v>135795.01</v>
          </cell>
          <cell r="J16">
            <v>8814.74</v>
          </cell>
        </row>
        <row r="17">
          <cell r="B17">
            <v>11560495.449999999</v>
          </cell>
          <cell r="C17">
            <v>2213006.7999999998</v>
          </cell>
          <cell r="D17">
            <v>7005724.379999999</v>
          </cell>
          <cell r="E17">
            <v>2160443.9200000004</v>
          </cell>
          <cell r="F17">
            <v>27932.770000000004</v>
          </cell>
          <cell r="G17">
            <v>740.73</v>
          </cell>
          <cell r="H17">
            <v>43989.9</v>
          </cell>
          <cell r="I17">
            <v>108430.60999999999</v>
          </cell>
          <cell r="J17">
            <v>226.34</v>
          </cell>
        </row>
        <row r="18">
          <cell r="B18">
            <v>8713502.2299999967</v>
          </cell>
          <cell r="C18">
            <v>597235.06000000006</v>
          </cell>
          <cell r="D18">
            <v>4566164.54</v>
          </cell>
          <cell r="E18">
            <v>3423088.56</v>
          </cell>
          <cell r="F18">
            <v>13266.039999999999</v>
          </cell>
          <cell r="G18">
            <v>11215.29</v>
          </cell>
          <cell r="H18">
            <v>48402.43</v>
          </cell>
          <cell r="I18">
            <v>50717.200000000004</v>
          </cell>
          <cell r="J18">
            <v>3413.11</v>
          </cell>
        </row>
        <row r="19">
          <cell r="B19">
            <v>20892053.02</v>
          </cell>
          <cell r="C19">
            <v>2318842.5999999996</v>
          </cell>
          <cell r="D19">
            <v>12762527.01</v>
          </cell>
          <cell r="E19">
            <v>5248923.92</v>
          </cell>
          <cell r="F19">
            <v>70945.789999999994</v>
          </cell>
          <cell r="G19">
            <v>1448.05</v>
          </cell>
          <cell r="H19">
            <v>300875.82</v>
          </cell>
          <cell r="I19">
            <v>177723.49</v>
          </cell>
          <cell r="J19">
            <v>10766.34</v>
          </cell>
        </row>
        <row r="20">
          <cell r="B20">
            <v>12848543.359999998</v>
          </cell>
          <cell r="C20">
            <v>1285865.56</v>
          </cell>
          <cell r="D20">
            <v>7546548.169999999</v>
          </cell>
          <cell r="E20">
            <v>3682730.1500000004</v>
          </cell>
          <cell r="F20">
            <v>47294.619999999988</v>
          </cell>
          <cell r="G20">
            <v>23270.32</v>
          </cell>
          <cell r="H20">
            <v>162050.87999999998</v>
          </cell>
          <cell r="I20">
            <v>98028.04</v>
          </cell>
          <cell r="J20">
            <v>2755.62</v>
          </cell>
        </row>
        <row r="21">
          <cell r="B21">
            <v>22417250.479999997</v>
          </cell>
          <cell r="C21">
            <v>1872955.6200000003</v>
          </cell>
          <cell r="D21">
            <v>15242169.339999998</v>
          </cell>
          <cell r="E21">
            <v>4664004.49</v>
          </cell>
          <cell r="F21">
            <v>19180.919999999998</v>
          </cell>
          <cell r="G21">
            <v>11686.99</v>
          </cell>
          <cell r="H21">
            <v>24414.27</v>
          </cell>
          <cell r="I21">
            <v>578049.02</v>
          </cell>
          <cell r="J21">
            <v>4789.83</v>
          </cell>
        </row>
        <row r="22">
          <cell r="B22">
            <v>32128934.550000001</v>
          </cell>
          <cell r="C22">
            <v>2024087.0199999998</v>
          </cell>
          <cell r="D22">
            <v>22316083.870000001</v>
          </cell>
          <cell r="E22">
            <v>6781763.040000001</v>
          </cell>
          <cell r="F22">
            <v>61449.86</v>
          </cell>
          <cell r="G22">
            <v>2010.9</v>
          </cell>
          <cell r="H22">
            <v>116043.76000000001</v>
          </cell>
          <cell r="I22">
            <v>824443.65</v>
          </cell>
          <cell r="J22">
            <v>3052.45</v>
          </cell>
        </row>
        <row r="23">
          <cell r="B23">
            <v>19587571.940000001</v>
          </cell>
          <cell r="C23">
            <v>1681025.0100000002</v>
          </cell>
          <cell r="D23">
            <v>12556134.560000001</v>
          </cell>
          <cell r="E23">
            <v>4663027.63</v>
          </cell>
          <cell r="F23">
            <v>37442.289999999994</v>
          </cell>
          <cell r="G23">
            <v>354.37</v>
          </cell>
          <cell r="H23">
            <v>53805.17</v>
          </cell>
          <cell r="I23">
            <v>595782.90999999992</v>
          </cell>
          <cell r="J23">
            <v>0</v>
          </cell>
        </row>
        <row r="24">
          <cell r="B24">
            <v>28538937.560000006</v>
          </cell>
          <cell r="C24">
            <v>1771977.24</v>
          </cell>
          <cell r="D24">
            <v>18162470.290000007</v>
          </cell>
          <cell r="E24">
            <v>8099677.4999999981</v>
          </cell>
          <cell r="F24">
            <v>15421.1</v>
          </cell>
          <cell r="G24">
            <v>4833.2300000000005</v>
          </cell>
          <cell r="H24">
            <v>57175.229999999996</v>
          </cell>
          <cell r="I24">
            <v>420286.17</v>
          </cell>
          <cell r="J24">
            <v>7096.8</v>
          </cell>
        </row>
        <row r="25">
          <cell r="B25">
            <v>5803879.6500000013</v>
          </cell>
          <cell r="C25">
            <v>414343.86</v>
          </cell>
          <cell r="D25">
            <v>3550535.39</v>
          </cell>
          <cell r="E25">
            <v>1600439.5199999998</v>
          </cell>
          <cell r="F25">
            <v>19194.490000000002</v>
          </cell>
          <cell r="G25">
            <v>4909.6099999999997</v>
          </cell>
          <cell r="H25">
            <v>156956.22999999998</v>
          </cell>
          <cell r="I25">
            <v>56795.98</v>
          </cell>
          <cell r="J25">
            <v>704.57</v>
          </cell>
        </row>
        <row r="26">
          <cell r="B26">
            <v>8879038.5</v>
          </cell>
          <cell r="C26">
            <v>327334.45000000007</v>
          </cell>
          <cell r="D26">
            <v>5703187.6300000008</v>
          </cell>
          <cell r="E26">
            <v>2534394.96</v>
          </cell>
          <cell r="F26">
            <v>79656.160000000003</v>
          </cell>
          <cell r="G26">
            <v>15077.890000000001</v>
          </cell>
          <cell r="H26">
            <v>193467.01</v>
          </cell>
          <cell r="I26">
            <v>23695.920000000002</v>
          </cell>
          <cell r="J26">
            <v>2224.48</v>
          </cell>
        </row>
        <row r="27">
          <cell r="B27">
            <v>15261233.289999997</v>
          </cell>
          <cell r="C27">
            <v>1016247.87</v>
          </cell>
          <cell r="D27">
            <v>10766210.169999998</v>
          </cell>
          <cell r="E27">
            <v>3197978.7499999995</v>
          </cell>
          <cell r="F27">
            <v>67813.600000000006</v>
          </cell>
          <cell r="G27">
            <v>409.02</v>
          </cell>
          <cell r="H27">
            <v>82061.399999999994</v>
          </cell>
          <cell r="I27">
            <v>127872.9</v>
          </cell>
          <cell r="J27">
            <v>2639.58</v>
          </cell>
        </row>
        <row r="28">
          <cell r="B28">
            <v>11685299.719999999</v>
          </cell>
          <cell r="C28">
            <v>1694645.5199999998</v>
          </cell>
          <cell r="D28">
            <v>7543987.7699999986</v>
          </cell>
          <cell r="E28">
            <v>2218796.2300000004</v>
          </cell>
          <cell r="F28">
            <v>9689.0800000000017</v>
          </cell>
          <cell r="G28">
            <v>10882.61</v>
          </cell>
          <cell r="H28">
            <v>54902.500000000007</v>
          </cell>
          <cell r="I28">
            <v>149102.86000000002</v>
          </cell>
          <cell r="J28">
            <v>3293.15</v>
          </cell>
        </row>
        <row r="29">
          <cell r="B29">
            <v>3169534.9799999995</v>
          </cell>
          <cell r="C29">
            <v>272711.49999999994</v>
          </cell>
          <cell r="D29">
            <v>2385386.4499999993</v>
          </cell>
          <cell r="E29">
            <v>496425.06999999995</v>
          </cell>
          <cell r="F29">
            <v>1755.18</v>
          </cell>
          <cell r="G29">
            <v>30.330000000000002</v>
          </cell>
          <cell r="H29">
            <v>9336.3700000000008</v>
          </cell>
          <cell r="I29">
            <v>3828.31</v>
          </cell>
          <cell r="J29">
            <v>61.77</v>
          </cell>
        </row>
        <row r="30">
          <cell r="B30">
            <v>3504189.75</v>
          </cell>
          <cell r="C30">
            <v>154243.93</v>
          </cell>
          <cell r="D30">
            <v>2689518.45</v>
          </cell>
          <cell r="E30">
            <v>612053.0199999999</v>
          </cell>
          <cell r="F30">
            <v>1617.42</v>
          </cell>
          <cell r="G30">
            <v>519.28</v>
          </cell>
          <cell r="H30">
            <v>35813.399999999994</v>
          </cell>
          <cell r="I30">
            <v>7718.26</v>
          </cell>
          <cell r="J30">
            <v>2705.99</v>
          </cell>
        </row>
        <row r="31">
          <cell r="B31">
            <v>13420415.230000002</v>
          </cell>
          <cell r="C31">
            <v>639435.39000000013</v>
          </cell>
          <cell r="D31">
            <v>8751455.0000000019</v>
          </cell>
          <cell r="E31">
            <v>3789267.0400000005</v>
          </cell>
          <cell r="F31">
            <v>9005.3700000000008</v>
          </cell>
          <cell r="G31">
            <v>401.69</v>
          </cell>
          <cell r="H31">
            <v>157980.41999999998</v>
          </cell>
          <cell r="I31">
            <v>72870.320000000007</v>
          </cell>
          <cell r="J31">
            <v>0</v>
          </cell>
        </row>
        <row r="32">
          <cell r="B32">
            <v>6644233.5800000001</v>
          </cell>
          <cell r="C32">
            <v>457835.54</v>
          </cell>
          <cell r="D32">
            <v>3731923.84</v>
          </cell>
          <cell r="E32">
            <v>2418701.0299999998</v>
          </cell>
          <cell r="F32">
            <v>17711.650000000001</v>
          </cell>
          <cell r="G32">
            <v>1004.04</v>
          </cell>
          <cell r="H32">
            <v>5629.85</v>
          </cell>
          <cell r="I32">
            <v>11335.39</v>
          </cell>
          <cell r="J32">
            <v>92.24</v>
          </cell>
        </row>
        <row r="33">
          <cell r="B33">
            <v>20725450.760000002</v>
          </cell>
          <cell r="C33">
            <v>1438513.66</v>
          </cell>
          <cell r="D33">
            <v>13384188.139999999</v>
          </cell>
          <cell r="E33">
            <v>5485173.4200000009</v>
          </cell>
          <cell r="F33">
            <v>98056.52</v>
          </cell>
          <cell r="G33">
            <v>5947.9900000000007</v>
          </cell>
          <cell r="H33">
            <v>36731.57</v>
          </cell>
          <cell r="I33">
            <v>274154.42</v>
          </cell>
          <cell r="J33">
            <v>2685.04</v>
          </cell>
        </row>
        <row r="34">
          <cell r="B34">
            <v>28356103.579999998</v>
          </cell>
          <cell r="C34">
            <v>314490.42</v>
          </cell>
          <cell r="D34">
            <v>17068990.16</v>
          </cell>
          <cell r="E34">
            <v>10304741.539999999</v>
          </cell>
          <cell r="F34">
            <v>232457.83000000002</v>
          </cell>
          <cell r="G34">
            <v>15806.27</v>
          </cell>
          <cell r="H34">
            <v>268972.93</v>
          </cell>
          <cell r="I34">
            <v>141844.90000000002</v>
          </cell>
          <cell r="J34">
            <v>8799.5300000000007</v>
          </cell>
        </row>
        <row r="35">
          <cell r="B35">
            <v>3153186.6500000008</v>
          </cell>
          <cell r="C35">
            <v>364006.35999999993</v>
          </cell>
          <cell r="D35">
            <v>2051380.5800000005</v>
          </cell>
          <cell r="E35">
            <v>652333.23999999987</v>
          </cell>
          <cell r="F35">
            <v>9623.9300000000021</v>
          </cell>
          <cell r="G35">
            <v>608.72</v>
          </cell>
          <cell r="H35">
            <v>42346.18</v>
          </cell>
          <cell r="I35">
            <v>32887.64</v>
          </cell>
          <cell r="J35">
            <v>0</v>
          </cell>
        </row>
        <row r="36">
          <cell r="B36">
            <v>5333605.1000000006</v>
          </cell>
          <cell r="C36">
            <v>295033.42</v>
          </cell>
          <cell r="D36">
            <v>3219278.08</v>
          </cell>
          <cell r="E36">
            <v>1755141.3699999999</v>
          </cell>
          <cell r="F36">
            <v>4265.8999999999996</v>
          </cell>
          <cell r="G36">
            <v>1099.79</v>
          </cell>
          <cell r="H36">
            <v>24589.310000000005</v>
          </cell>
          <cell r="I36">
            <v>33527.18</v>
          </cell>
          <cell r="J36">
            <v>670.05</v>
          </cell>
        </row>
        <row r="37">
          <cell r="B37">
            <v>14191590.33</v>
          </cell>
          <cell r="C37">
            <v>2086388.95</v>
          </cell>
          <cell r="D37">
            <v>7818811.1599999992</v>
          </cell>
          <cell r="E37">
            <v>4054539.3199999994</v>
          </cell>
          <cell r="F37">
            <v>11537.929999999997</v>
          </cell>
          <cell r="G37">
            <v>23249.24</v>
          </cell>
          <cell r="H37">
            <v>50574.460000000006</v>
          </cell>
          <cell r="I37">
            <v>145143.16999999998</v>
          </cell>
          <cell r="J37">
            <v>1346.1</v>
          </cell>
        </row>
        <row r="38">
          <cell r="B38">
            <v>8922693.1199999992</v>
          </cell>
          <cell r="C38">
            <v>829342.76000000013</v>
          </cell>
          <cell r="D38">
            <v>5012195.5</v>
          </cell>
          <cell r="E38">
            <v>2859883.1000000006</v>
          </cell>
          <cell r="F38">
            <v>22388.390000000003</v>
          </cell>
          <cell r="G38">
            <v>2961.23</v>
          </cell>
          <cell r="H38">
            <v>61847.77</v>
          </cell>
          <cell r="I38">
            <v>133642.95000000001</v>
          </cell>
          <cell r="J38">
            <v>431.42</v>
          </cell>
        </row>
        <row r="39">
          <cell r="B39">
            <v>21493643.330000006</v>
          </cell>
          <cell r="C39">
            <v>3003668.3099999996</v>
          </cell>
          <cell r="D39">
            <v>14379760.08</v>
          </cell>
          <cell r="E39">
            <v>3851770.9000000004</v>
          </cell>
          <cell r="F39">
            <v>28113.5</v>
          </cell>
          <cell r="G39">
            <v>418.71000000000004</v>
          </cell>
          <cell r="H39">
            <v>204937</v>
          </cell>
          <cell r="I39">
            <v>24704.41</v>
          </cell>
          <cell r="J39">
            <v>270.42</v>
          </cell>
        </row>
        <row r="40">
          <cell r="B40">
            <v>15846980.659999998</v>
          </cell>
          <cell r="C40">
            <v>12391716.809999999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52671.9</v>
          </cell>
          <cell r="J40">
            <v>3402591.9499999997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21" sqref="A21"/>
    </sheetView>
  </sheetViews>
  <sheetFormatPr defaultColWidth="8" defaultRowHeight="15" x14ac:dyDescent="0.2"/>
  <cols>
    <col min="1" max="1" width="50.85546875" style="97" customWidth="1"/>
    <col min="2" max="2" width="17" style="97" customWidth="1"/>
    <col min="3" max="4" width="17" style="13" customWidth="1"/>
    <col min="5" max="5" width="18.7109375" style="97" customWidth="1"/>
    <col min="6" max="6" width="17" style="97" customWidth="1"/>
    <col min="7" max="9" width="10.28515625" style="97" customWidth="1"/>
    <col min="10" max="10" width="8" style="97"/>
    <col min="11" max="11" width="10.140625" style="97" bestFit="1" customWidth="1"/>
    <col min="12" max="12" width="15" style="97" customWidth="1"/>
    <col min="13" max="16384" width="8" style="97"/>
  </cols>
  <sheetData>
    <row r="1" spans="1:9" x14ac:dyDescent="0.2">
      <c r="A1" s="512"/>
    </row>
    <row r="3" spans="1:9" x14ac:dyDescent="0.2">
      <c r="A3" s="514" t="s">
        <v>532</v>
      </c>
      <c r="B3" s="515"/>
      <c r="C3" s="516"/>
      <c r="D3" s="516"/>
      <c r="E3" s="517"/>
      <c r="F3" s="515"/>
    </row>
    <row r="4" spans="1:9" x14ac:dyDescent="0.2">
      <c r="B4" s="515"/>
      <c r="C4" s="516"/>
      <c r="D4" s="516"/>
      <c r="E4" s="515"/>
      <c r="F4" s="515"/>
    </row>
    <row r="5" spans="1:9" x14ac:dyDescent="0.2">
      <c r="A5" s="515"/>
      <c r="B5" s="515"/>
      <c r="C5" s="516"/>
      <c r="E5" s="518"/>
      <c r="I5" s="518" t="s">
        <v>3</v>
      </c>
    </row>
    <row r="6" spans="1:9" ht="45" x14ac:dyDescent="0.2">
      <c r="A6" s="519" t="s">
        <v>1</v>
      </c>
      <c r="B6" s="520" t="s">
        <v>533</v>
      </c>
      <c r="C6" s="520" t="s">
        <v>534</v>
      </c>
      <c r="D6" s="520" t="s">
        <v>535</v>
      </c>
      <c r="E6" s="520" t="s">
        <v>536</v>
      </c>
      <c r="F6" s="520" t="s">
        <v>537</v>
      </c>
      <c r="G6" s="521" t="s">
        <v>538</v>
      </c>
      <c r="H6" s="521" t="s">
        <v>539</v>
      </c>
      <c r="I6" s="521" t="s">
        <v>540</v>
      </c>
    </row>
    <row r="7" spans="1:9" x14ac:dyDescent="0.2">
      <c r="A7" s="522" t="s">
        <v>0</v>
      </c>
      <c r="B7" s="522">
        <v>1</v>
      </c>
      <c r="C7" s="523">
        <v>2</v>
      </c>
      <c r="D7" s="523">
        <v>3</v>
      </c>
      <c r="E7" s="522">
        <v>4</v>
      </c>
      <c r="F7" s="522">
        <v>5</v>
      </c>
      <c r="G7" s="524">
        <v>6</v>
      </c>
      <c r="H7" s="524">
        <v>7</v>
      </c>
      <c r="I7" s="524">
        <v>8</v>
      </c>
    </row>
    <row r="8" spans="1:9" x14ac:dyDescent="0.2">
      <c r="A8" s="525" t="s">
        <v>541</v>
      </c>
      <c r="B8" s="526"/>
      <c r="C8" s="527"/>
      <c r="D8" s="527"/>
      <c r="E8" s="526"/>
      <c r="F8" s="526"/>
      <c r="G8" s="528"/>
      <c r="H8" s="528"/>
      <c r="I8" s="528"/>
    </row>
    <row r="9" spans="1:9" x14ac:dyDescent="0.2">
      <c r="A9" s="528" t="s">
        <v>542</v>
      </c>
      <c r="B9" s="529">
        <v>6643204</v>
      </c>
      <c r="C9" s="529">
        <v>6927884</v>
      </c>
      <c r="D9" s="529">
        <v>6905932</v>
      </c>
      <c r="E9" s="529">
        <v>2201593</v>
      </c>
      <c r="F9" s="529">
        <v>2236663</v>
      </c>
      <c r="G9" s="530">
        <v>32.28493721892572</v>
      </c>
      <c r="H9" s="530">
        <v>101.59293747754468</v>
      </c>
      <c r="I9" s="529">
        <v>35070</v>
      </c>
    </row>
    <row r="10" spans="1:9" x14ac:dyDescent="0.2">
      <c r="A10" s="528" t="s">
        <v>543</v>
      </c>
      <c r="B10" s="529">
        <v>673544</v>
      </c>
      <c r="C10" s="529">
        <v>1061960</v>
      </c>
      <c r="D10" s="529">
        <v>922000</v>
      </c>
      <c r="E10" s="529">
        <v>346284</v>
      </c>
      <c r="F10" s="529">
        <v>346285</v>
      </c>
      <c r="G10" s="530">
        <v>32.608102000075334</v>
      </c>
      <c r="H10" s="530">
        <v>100.00028878030749</v>
      </c>
      <c r="I10" s="529">
        <v>1</v>
      </c>
    </row>
    <row r="11" spans="1:9" x14ac:dyDescent="0.2">
      <c r="A11" s="528" t="s">
        <v>544</v>
      </c>
      <c r="B11" s="529">
        <v>6653267</v>
      </c>
      <c r="C11" s="529">
        <v>6895823</v>
      </c>
      <c r="D11" s="529">
        <v>6871616</v>
      </c>
      <c r="E11" s="529">
        <v>2326736</v>
      </c>
      <c r="F11" s="529">
        <v>2312059</v>
      </c>
      <c r="G11" s="530">
        <v>33.528398278204072</v>
      </c>
      <c r="H11" s="530">
        <v>99.36920217850242</v>
      </c>
      <c r="I11" s="529">
        <v>-14677</v>
      </c>
    </row>
    <row r="12" spans="1:9" x14ac:dyDescent="0.2">
      <c r="A12" s="528" t="s">
        <v>545</v>
      </c>
      <c r="B12" s="529">
        <v>-10063</v>
      </c>
      <c r="C12" s="529">
        <v>32061</v>
      </c>
      <c r="D12" s="529">
        <v>34316</v>
      </c>
      <c r="E12" s="529">
        <v>-125143</v>
      </c>
      <c r="F12" s="529">
        <v>-75396</v>
      </c>
      <c r="G12" s="531" t="s">
        <v>179</v>
      </c>
      <c r="H12" s="530">
        <v>60.247876429364808</v>
      </c>
      <c r="I12" s="529">
        <v>49747</v>
      </c>
    </row>
    <row r="13" spans="1:9" x14ac:dyDescent="0.2">
      <c r="A13" s="528" t="s">
        <v>546</v>
      </c>
      <c r="B13" s="529">
        <v>531638</v>
      </c>
      <c r="C13" s="529">
        <v>499500</v>
      </c>
      <c r="D13" s="529">
        <v>521575</v>
      </c>
      <c r="E13" s="529">
        <v>499500</v>
      </c>
      <c r="F13" s="529">
        <v>521575</v>
      </c>
      <c r="G13" s="530">
        <v>104.41941941941941</v>
      </c>
      <c r="H13" s="530">
        <v>104.41941941941941</v>
      </c>
      <c r="I13" s="529">
        <v>22075</v>
      </c>
    </row>
    <row r="14" spans="1:9" x14ac:dyDescent="0.2">
      <c r="A14" s="528" t="s">
        <v>547</v>
      </c>
      <c r="B14" s="529">
        <v>521575</v>
      </c>
      <c r="C14" s="529">
        <v>531561</v>
      </c>
      <c r="D14" s="529">
        <v>555891</v>
      </c>
      <c r="E14" s="529">
        <v>374357</v>
      </c>
      <c r="F14" s="529">
        <v>446179</v>
      </c>
      <c r="G14" s="530">
        <v>83.93749729570078</v>
      </c>
      <c r="H14" s="530">
        <v>119.1854299505552</v>
      </c>
      <c r="I14" s="529">
        <v>71822</v>
      </c>
    </row>
    <row r="15" spans="1:9" x14ac:dyDescent="0.2">
      <c r="A15" s="528" t="s">
        <v>548</v>
      </c>
      <c r="B15" s="529">
        <v>7174842</v>
      </c>
      <c r="C15" s="529">
        <v>7427384</v>
      </c>
      <c r="D15" s="529">
        <v>7427507</v>
      </c>
      <c r="E15" s="529">
        <v>2701093</v>
      </c>
      <c r="F15" s="529">
        <v>2758238</v>
      </c>
      <c r="G15" s="530">
        <v>37.136062979913248</v>
      </c>
      <c r="H15" s="530">
        <v>102.11562504512062</v>
      </c>
      <c r="I15" s="529">
        <v>57145</v>
      </c>
    </row>
    <row r="16" spans="1:9" x14ac:dyDescent="0.2">
      <c r="A16" s="528"/>
      <c r="B16" s="529"/>
      <c r="C16" s="532"/>
      <c r="D16" s="529"/>
      <c r="E16" s="529"/>
      <c r="F16" s="533"/>
      <c r="G16" s="534"/>
      <c r="H16" s="534"/>
      <c r="I16" s="533"/>
    </row>
    <row r="17" spans="1:12" x14ac:dyDescent="0.2">
      <c r="A17" s="535" t="s">
        <v>549</v>
      </c>
      <c r="B17" s="536">
        <v>6643204</v>
      </c>
      <c r="C17" s="536">
        <v>6927884</v>
      </c>
      <c r="D17" s="536">
        <v>6905932</v>
      </c>
      <c r="E17" s="536">
        <v>2201593</v>
      </c>
      <c r="F17" s="536">
        <v>2236663</v>
      </c>
      <c r="G17" s="530">
        <v>32.28493721892572</v>
      </c>
      <c r="H17" s="530">
        <v>101.59293747754468</v>
      </c>
      <c r="I17" s="529">
        <v>35070</v>
      </c>
      <c r="K17" s="513"/>
    </row>
    <row r="18" spans="1:12" x14ac:dyDescent="0.2">
      <c r="A18" s="528" t="s">
        <v>550</v>
      </c>
      <c r="B18" s="529">
        <v>5924635</v>
      </c>
      <c r="C18" s="529">
        <v>5823423</v>
      </c>
      <c r="D18" s="529">
        <v>5942161</v>
      </c>
      <c r="E18" s="529">
        <v>1841871</v>
      </c>
      <c r="F18" s="529">
        <v>1876942</v>
      </c>
      <c r="G18" s="530">
        <v>32.230906118274419</v>
      </c>
      <c r="H18" s="530">
        <v>101.90409643237773</v>
      </c>
      <c r="I18" s="529">
        <v>35071</v>
      </c>
      <c r="K18" s="513"/>
      <c r="L18" s="513"/>
    </row>
    <row r="19" spans="1:12" x14ac:dyDescent="0.2">
      <c r="A19" s="528" t="s">
        <v>551</v>
      </c>
      <c r="B19" s="529">
        <v>482783</v>
      </c>
      <c r="C19" s="529">
        <v>484466</v>
      </c>
      <c r="D19" s="529">
        <v>496270</v>
      </c>
      <c r="E19" s="529">
        <v>153244</v>
      </c>
      <c r="F19" s="529">
        <v>163267</v>
      </c>
      <c r="G19" s="530">
        <v>33.700404156328823</v>
      </c>
      <c r="H19" s="530">
        <v>106.5405497115711</v>
      </c>
      <c r="I19" s="529">
        <v>10023</v>
      </c>
    </row>
    <row r="20" spans="1:12" x14ac:dyDescent="0.2">
      <c r="A20" s="528" t="s">
        <v>552</v>
      </c>
      <c r="B20" s="529">
        <v>3085014</v>
      </c>
      <c r="C20" s="529">
        <v>2936865</v>
      </c>
      <c r="D20" s="529">
        <v>2987516</v>
      </c>
      <c r="E20" s="529">
        <v>928818</v>
      </c>
      <c r="F20" s="529">
        <v>930571</v>
      </c>
      <c r="G20" s="530">
        <v>31.685862305553712</v>
      </c>
      <c r="H20" s="530">
        <v>100.18873449911607</v>
      </c>
      <c r="I20" s="529">
        <v>1753</v>
      </c>
    </row>
    <row r="21" spans="1:12" x14ac:dyDescent="0.2">
      <c r="A21" s="528" t="s">
        <v>553</v>
      </c>
      <c r="B21" s="529">
        <v>1049260</v>
      </c>
      <c r="C21" s="529">
        <v>1068546</v>
      </c>
      <c r="D21" s="529">
        <v>1092932</v>
      </c>
      <c r="E21" s="529">
        <v>337993</v>
      </c>
      <c r="F21" s="529">
        <v>347030</v>
      </c>
      <c r="G21" s="530">
        <v>32.476842363361051</v>
      </c>
      <c r="H21" s="530">
        <v>102.67372401203576</v>
      </c>
      <c r="I21" s="529">
        <v>9037</v>
      </c>
    </row>
    <row r="22" spans="1:12" x14ac:dyDescent="0.2">
      <c r="A22" s="528" t="s">
        <v>554</v>
      </c>
      <c r="B22" s="529">
        <v>135020</v>
      </c>
      <c r="C22" s="529">
        <v>140612</v>
      </c>
      <c r="D22" s="529">
        <v>144044</v>
      </c>
      <c r="E22" s="529">
        <v>44478</v>
      </c>
      <c r="F22" s="529">
        <v>45447</v>
      </c>
      <c r="G22" s="530">
        <v>32.320854550109523</v>
      </c>
      <c r="H22" s="530">
        <v>102.17860515310939</v>
      </c>
      <c r="I22" s="529">
        <v>969</v>
      </c>
    </row>
    <row r="23" spans="1:12" x14ac:dyDescent="0.2">
      <c r="A23" s="97" t="s">
        <v>555</v>
      </c>
      <c r="B23" s="529">
        <v>32756</v>
      </c>
      <c r="C23" s="529">
        <v>34599</v>
      </c>
      <c r="D23" s="529">
        <v>35440</v>
      </c>
      <c r="E23" s="529">
        <v>10944</v>
      </c>
      <c r="F23" s="529">
        <v>10858</v>
      </c>
      <c r="G23" s="530">
        <v>31.382409896239778</v>
      </c>
      <c r="H23" s="530">
        <v>99.214181286549703</v>
      </c>
      <c r="I23" s="529">
        <v>-86</v>
      </c>
    </row>
    <row r="24" spans="1:12" x14ac:dyDescent="0.2">
      <c r="A24" s="528" t="s">
        <v>556</v>
      </c>
      <c r="B24" s="529">
        <v>306305</v>
      </c>
      <c r="C24" s="529">
        <v>307035</v>
      </c>
      <c r="D24" s="529">
        <v>314509</v>
      </c>
      <c r="E24" s="529">
        <v>97118</v>
      </c>
      <c r="F24" s="529">
        <v>101864</v>
      </c>
      <c r="G24" s="530">
        <v>33.17667366912567</v>
      </c>
      <c r="H24" s="530">
        <v>104.88683869107685</v>
      </c>
      <c r="I24" s="529">
        <v>4746</v>
      </c>
    </row>
    <row r="25" spans="1:12" x14ac:dyDescent="0.2">
      <c r="A25" s="528" t="s">
        <v>557</v>
      </c>
      <c r="B25" s="529">
        <v>833497</v>
      </c>
      <c r="C25" s="529">
        <v>851300</v>
      </c>
      <c r="D25" s="529">
        <v>871450</v>
      </c>
      <c r="E25" s="529">
        <v>269276</v>
      </c>
      <c r="F25" s="529">
        <v>277905</v>
      </c>
      <c r="G25" s="530">
        <v>32.644778573945729</v>
      </c>
      <c r="H25" s="530">
        <v>103.20451878370147</v>
      </c>
      <c r="I25" s="529">
        <v>8629</v>
      </c>
    </row>
    <row r="26" spans="1:12" x14ac:dyDescent="0.2">
      <c r="A26" s="528" t="s">
        <v>558</v>
      </c>
      <c r="B26" s="529">
        <v>14645</v>
      </c>
      <c r="C26" s="529">
        <v>14916</v>
      </c>
      <c r="D26" s="529">
        <v>14916</v>
      </c>
      <c r="E26" s="529">
        <v>4696</v>
      </c>
      <c r="F26" s="529">
        <v>4683</v>
      </c>
      <c r="G26" s="530">
        <v>31.395816572807721</v>
      </c>
      <c r="H26" s="530">
        <v>99.723168654173762</v>
      </c>
      <c r="I26" s="529">
        <v>-13</v>
      </c>
    </row>
    <row r="27" spans="1:12" x14ac:dyDescent="0.2">
      <c r="A27" s="528" t="s">
        <v>86</v>
      </c>
      <c r="B27" s="529">
        <v>20111</v>
      </c>
      <c r="C27" s="529">
        <v>15950</v>
      </c>
      <c r="D27" s="529">
        <v>16046</v>
      </c>
      <c r="E27" s="529">
        <v>5062</v>
      </c>
      <c r="F27" s="529">
        <v>6674</v>
      </c>
      <c r="G27" s="530">
        <v>41.843260188087768</v>
      </c>
      <c r="H27" s="530">
        <v>131.84512050572897</v>
      </c>
      <c r="I27" s="529">
        <v>1612</v>
      </c>
    </row>
    <row r="28" spans="1:12" x14ac:dyDescent="0.2">
      <c r="A28" s="528" t="s">
        <v>559</v>
      </c>
      <c r="B28" s="529">
        <v>10269</v>
      </c>
      <c r="C28" s="529">
        <v>11635</v>
      </c>
      <c r="D28" s="529">
        <v>10809</v>
      </c>
      <c r="E28" s="529">
        <v>3680</v>
      </c>
      <c r="F28" s="529">
        <v>2079</v>
      </c>
      <c r="G28" s="530">
        <v>17.868500214868931</v>
      </c>
      <c r="H28" s="530">
        <v>56.494565217391305</v>
      </c>
      <c r="I28" s="529">
        <v>-1601</v>
      </c>
    </row>
    <row r="29" spans="1:12" x14ac:dyDescent="0.2">
      <c r="A29" s="528" t="s">
        <v>560</v>
      </c>
      <c r="B29" s="529">
        <v>673544</v>
      </c>
      <c r="C29" s="529">
        <v>1061960</v>
      </c>
      <c r="D29" s="529">
        <v>922000</v>
      </c>
      <c r="E29" s="529">
        <v>346284</v>
      </c>
      <c r="F29" s="529">
        <v>346285</v>
      </c>
      <c r="G29" s="530">
        <v>32.608102000075334</v>
      </c>
      <c r="H29" s="530">
        <v>100.00028878030749</v>
      </c>
      <c r="I29" s="529">
        <v>1</v>
      </c>
    </row>
    <row r="30" spans="1:12" x14ac:dyDescent="0.2">
      <c r="A30" s="537"/>
      <c r="B30" s="533"/>
      <c r="C30" s="533"/>
      <c r="D30" s="533"/>
      <c r="E30" s="533"/>
      <c r="F30" s="533"/>
      <c r="G30" s="534"/>
      <c r="H30" s="534"/>
      <c r="I30" s="533"/>
    </row>
    <row r="31" spans="1:12" x14ac:dyDescent="0.2">
      <c r="A31" s="535" t="s">
        <v>247</v>
      </c>
      <c r="B31" s="536">
        <v>6653267</v>
      </c>
      <c r="C31" s="536">
        <v>6895823</v>
      </c>
      <c r="D31" s="536">
        <v>6871616</v>
      </c>
      <c r="E31" s="536">
        <v>2326736</v>
      </c>
      <c r="F31" s="536">
        <v>2312059</v>
      </c>
      <c r="G31" s="530">
        <v>33.528398278204072</v>
      </c>
      <c r="H31" s="530">
        <v>99.36920217850242</v>
      </c>
      <c r="I31" s="529">
        <v>-14677</v>
      </c>
    </row>
    <row r="32" spans="1:12" x14ac:dyDescent="0.2">
      <c r="A32" s="528" t="s">
        <v>561</v>
      </c>
      <c r="B32" s="529">
        <v>6528515</v>
      </c>
      <c r="C32" s="529">
        <v>6789823</v>
      </c>
      <c r="D32" s="529">
        <v>6745616</v>
      </c>
      <c r="E32" s="529">
        <v>2288306</v>
      </c>
      <c r="F32" s="529">
        <v>2278670</v>
      </c>
      <c r="G32" s="530">
        <v>33.560079548465396</v>
      </c>
      <c r="H32" s="530">
        <v>99.578902471959609</v>
      </c>
      <c r="I32" s="529">
        <v>-9636</v>
      </c>
    </row>
    <row r="33" spans="1:9" x14ac:dyDescent="0.2">
      <c r="A33" s="528" t="s">
        <v>7</v>
      </c>
      <c r="B33" s="529">
        <v>399434</v>
      </c>
      <c r="C33" s="529">
        <v>438175</v>
      </c>
      <c r="D33" s="529">
        <v>367177</v>
      </c>
      <c r="E33" s="529">
        <v>166659</v>
      </c>
      <c r="F33" s="529">
        <v>131740</v>
      </c>
      <c r="G33" s="530">
        <v>30.065613054145036</v>
      </c>
      <c r="H33" s="530">
        <v>79.0476361912648</v>
      </c>
      <c r="I33" s="529">
        <v>-34919</v>
      </c>
    </row>
    <row r="34" spans="1:9" x14ac:dyDescent="0.2">
      <c r="A34" s="528" t="s">
        <v>13</v>
      </c>
      <c r="B34" s="529">
        <v>4992741</v>
      </c>
      <c r="C34" s="529">
        <v>5159884</v>
      </c>
      <c r="D34" s="529">
        <v>5233252</v>
      </c>
      <c r="E34" s="529">
        <v>1716339</v>
      </c>
      <c r="F34" s="529">
        <v>1767461</v>
      </c>
      <c r="G34" s="530">
        <v>34.253890203733263</v>
      </c>
      <c r="H34" s="530">
        <v>102.97854910947079</v>
      </c>
      <c r="I34" s="529">
        <v>51122</v>
      </c>
    </row>
    <row r="35" spans="1:9" x14ac:dyDescent="0.2">
      <c r="A35" s="528" t="s">
        <v>20</v>
      </c>
      <c r="B35" s="529">
        <v>901454</v>
      </c>
      <c r="C35" s="529">
        <v>943359</v>
      </c>
      <c r="D35" s="529">
        <v>919763</v>
      </c>
      <c r="E35" s="529">
        <v>315339</v>
      </c>
      <c r="F35" s="529">
        <v>306611</v>
      </c>
      <c r="G35" s="530">
        <v>32.502048530835026</v>
      </c>
      <c r="H35" s="530">
        <v>97.232185045300454</v>
      </c>
      <c r="I35" s="529">
        <v>-8728</v>
      </c>
    </row>
    <row r="36" spans="1:9" x14ac:dyDescent="0.2">
      <c r="A36" s="528" t="s">
        <v>25</v>
      </c>
      <c r="B36" s="529">
        <v>44280</v>
      </c>
      <c r="C36" s="529">
        <v>45828</v>
      </c>
      <c r="D36" s="529">
        <v>44838</v>
      </c>
      <c r="E36" s="529">
        <v>15181</v>
      </c>
      <c r="F36" s="529">
        <v>14514</v>
      </c>
      <c r="G36" s="530">
        <v>31.670594396438855</v>
      </c>
      <c r="H36" s="530">
        <v>95.606350042816672</v>
      </c>
      <c r="I36" s="529">
        <v>-667</v>
      </c>
    </row>
    <row r="37" spans="1:9" x14ac:dyDescent="0.2">
      <c r="A37" s="528" t="s">
        <v>39</v>
      </c>
      <c r="B37" s="529">
        <v>16298</v>
      </c>
      <c r="C37" s="529">
        <v>19182</v>
      </c>
      <c r="D37" s="529">
        <v>17290</v>
      </c>
      <c r="E37" s="529">
        <v>6900</v>
      </c>
      <c r="F37" s="529">
        <v>4906</v>
      </c>
      <c r="G37" s="530">
        <v>25.576060890418102</v>
      </c>
      <c r="H37" s="530">
        <v>71.101449275362313</v>
      </c>
      <c r="I37" s="529">
        <v>-1994</v>
      </c>
    </row>
    <row r="38" spans="1:9" x14ac:dyDescent="0.2">
      <c r="A38" s="528" t="s">
        <v>43</v>
      </c>
      <c r="B38" s="529">
        <v>174308</v>
      </c>
      <c r="C38" s="529">
        <v>183395</v>
      </c>
      <c r="D38" s="529">
        <v>163296</v>
      </c>
      <c r="E38" s="529">
        <v>67888</v>
      </c>
      <c r="F38" s="529">
        <v>53438</v>
      </c>
      <c r="G38" s="530">
        <v>29.13819896943755</v>
      </c>
      <c r="H38" s="530">
        <v>78.714942257836441</v>
      </c>
      <c r="I38" s="529">
        <v>-14450</v>
      </c>
    </row>
    <row r="39" spans="1:9" x14ac:dyDescent="0.2">
      <c r="A39" s="528" t="s">
        <v>562</v>
      </c>
      <c r="B39" s="529">
        <v>124752</v>
      </c>
      <c r="C39" s="529">
        <v>106000</v>
      </c>
      <c r="D39" s="529">
        <v>126000</v>
      </c>
      <c r="E39" s="529">
        <v>38430</v>
      </c>
      <c r="F39" s="529">
        <v>33389</v>
      </c>
      <c r="G39" s="530">
        <v>31.499056603773585</v>
      </c>
      <c r="H39" s="530">
        <v>86.882643767889661</v>
      </c>
      <c r="I39" s="529">
        <v>-5041</v>
      </c>
    </row>
    <row r="40" spans="1:9" x14ac:dyDescent="0.2">
      <c r="A40" s="537"/>
      <c r="B40" s="537"/>
      <c r="C40" s="537"/>
      <c r="D40" s="537"/>
      <c r="E40" s="537"/>
      <c r="F40" s="537"/>
      <c r="G40" s="537"/>
      <c r="H40" s="537"/>
      <c r="I40" s="537"/>
    </row>
    <row r="41" spans="1:9" x14ac:dyDescent="0.2">
      <c r="A41" s="538" t="s">
        <v>562</v>
      </c>
      <c r="B41" s="538"/>
      <c r="C41" s="539"/>
      <c r="D41" s="539"/>
      <c r="E41" s="538"/>
      <c r="F41" s="538"/>
      <c r="G41" s="540"/>
      <c r="H41" s="540"/>
      <c r="I41" s="536"/>
    </row>
    <row r="42" spans="1:9" x14ac:dyDescent="0.2">
      <c r="A42" s="541" t="s">
        <v>563</v>
      </c>
      <c r="B42" s="542">
        <v>143319</v>
      </c>
      <c r="C42" s="542">
        <v>141794</v>
      </c>
      <c r="D42" s="542">
        <v>144727</v>
      </c>
      <c r="E42" s="542">
        <v>44862</v>
      </c>
      <c r="F42" s="542">
        <v>45316</v>
      </c>
      <c r="G42" s="530">
        <v>31.959039169499416</v>
      </c>
      <c r="H42" s="530">
        <v>101.01199233204048</v>
      </c>
      <c r="I42" s="529">
        <v>454</v>
      </c>
    </row>
    <row r="43" spans="1:9" x14ac:dyDescent="0.2">
      <c r="A43" s="541" t="s">
        <v>564</v>
      </c>
      <c r="B43" s="542">
        <v>124752</v>
      </c>
      <c r="C43" s="542">
        <v>106000</v>
      </c>
      <c r="D43" s="542">
        <v>126000</v>
      </c>
      <c r="E43" s="542">
        <v>38430</v>
      </c>
      <c r="F43" s="542">
        <v>33389</v>
      </c>
      <c r="G43" s="530">
        <v>31.499056603773585</v>
      </c>
      <c r="H43" s="530">
        <v>86.882643767889661</v>
      </c>
      <c r="I43" s="529">
        <v>-5041</v>
      </c>
    </row>
    <row r="44" spans="1:9" x14ac:dyDescent="0.2">
      <c r="A44" s="528" t="s">
        <v>545</v>
      </c>
      <c r="B44" s="542">
        <v>18567</v>
      </c>
      <c r="C44" s="542">
        <v>35794</v>
      </c>
      <c r="D44" s="542">
        <v>18727</v>
      </c>
      <c r="E44" s="542">
        <v>6432</v>
      </c>
      <c r="F44" s="542">
        <v>11927</v>
      </c>
      <c r="G44" s="530">
        <v>33.321227021288486</v>
      </c>
      <c r="H44" s="530">
        <v>185.43221393034827</v>
      </c>
      <c r="I44" s="529">
        <v>5495</v>
      </c>
    </row>
    <row r="45" spans="1:9" x14ac:dyDescent="0.2">
      <c r="A45" s="528" t="s">
        <v>546</v>
      </c>
      <c r="B45" s="542">
        <v>54578</v>
      </c>
      <c r="C45" s="542">
        <v>71237</v>
      </c>
      <c r="D45" s="542">
        <v>0</v>
      </c>
      <c r="E45" s="542">
        <v>71237</v>
      </c>
      <c r="F45" s="542">
        <v>73145</v>
      </c>
      <c r="G45" s="530">
        <v>102.6783834243441</v>
      </c>
      <c r="H45" s="530">
        <v>102.6783834243441</v>
      </c>
      <c r="I45" s="529">
        <v>1908</v>
      </c>
    </row>
    <row r="46" spans="1:9" x14ac:dyDescent="0.2">
      <c r="A46" s="537" t="s">
        <v>547</v>
      </c>
      <c r="B46" s="543">
        <v>73145</v>
      </c>
      <c r="C46" s="543">
        <v>107031</v>
      </c>
      <c r="D46" s="543">
        <v>18727</v>
      </c>
      <c r="E46" s="543">
        <v>77669</v>
      </c>
      <c r="F46" s="543">
        <v>85072</v>
      </c>
      <c r="G46" s="534">
        <v>79.483514122076784</v>
      </c>
      <c r="H46" s="534">
        <v>109.53147330337715</v>
      </c>
      <c r="I46" s="533">
        <v>7403</v>
      </c>
    </row>
    <row r="48" spans="1:9" x14ac:dyDescent="0.2">
      <c r="A48" s="544" t="s">
        <v>565</v>
      </c>
    </row>
    <row r="49" spans="1:4" x14ac:dyDescent="0.2">
      <c r="A49" s="545"/>
      <c r="C49" s="97"/>
      <c r="D49" s="97"/>
    </row>
  </sheetData>
  <phoneticPr fontId="24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8"/>
  <sheetViews>
    <sheetView zoomScale="80" zoomScaleNormal="80" workbookViewId="0">
      <selection activeCell="D36" sqref="D36"/>
    </sheetView>
  </sheetViews>
  <sheetFormatPr defaultRowHeight="12.75" x14ac:dyDescent="0.2"/>
  <cols>
    <col min="1" max="1" width="19.140625" style="476" customWidth="1"/>
    <col min="2" max="2" width="17.85546875" style="476" customWidth="1"/>
    <col min="3" max="3" width="21.5703125" style="476" customWidth="1"/>
    <col min="4" max="4" width="17.85546875" style="476" customWidth="1"/>
    <col min="5" max="256" width="9.140625" style="476"/>
    <col min="257" max="257" width="19.140625" style="476" customWidth="1"/>
    <col min="258" max="260" width="17.85546875" style="476" customWidth="1"/>
    <col min="261" max="512" width="9.140625" style="476"/>
    <col min="513" max="513" width="19.140625" style="476" customWidth="1"/>
    <col min="514" max="516" width="17.85546875" style="476" customWidth="1"/>
    <col min="517" max="768" width="9.140625" style="476"/>
    <col min="769" max="769" width="19.140625" style="476" customWidth="1"/>
    <col min="770" max="772" width="17.85546875" style="476" customWidth="1"/>
    <col min="773" max="1024" width="9.140625" style="476"/>
    <col min="1025" max="1025" width="19.140625" style="476" customWidth="1"/>
    <col min="1026" max="1028" width="17.85546875" style="476" customWidth="1"/>
    <col min="1029" max="1280" width="9.140625" style="476"/>
    <col min="1281" max="1281" width="19.140625" style="476" customWidth="1"/>
    <col min="1282" max="1284" width="17.85546875" style="476" customWidth="1"/>
    <col min="1285" max="1536" width="9.140625" style="476"/>
    <col min="1537" max="1537" width="19.140625" style="476" customWidth="1"/>
    <col min="1538" max="1540" width="17.85546875" style="476" customWidth="1"/>
    <col min="1541" max="1792" width="9.140625" style="476"/>
    <col min="1793" max="1793" width="19.140625" style="476" customWidth="1"/>
    <col min="1794" max="1796" width="17.85546875" style="476" customWidth="1"/>
    <col min="1797" max="2048" width="9.140625" style="476"/>
    <col min="2049" max="2049" width="19.140625" style="476" customWidth="1"/>
    <col min="2050" max="2052" width="17.85546875" style="476" customWidth="1"/>
    <col min="2053" max="2304" width="9.140625" style="476"/>
    <col min="2305" max="2305" width="19.140625" style="476" customWidth="1"/>
    <col min="2306" max="2308" width="17.85546875" style="476" customWidth="1"/>
    <col min="2309" max="2560" width="9.140625" style="476"/>
    <col min="2561" max="2561" width="19.140625" style="476" customWidth="1"/>
    <col min="2562" max="2564" width="17.85546875" style="476" customWidth="1"/>
    <col min="2565" max="2816" width="9.140625" style="476"/>
    <col min="2817" max="2817" width="19.140625" style="476" customWidth="1"/>
    <col min="2818" max="2820" width="17.85546875" style="476" customWidth="1"/>
    <col min="2821" max="3072" width="9.140625" style="476"/>
    <col min="3073" max="3073" width="19.140625" style="476" customWidth="1"/>
    <col min="3074" max="3076" width="17.85546875" style="476" customWidth="1"/>
    <col min="3077" max="3328" width="9.140625" style="476"/>
    <col min="3329" max="3329" width="19.140625" style="476" customWidth="1"/>
    <col min="3330" max="3332" width="17.85546875" style="476" customWidth="1"/>
    <col min="3333" max="3584" width="9.140625" style="476"/>
    <col min="3585" max="3585" width="19.140625" style="476" customWidth="1"/>
    <col min="3586" max="3588" width="17.85546875" style="476" customWidth="1"/>
    <col min="3589" max="3840" width="9.140625" style="476"/>
    <col min="3841" max="3841" width="19.140625" style="476" customWidth="1"/>
    <col min="3842" max="3844" width="17.85546875" style="476" customWidth="1"/>
    <col min="3845" max="4096" width="9.140625" style="476"/>
    <col min="4097" max="4097" width="19.140625" style="476" customWidth="1"/>
    <col min="4098" max="4100" width="17.85546875" style="476" customWidth="1"/>
    <col min="4101" max="4352" width="9.140625" style="476"/>
    <col min="4353" max="4353" width="19.140625" style="476" customWidth="1"/>
    <col min="4354" max="4356" width="17.85546875" style="476" customWidth="1"/>
    <col min="4357" max="4608" width="9.140625" style="476"/>
    <col min="4609" max="4609" width="19.140625" style="476" customWidth="1"/>
    <col min="4610" max="4612" width="17.85546875" style="476" customWidth="1"/>
    <col min="4613" max="4864" width="9.140625" style="476"/>
    <col min="4865" max="4865" width="19.140625" style="476" customWidth="1"/>
    <col min="4866" max="4868" width="17.85546875" style="476" customWidth="1"/>
    <col min="4869" max="5120" width="9.140625" style="476"/>
    <col min="5121" max="5121" width="19.140625" style="476" customWidth="1"/>
    <col min="5122" max="5124" width="17.85546875" style="476" customWidth="1"/>
    <col min="5125" max="5376" width="9.140625" style="476"/>
    <col min="5377" max="5377" width="19.140625" style="476" customWidth="1"/>
    <col min="5378" max="5380" width="17.85546875" style="476" customWidth="1"/>
    <col min="5381" max="5632" width="9.140625" style="476"/>
    <col min="5633" max="5633" width="19.140625" style="476" customWidth="1"/>
    <col min="5634" max="5636" width="17.85546875" style="476" customWidth="1"/>
    <col min="5637" max="5888" width="9.140625" style="476"/>
    <col min="5889" max="5889" width="19.140625" style="476" customWidth="1"/>
    <col min="5890" max="5892" width="17.85546875" style="476" customWidth="1"/>
    <col min="5893" max="6144" width="9.140625" style="476"/>
    <col min="6145" max="6145" width="19.140625" style="476" customWidth="1"/>
    <col min="6146" max="6148" width="17.85546875" style="476" customWidth="1"/>
    <col min="6149" max="6400" width="9.140625" style="476"/>
    <col min="6401" max="6401" width="19.140625" style="476" customWidth="1"/>
    <col min="6402" max="6404" width="17.85546875" style="476" customWidth="1"/>
    <col min="6405" max="6656" width="9.140625" style="476"/>
    <col min="6657" max="6657" width="19.140625" style="476" customWidth="1"/>
    <col min="6658" max="6660" width="17.85546875" style="476" customWidth="1"/>
    <col min="6661" max="6912" width="9.140625" style="476"/>
    <col min="6913" max="6913" width="19.140625" style="476" customWidth="1"/>
    <col min="6914" max="6916" width="17.85546875" style="476" customWidth="1"/>
    <col min="6917" max="7168" width="9.140625" style="476"/>
    <col min="7169" max="7169" width="19.140625" style="476" customWidth="1"/>
    <col min="7170" max="7172" width="17.85546875" style="476" customWidth="1"/>
    <col min="7173" max="7424" width="9.140625" style="476"/>
    <col min="7425" max="7425" width="19.140625" style="476" customWidth="1"/>
    <col min="7426" max="7428" width="17.85546875" style="476" customWidth="1"/>
    <col min="7429" max="7680" width="9.140625" style="476"/>
    <col min="7681" max="7681" width="19.140625" style="476" customWidth="1"/>
    <col min="7682" max="7684" width="17.85546875" style="476" customWidth="1"/>
    <col min="7685" max="7936" width="9.140625" style="476"/>
    <col min="7937" max="7937" width="19.140625" style="476" customWidth="1"/>
    <col min="7938" max="7940" width="17.85546875" style="476" customWidth="1"/>
    <col min="7941" max="8192" width="9.140625" style="476"/>
    <col min="8193" max="8193" width="19.140625" style="476" customWidth="1"/>
    <col min="8194" max="8196" width="17.85546875" style="476" customWidth="1"/>
    <col min="8197" max="8448" width="9.140625" style="476"/>
    <col min="8449" max="8449" width="19.140625" style="476" customWidth="1"/>
    <col min="8450" max="8452" width="17.85546875" style="476" customWidth="1"/>
    <col min="8453" max="8704" width="9.140625" style="476"/>
    <col min="8705" max="8705" width="19.140625" style="476" customWidth="1"/>
    <col min="8706" max="8708" width="17.85546875" style="476" customWidth="1"/>
    <col min="8709" max="8960" width="9.140625" style="476"/>
    <col min="8961" max="8961" width="19.140625" style="476" customWidth="1"/>
    <col min="8962" max="8964" width="17.85546875" style="476" customWidth="1"/>
    <col min="8965" max="9216" width="9.140625" style="476"/>
    <col min="9217" max="9217" width="19.140625" style="476" customWidth="1"/>
    <col min="9218" max="9220" width="17.85546875" style="476" customWidth="1"/>
    <col min="9221" max="9472" width="9.140625" style="476"/>
    <col min="9473" max="9473" width="19.140625" style="476" customWidth="1"/>
    <col min="9474" max="9476" width="17.85546875" style="476" customWidth="1"/>
    <col min="9477" max="9728" width="9.140625" style="476"/>
    <col min="9729" max="9729" width="19.140625" style="476" customWidth="1"/>
    <col min="9730" max="9732" width="17.85546875" style="476" customWidth="1"/>
    <col min="9733" max="9984" width="9.140625" style="476"/>
    <col min="9985" max="9985" width="19.140625" style="476" customWidth="1"/>
    <col min="9986" max="9988" width="17.85546875" style="476" customWidth="1"/>
    <col min="9989" max="10240" width="9.140625" style="476"/>
    <col min="10241" max="10241" width="19.140625" style="476" customWidth="1"/>
    <col min="10242" max="10244" width="17.85546875" style="476" customWidth="1"/>
    <col min="10245" max="10496" width="9.140625" style="476"/>
    <col min="10497" max="10497" width="19.140625" style="476" customWidth="1"/>
    <col min="10498" max="10500" width="17.85546875" style="476" customWidth="1"/>
    <col min="10501" max="10752" width="9.140625" style="476"/>
    <col min="10753" max="10753" width="19.140625" style="476" customWidth="1"/>
    <col min="10754" max="10756" width="17.85546875" style="476" customWidth="1"/>
    <col min="10757" max="11008" width="9.140625" style="476"/>
    <col min="11009" max="11009" width="19.140625" style="476" customWidth="1"/>
    <col min="11010" max="11012" width="17.85546875" style="476" customWidth="1"/>
    <col min="11013" max="11264" width="9.140625" style="476"/>
    <col min="11265" max="11265" width="19.140625" style="476" customWidth="1"/>
    <col min="11266" max="11268" width="17.85546875" style="476" customWidth="1"/>
    <col min="11269" max="11520" width="9.140625" style="476"/>
    <col min="11521" max="11521" width="19.140625" style="476" customWidth="1"/>
    <col min="11522" max="11524" width="17.85546875" style="476" customWidth="1"/>
    <col min="11525" max="11776" width="9.140625" style="476"/>
    <col min="11777" max="11777" width="19.140625" style="476" customWidth="1"/>
    <col min="11778" max="11780" width="17.85546875" style="476" customWidth="1"/>
    <col min="11781" max="12032" width="9.140625" style="476"/>
    <col min="12033" max="12033" width="19.140625" style="476" customWidth="1"/>
    <col min="12034" max="12036" width="17.85546875" style="476" customWidth="1"/>
    <col min="12037" max="12288" width="9.140625" style="476"/>
    <col min="12289" max="12289" width="19.140625" style="476" customWidth="1"/>
    <col min="12290" max="12292" width="17.85546875" style="476" customWidth="1"/>
    <col min="12293" max="12544" width="9.140625" style="476"/>
    <col min="12545" max="12545" width="19.140625" style="476" customWidth="1"/>
    <col min="12546" max="12548" width="17.85546875" style="476" customWidth="1"/>
    <col min="12549" max="12800" width="9.140625" style="476"/>
    <col min="12801" max="12801" width="19.140625" style="476" customWidth="1"/>
    <col min="12802" max="12804" width="17.85546875" style="476" customWidth="1"/>
    <col min="12805" max="13056" width="9.140625" style="476"/>
    <col min="13057" max="13057" width="19.140625" style="476" customWidth="1"/>
    <col min="13058" max="13060" width="17.85546875" style="476" customWidth="1"/>
    <col min="13061" max="13312" width="9.140625" style="476"/>
    <col min="13313" max="13313" width="19.140625" style="476" customWidth="1"/>
    <col min="13314" max="13316" width="17.85546875" style="476" customWidth="1"/>
    <col min="13317" max="13568" width="9.140625" style="476"/>
    <col min="13569" max="13569" width="19.140625" style="476" customWidth="1"/>
    <col min="13570" max="13572" width="17.85546875" style="476" customWidth="1"/>
    <col min="13573" max="13824" width="9.140625" style="476"/>
    <col min="13825" max="13825" width="19.140625" style="476" customWidth="1"/>
    <col min="13826" max="13828" width="17.85546875" style="476" customWidth="1"/>
    <col min="13829" max="14080" width="9.140625" style="476"/>
    <col min="14081" max="14081" width="19.140625" style="476" customWidth="1"/>
    <col min="14082" max="14084" width="17.85546875" style="476" customWidth="1"/>
    <col min="14085" max="14336" width="9.140625" style="476"/>
    <col min="14337" max="14337" width="19.140625" style="476" customWidth="1"/>
    <col min="14338" max="14340" width="17.85546875" style="476" customWidth="1"/>
    <col min="14341" max="14592" width="9.140625" style="476"/>
    <col min="14593" max="14593" width="19.140625" style="476" customWidth="1"/>
    <col min="14594" max="14596" width="17.85546875" style="476" customWidth="1"/>
    <col min="14597" max="14848" width="9.140625" style="476"/>
    <col min="14849" max="14849" width="19.140625" style="476" customWidth="1"/>
    <col min="14850" max="14852" width="17.85546875" style="476" customWidth="1"/>
    <col min="14853" max="15104" width="9.140625" style="476"/>
    <col min="15105" max="15105" width="19.140625" style="476" customWidth="1"/>
    <col min="15106" max="15108" width="17.85546875" style="476" customWidth="1"/>
    <col min="15109" max="15360" width="9.140625" style="476"/>
    <col min="15361" max="15361" width="19.140625" style="476" customWidth="1"/>
    <col min="15362" max="15364" width="17.85546875" style="476" customWidth="1"/>
    <col min="15365" max="15616" width="9.140625" style="476"/>
    <col min="15617" max="15617" width="19.140625" style="476" customWidth="1"/>
    <col min="15618" max="15620" width="17.85546875" style="476" customWidth="1"/>
    <col min="15621" max="15872" width="9.140625" style="476"/>
    <col min="15873" max="15873" width="19.140625" style="476" customWidth="1"/>
    <col min="15874" max="15876" width="17.85546875" style="476" customWidth="1"/>
    <col min="15877" max="16128" width="9.140625" style="476"/>
    <col min="16129" max="16129" width="19.140625" style="476" customWidth="1"/>
    <col min="16130" max="16132" width="17.85546875" style="476" customWidth="1"/>
    <col min="16133" max="16384" width="9.140625" style="476"/>
  </cols>
  <sheetData>
    <row r="1" spans="1:4" x14ac:dyDescent="0.2">
      <c r="D1" s="477"/>
    </row>
    <row r="2" spans="1:4" x14ac:dyDescent="0.2">
      <c r="A2" s="566"/>
      <c r="B2" s="566"/>
      <c r="C2" s="566"/>
      <c r="D2" s="566"/>
    </row>
    <row r="3" spans="1:4" ht="25.5" customHeight="1" x14ac:dyDescent="0.2">
      <c r="A3" s="811" t="s">
        <v>653</v>
      </c>
      <c r="B3" s="811"/>
      <c r="C3" s="811"/>
      <c r="D3" s="811"/>
    </row>
    <row r="4" spans="1:4" ht="78" customHeight="1" x14ac:dyDescent="0.2">
      <c r="A4" s="644" t="s">
        <v>654</v>
      </c>
      <c r="B4" s="645" t="s">
        <v>655</v>
      </c>
      <c r="C4" s="645" t="s">
        <v>656</v>
      </c>
      <c r="D4" s="645" t="s">
        <v>657</v>
      </c>
    </row>
    <row r="5" spans="1:4" ht="31.5" customHeight="1" x14ac:dyDescent="0.2">
      <c r="A5" s="646">
        <v>41670</v>
      </c>
      <c r="B5" s="647">
        <v>124</v>
      </c>
      <c r="C5" s="647">
        <v>261.15069999999997</v>
      </c>
      <c r="D5" s="647">
        <v>9.5857500000000027</v>
      </c>
    </row>
    <row r="6" spans="1:4" ht="31.5" customHeight="1" x14ac:dyDescent="0.2">
      <c r="A6" s="646">
        <v>41698</v>
      </c>
      <c r="B6" s="647">
        <v>292</v>
      </c>
      <c r="C6" s="647">
        <v>879.22669000000008</v>
      </c>
      <c r="D6" s="647">
        <v>66.376720000000006</v>
      </c>
    </row>
    <row r="7" spans="1:4" ht="31.5" customHeight="1" x14ac:dyDescent="0.2">
      <c r="A7" s="646">
        <v>41729</v>
      </c>
      <c r="B7" s="647">
        <v>489</v>
      </c>
      <c r="C7" s="647">
        <v>1641.51043</v>
      </c>
      <c r="D7" s="647">
        <v>171.79161999999999</v>
      </c>
    </row>
    <row r="8" spans="1:4" ht="31.5" customHeight="1" x14ac:dyDescent="0.2">
      <c r="A8" s="646">
        <v>41759</v>
      </c>
      <c r="B8" s="647">
        <v>631</v>
      </c>
      <c r="C8" s="647">
        <v>2774.88733</v>
      </c>
      <c r="D8" s="647">
        <v>455.73351000000008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O20"/>
  <sheetViews>
    <sheetView topLeftCell="B1" zoomScale="90" zoomScaleNormal="90" workbookViewId="0">
      <selection activeCell="D36" sqref="D36"/>
    </sheetView>
  </sheetViews>
  <sheetFormatPr defaultRowHeight="14.25" x14ac:dyDescent="0.2"/>
  <cols>
    <col min="1" max="1" width="9.140625" style="563"/>
    <col min="2" max="2" width="34.28515625" style="563" customWidth="1"/>
    <col min="3" max="3" width="20.7109375" style="563" customWidth="1"/>
    <col min="4" max="4" width="13" style="563" customWidth="1"/>
    <col min="5" max="5" width="12" style="563" customWidth="1"/>
    <col min="6" max="6" width="11.5703125" style="563" customWidth="1"/>
    <col min="7" max="7" width="12" style="563" customWidth="1"/>
    <col min="8" max="8" width="12.5703125" style="563" customWidth="1"/>
    <col min="9" max="13" width="12.7109375" style="563" customWidth="1"/>
    <col min="14" max="14" width="25" style="563" customWidth="1"/>
    <col min="15" max="15" width="12.28515625" style="563" customWidth="1"/>
    <col min="16" max="260" width="9.140625" style="563"/>
    <col min="261" max="261" width="34.28515625" style="563" customWidth="1"/>
    <col min="262" max="262" width="28.7109375" style="563" customWidth="1"/>
    <col min="263" max="268" width="10.28515625" style="563" customWidth="1"/>
    <col min="269" max="269" width="11.7109375" style="563" customWidth="1"/>
    <col min="270" max="270" width="25" style="563" customWidth="1"/>
    <col min="271" max="271" width="12.28515625" style="563" customWidth="1"/>
    <col min="272" max="516" width="9.140625" style="563"/>
    <col min="517" max="517" width="34.28515625" style="563" customWidth="1"/>
    <col min="518" max="518" width="28.7109375" style="563" customWidth="1"/>
    <col min="519" max="524" width="10.28515625" style="563" customWidth="1"/>
    <col min="525" max="525" width="11.7109375" style="563" customWidth="1"/>
    <col min="526" max="526" width="25" style="563" customWidth="1"/>
    <col min="527" max="527" width="12.28515625" style="563" customWidth="1"/>
    <col min="528" max="772" width="9.140625" style="563"/>
    <col min="773" max="773" width="34.28515625" style="563" customWidth="1"/>
    <col min="774" max="774" width="28.7109375" style="563" customWidth="1"/>
    <col min="775" max="780" width="10.28515625" style="563" customWidth="1"/>
    <col min="781" max="781" width="11.7109375" style="563" customWidth="1"/>
    <col min="782" max="782" width="25" style="563" customWidth="1"/>
    <col min="783" max="783" width="12.28515625" style="563" customWidth="1"/>
    <col min="784" max="1028" width="9.140625" style="563"/>
    <col min="1029" max="1029" width="34.28515625" style="563" customWidth="1"/>
    <col min="1030" max="1030" width="28.7109375" style="563" customWidth="1"/>
    <col min="1031" max="1036" width="10.28515625" style="563" customWidth="1"/>
    <col min="1037" max="1037" width="11.7109375" style="563" customWidth="1"/>
    <col min="1038" max="1038" width="25" style="563" customWidth="1"/>
    <col min="1039" max="1039" width="12.28515625" style="563" customWidth="1"/>
    <col min="1040" max="1284" width="9.140625" style="563"/>
    <col min="1285" max="1285" width="34.28515625" style="563" customWidth="1"/>
    <col min="1286" max="1286" width="28.7109375" style="563" customWidth="1"/>
    <col min="1287" max="1292" width="10.28515625" style="563" customWidth="1"/>
    <col min="1293" max="1293" width="11.7109375" style="563" customWidth="1"/>
    <col min="1294" max="1294" width="25" style="563" customWidth="1"/>
    <col min="1295" max="1295" width="12.28515625" style="563" customWidth="1"/>
    <col min="1296" max="1540" width="9.140625" style="563"/>
    <col min="1541" max="1541" width="34.28515625" style="563" customWidth="1"/>
    <col min="1542" max="1542" width="28.7109375" style="563" customWidth="1"/>
    <col min="1543" max="1548" width="10.28515625" style="563" customWidth="1"/>
    <col min="1549" max="1549" width="11.7109375" style="563" customWidth="1"/>
    <col min="1550" max="1550" width="25" style="563" customWidth="1"/>
    <col min="1551" max="1551" width="12.28515625" style="563" customWidth="1"/>
    <col min="1552" max="1796" width="9.140625" style="563"/>
    <col min="1797" max="1797" width="34.28515625" style="563" customWidth="1"/>
    <col min="1798" max="1798" width="28.7109375" style="563" customWidth="1"/>
    <col min="1799" max="1804" width="10.28515625" style="563" customWidth="1"/>
    <col min="1805" max="1805" width="11.7109375" style="563" customWidth="1"/>
    <col min="1806" max="1806" width="25" style="563" customWidth="1"/>
    <col min="1807" max="1807" width="12.28515625" style="563" customWidth="1"/>
    <col min="1808" max="2052" width="9.140625" style="563"/>
    <col min="2053" max="2053" width="34.28515625" style="563" customWidth="1"/>
    <col min="2054" max="2054" width="28.7109375" style="563" customWidth="1"/>
    <col min="2055" max="2060" width="10.28515625" style="563" customWidth="1"/>
    <col min="2061" max="2061" width="11.7109375" style="563" customWidth="1"/>
    <col min="2062" max="2062" width="25" style="563" customWidth="1"/>
    <col min="2063" max="2063" width="12.28515625" style="563" customWidth="1"/>
    <col min="2064" max="2308" width="9.140625" style="563"/>
    <col min="2309" max="2309" width="34.28515625" style="563" customWidth="1"/>
    <col min="2310" max="2310" width="28.7109375" style="563" customWidth="1"/>
    <col min="2311" max="2316" width="10.28515625" style="563" customWidth="1"/>
    <col min="2317" max="2317" width="11.7109375" style="563" customWidth="1"/>
    <col min="2318" max="2318" width="25" style="563" customWidth="1"/>
    <col min="2319" max="2319" width="12.28515625" style="563" customWidth="1"/>
    <col min="2320" max="2564" width="9.140625" style="563"/>
    <col min="2565" max="2565" width="34.28515625" style="563" customWidth="1"/>
    <col min="2566" max="2566" width="28.7109375" style="563" customWidth="1"/>
    <col min="2567" max="2572" width="10.28515625" style="563" customWidth="1"/>
    <col min="2573" max="2573" width="11.7109375" style="563" customWidth="1"/>
    <col min="2574" max="2574" width="25" style="563" customWidth="1"/>
    <col min="2575" max="2575" width="12.28515625" style="563" customWidth="1"/>
    <col min="2576" max="2820" width="9.140625" style="563"/>
    <col min="2821" max="2821" width="34.28515625" style="563" customWidth="1"/>
    <col min="2822" max="2822" width="28.7109375" style="563" customWidth="1"/>
    <col min="2823" max="2828" width="10.28515625" style="563" customWidth="1"/>
    <col min="2829" max="2829" width="11.7109375" style="563" customWidth="1"/>
    <col min="2830" max="2830" width="25" style="563" customWidth="1"/>
    <col min="2831" max="2831" width="12.28515625" style="563" customWidth="1"/>
    <col min="2832" max="3076" width="9.140625" style="563"/>
    <col min="3077" max="3077" width="34.28515625" style="563" customWidth="1"/>
    <col min="3078" max="3078" width="28.7109375" style="563" customWidth="1"/>
    <col min="3079" max="3084" width="10.28515625" style="563" customWidth="1"/>
    <col min="3085" max="3085" width="11.7109375" style="563" customWidth="1"/>
    <col min="3086" max="3086" width="25" style="563" customWidth="1"/>
    <col min="3087" max="3087" width="12.28515625" style="563" customWidth="1"/>
    <col min="3088" max="3332" width="9.140625" style="563"/>
    <col min="3333" max="3333" width="34.28515625" style="563" customWidth="1"/>
    <col min="3334" max="3334" width="28.7109375" style="563" customWidth="1"/>
    <col min="3335" max="3340" width="10.28515625" style="563" customWidth="1"/>
    <col min="3341" max="3341" width="11.7109375" style="563" customWidth="1"/>
    <col min="3342" max="3342" width="25" style="563" customWidth="1"/>
    <col min="3343" max="3343" width="12.28515625" style="563" customWidth="1"/>
    <col min="3344" max="3588" width="9.140625" style="563"/>
    <col min="3589" max="3589" width="34.28515625" style="563" customWidth="1"/>
    <col min="3590" max="3590" width="28.7109375" style="563" customWidth="1"/>
    <col min="3591" max="3596" width="10.28515625" style="563" customWidth="1"/>
    <col min="3597" max="3597" width="11.7109375" style="563" customWidth="1"/>
    <col min="3598" max="3598" width="25" style="563" customWidth="1"/>
    <col min="3599" max="3599" width="12.28515625" style="563" customWidth="1"/>
    <col min="3600" max="3844" width="9.140625" style="563"/>
    <col min="3845" max="3845" width="34.28515625" style="563" customWidth="1"/>
    <col min="3846" max="3846" width="28.7109375" style="563" customWidth="1"/>
    <col min="3847" max="3852" width="10.28515625" style="563" customWidth="1"/>
    <col min="3853" max="3853" width="11.7109375" style="563" customWidth="1"/>
    <col min="3854" max="3854" width="25" style="563" customWidth="1"/>
    <col min="3855" max="3855" width="12.28515625" style="563" customWidth="1"/>
    <col min="3856" max="4100" width="9.140625" style="563"/>
    <col min="4101" max="4101" width="34.28515625" style="563" customWidth="1"/>
    <col min="4102" max="4102" width="28.7109375" style="563" customWidth="1"/>
    <col min="4103" max="4108" width="10.28515625" style="563" customWidth="1"/>
    <col min="4109" max="4109" width="11.7109375" style="563" customWidth="1"/>
    <col min="4110" max="4110" width="25" style="563" customWidth="1"/>
    <col min="4111" max="4111" width="12.28515625" style="563" customWidth="1"/>
    <col min="4112" max="4356" width="9.140625" style="563"/>
    <col min="4357" max="4357" width="34.28515625" style="563" customWidth="1"/>
    <col min="4358" max="4358" width="28.7109375" style="563" customWidth="1"/>
    <col min="4359" max="4364" width="10.28515625" style="563" customWidth="1"/>
    <col min="4365" max="4365" width="11.7109375" style="563" customWidth="1"/>
    <col min="4366" max="4366" width="25" style="563" customWidth="1"/>
    <col min="4367" max="4367" width="12.28515625" style="563" customWidth="1"/>
    <col min="4368" max="4612" width="9.140625" style="563"/>
    <col min="4613" max="4613" width="34.28515625" style="563" customWidth="1"/>
    <col min="4614" max="4614" width="28.7109375" style="563" customWidth="1"/>
    <col min="4615" max="4620" width="10.28515625" style="563" customWidth="1"/>
    <col min="4621" max="4621" width="11.7109375" style="563" customWidth="1"/>
    <col min="4622" max="4622" width="25" style="563" customWidth="1"/>
    <col min="4623" max="4623" width="12.28515625" style="563" customWidth="1"/>
    <col min="4624" max="4868" width="9.140625" style="563"/>
    <col min="4869" max="4869" width="34.28515625" style="563" customWidth="1"/>
    <col min="4870" max="4870" width="28.7109375" style="563" customWidth="1"/>
    <col min="4871" max="4876" width="10.28515625" style="563" customWidth="1"/>
    <col min="4877" max="4877" width="11.7109375" style="563" customWidth="1"/>
    <col min="4878" max="4878" width="25" style="563" customWidth="1"/>
    <col min="4879" max="4879" width="12.28515625" style="563" customWidth="1"/>
    <col min="4880" max="5124" width="9.140625" style="563"/>
    <col min="5125" max="5125" width="34.28515625" style="563" customWidth="1"/>
    <col min="5126" max="5126" width="28.7109375" style="563" customWidth="1"/>
    <col min="5127" max="5132" width="10.28515625" style="563" customWidth="1"/>
    <col min="5133" max="5133" width="11.7109375" style="563" customWidth="1"/>
    <col min="5134" max="5134" width="25" style="563" customWidth="1"/>
    <col min="5135" max="5135" width="12.28515625" style="563" customWidth="1"/>
    <col min="5136" max="5380" width="9.140625" style="563"/>
    <col min="5381" max="5381" width="34.28515625" style="563" customWidth="1"/>
    <col min="5382" max="5382" width="28.7109375" style="563" customWidth="1"/>
    <col min="5383" max="5388" width="10.28515625" style="563" customWidth="1"/>
    <col min="5389" max="5389" width="11.7109375" style="563" customWidth="1"/>
    <col min="5390" max="5390" width="25" style="563" customWidth="1"/>
    <col min="5391" max="5391" width="12.28515625" style="563" customWidth="1"/>
    <col min="5392" max="5636" width="9.140625" style="563"/>
    <col min="5637" max="5637" width="34.28515625" style="563" customWidth="1"/>
    <col min="5638" max="5638" width="28.7109375" style="563" customWidth="1"/>
    <col min="5639" max="5644" width="10.28515625" style="563" customWidth="1"/>
    <col min="5645" max="5645" width="11.7109375" style="563" customWidth="1"/>
    <col min="5646" max="5646" width="25" style="563" customWidth="1"/>
    <col min="5647" max="5647" width="12.28515625" style="563" customWidth="1"/>
    <col min="5648" max="5892" width="9.140625" style="563"/>
    <col min="5893" max="5893" width="34.28515625" style="563" customWidth="1"/>
    <col min="5894" max="5894" width="28.7109375" style="563" customWidth="1"/>
    <col min="5895" max="5900" width="10.28515625" style="563" customWidth="1"/>
    <col min="5901" max="5901" width="11.7109375" style="563" customWidth="1"/>
    <col min="5902" max="5902" width="25" style="563" customWidth="1"/>
    <col min="5903" max="5903" width="12.28515625" style="563" customWidth="1"/>
    <col min="5904" max="6148" width="9.140625" style="563"/>
    <col min="6149" max="6149" width="34.28515625" style="563" customWidth="1"/>
    <col min="6150" max="6150" width="28.7109375" style="563" customWidth="1"/>
    <col min="6151" max="6156" width="10.28515625" style="563" customWidth="1"/>
    <col min="6157" max="6157" width="11.7109375" style="563" customWidth="1"/>
    <col min="6158" max="6158" width="25" style="563" customWidth="1"/>
    <col min="6159" max="6159" width="12.28515625" style="563" customWidth="1"/>
    <col min="6160" max="6404" width="9.140625" style="563"/>
    <col min="6405" max="6405" width="34.28515625" style="563" customWidth="1"/>
    <col min="6406" max="6406" width="28.7109375" style="563" customWidth="1"/>
    <col min="6407" max="6412" width="10.28515625" style="563" customWidth="1"/>
    <col min="6413" max="6413" width="11.7109375" style="563" customWidth="1"/>
    <col min="6414" max="6414" width="25" style="563" customWidth="1"/>
    <col min="6415" max="6415" width="12.28515625" style="563" customWidth="1"/>
    <col min="6416" max="6660" width="9.140625" style="563"/>
    <col min="6661" max="6661" width="34.28515625" style="563" customWidth="1"/>
    <col min="6662" max="6662" width="28.7109375" style="563" customWidth="1"/>
    <col min="6663" max="6668" width="10.28515625" style="563" customWidth="1"/>
    <col min="6669" max="6669" width="11.7109375" style="563" customWidth="1"/>
    <col min="6670" max="6670" width="25" style="563" customWidth="1"/>
    <col min="6671" max="6671" width="12.28515625" style="563" customWidth="1"/>
    <col min="6672" max="6916" width="9.140625" style="563"/>
    <col min="6917" max="6917" width="34.28515625" style="563" customWidth="1"/>
    <col min="6918" max="6918" width="28.7109375" style="563" customWidth="1"/>
    <col min="6919" max="6924" width="10.28515625" style="563" customWidth="1"/>
    <col min="6925" max="6925" width="11.7109375" style="563" customWidth="1"/>
    <col min="6926" max="6926" width="25" style="563" customWidth="1"/>
    <col min="6927" max="6927" width="12.28515625" style="563" customWidth="1"/>
    <col min="6928" max="7172" width="9.140625" style="563"/>
    <col min="7173" max="7173" width="34.28515625" style="563" customWidth="1"/>
    <col min="7174" max="7174" width="28.7109375" style="563" customWidth="1"/>
    <col min="7175" max="7180" width="10.28515625" style="563" customWidth="1"/>
    <col min="7181" max="7181" width="11.7109375" style="563" customWidth="1"/>
    <col min="7182" max="7182" width="25" style="563" customWidth="1"/>
    <col min="7183" max="7183" width="12.28515625" style="563" customWidth="1"/>
    <col min="7184" max="7428" width="9.140625" style="563"/>
    <col min="7429" max="7429" width="34.28515625" style="563" customWidth="1"/>
    <col min="7430" max="7430" width="28.7109375" style="563" customWidth="1"/>
    <col min="7431" max="7436" width="10.28515625" style="563" customWidth="1"/>
    <col min="7437" max="7437" width="11.7109375" style="563" customWidth="1"/>
    <col min="7438" max="7438" width="25" style="563" customWidth="1"/>
    <col min="7439" max="7439" width="12.28515625" style="563" customWidth="1"/>
    <col min="7440" max="7684" width="9.140625" style="563"/>
    <col min="7685" max="7685" width="34.28515625" style="563" customWidth="1"/>
    <col min="7686" max="7686" width="28.7109375" style="563" customWidth="1"/>
    <col min="7687" max="7692" width="10.28515625" style="563" customWidth="1"/>
    <col min="7693" max="7693" width="11.7109375" style="563" customWidth="1"/>
    <col min="7694" max="7694" width="25" style="563" customWidth="1"/>
    <col min="7695" max="7695" width="12.28515625" style="563" customWidth="1"/>
    <col min="7696" max="7940" width="9.140625" style="563"/>
    <col min="7941" max="7941" width="34.28515625" style="563" customWidth="1"/>
    <col min="7942" max="7942" width="28.7109375" style="563" customWidth="1"/>
    <col min="7943" max="7948" width="10.28515625" style="563" customWidth="1"/>
    <col min="7949" max="7949" width="11.7109375" style="563" customWidth="1"/>
    <col min="7950" max="7950" width="25" style="563" customWidth="1"/>
    <col min="7951" max="7951" width="12.28515625" style="563" customWidth="1"/>
    <col min="7952" max="8196" width="9.140625" style="563"/>
    <col min="8197" max="8197" width="34.28515625" style="563" customWidth="1"/>
    <col min="8198" max="8198" width="28.7109375" style="563" customWidth="1"/>
    <col min="8199" max="8204" width="10.28515625" style="563" customWidth="1"/>
    <col min="8205" max="8205" width="11.7109375" style="563" customWidth="1"/>
    <col min="8206" max="8206" width="25" style="563" customWidth="1"/>
    <col min="8207" max="8207" width="12.28515625" style="563" customWidth="1"/>
    <col min="8208" max="8452" width="9.140625" style="563"/>
    <col min="8453" max="8453" width="34.28515625" style="563" customWidth="1"/>
    <col min="8454" max="8454" width="28.7109375" style="563" customWidth="1"/>
    <col min="8455" max="8460" width="10.28515625" style="563" customWidth="1"/>
    <col min="8461" max="8461" width="11.7109375" style="563" customWidth="1"/>
    <col min="8462" max="8462" width="25" style="563" customWidth="1"/>
    <col min="8463" max="8463" width="12.28515625" style="563" customWidth="1"/>
    <col min="8464" max="8708" width="9.140625" style="563"/>
    <col min="8709" max="8709" width="34.28515625" style="563" customWidth="1"/>
    <col min="8710" max="8710" width="28.7109375" style="563" customWidth="1"/>
    <col min="8711" max="8716" width="10.28515625" style="563" customWidth="1"/>
    <col min="8717" max="8717" width="11.7109375" style="563" customWidth="1"/>
    <col min="8718" max="8718" width="25" style="563" customWidth="1"/>
    <col min="8719" max="8719" width="12.28515625" style="563" customWidth="1"/>
    <col min="8720" max="8964" width="9.140625" style="563"/>
    <col min="8965" max="8965" width="34.28515625" style="563" customWidth="1"/>
    <col min="8966" max="8966" width="28.7109375" style="563" customWidth="1"/>
    <col min="8967" max="8972" width="10.28515625" style="563" customWidth="1"/>
    <col min="8973" max="8973" width="11.7109375" style="563" customWidth="1"/>
    <col min="8974" max="8974" width="25" style="563" customWidth="1"/>
    <col min="8975" max="8975" width="12.28515625" style="563" customWidth="1"/>
    <col min="8976" max="9220" width="9.140625" style="563"/>
    <col min="9221" max="9221" width="34.28515625" style="563" customWidth="1"/>
    <col min="9222" max="9222" width="28.7109375" style="563" customWidth="1"/>
    <col min="9223" max="9228" width="10.28515625" style="563" customWidth="1"/>
    <col min="9229" max="9229" width="11.7109375" style="563" customWidth="1"/>
    <col min="9230" max="9230" width="25" style="563" customWidth="1"/>
    <col min="9231" max="9231" width="12.28515625" style="563" customWidth="1"/>
    <col min="9232" max="9476" width="9.140625" style="563"/>
    <col min="9477" max="9477" width="34.28515625" style="563" customWidth="1"/>
    <col min="9478" max="9478" width="28.7109375" style="563" customWidth="1"/>
    <col min="9479" max="9484" width="10.28515625" style="563" customWidth="1"/>
    <col min="9485" max="9485" width="11.7109375" style="563" customWidth="1"/>
    <col min="9486" max="9486" width="25" style="563" customWidth="1"/>
    <col min="9487" max="9487" width="12.28515625" style="563" customWidth="1"/>
    <col min="9488" max="9732" width="9.140625" style="563"/>
    <col min="9733" max="9733" width="34.28515625" style="563" customWidth="1"/>
    <col min="9734" max="9734" width="28.7109375" style="563" customWidth="1"/>
    <col min="9735" max="9740" width="10.28515625" style="563" customWidth="1"/>
    <col min="9741" max="9741" width="11.7109375" style="563" customWidth="1"/>
    <col min="9742" max="9742" width="25" style="563" customWidth="1"/>
    <col min="9743" max="9743" width="12.28515625" style="563" customWidth="1"/>
    <col min="9744" max="9988" width="9.140625" style="563"/>
    <col min="9989" max="9989" width="34.28515625" style="563" customWidth="1"/>
    <col min="9990" max="9990" width="28.7109375" style="563" customWidth="1"/>
    <col min="9991" max="9996" width="10.28515625" style="563" customWidth="1"/>
    <col min="9997" max="9997" width="11.7109375" style="563" customWidth="1"/>
    <col min="9998" max="9998" width="25" style="563" customWidth="1"/>
    <col min="9999" max="9999" width="12.28515625" style="563" customWidth="1"/>
    <col min="10000" max="10244" width="9.140625" style="563"/>
    <col min="10245" max="10245" width="34.28515625" style="563" customWidth="1"/>
    <col min="10246" max="10246" width="28.7109375" style="563" customWidth="1"/>
    <col min="10247" max="10252" width="10.28515625" style="563" customWidth="1"/>
    <col min="10253" max="10253" width="11.7109375" style="563" customWidth="1"/>
    <col min="10254" max="10254" width="25" style="563" customWidth="1"/>
    <col min="10255" max="10255" width="12.28515625" style="563" customWidth="1"/>
    <col min="10256" max="10500" width="9.140625" style="563"/>
    <col min="10501" max="10501" width="34.28515625" style="563" customWidth="1"/>
    <col min="10502" max="10502" width="28.7109375" style="563" customWidth="1"/>
    <col min="10503" max="10508" width="10.28515625" style="563" customWidth="1"/>
    <col min="10509" max="10509" width="11.7109375" style="563" customWidth="1"/>
    <col min="10510" max="10510" width="25" style="563" customWidth="1"/>
    <col min="10511" max="10511" width="12.28515625" style="563" customWidth="1"/>
    <col min="10512" max="10756" width="9.140625" style="563"/>
    <col min="10757" max="10757" width="34.28515625" style="563" customWidth="1"/>
    <col min="10758" max="10758" width="28.7109375" style="563" customWidth="1"/>
    <col min="10759" max="10764" width="10.28515625" style="563" customWidth="1"/>
    <col min="10765" max="10765" width="11.7109375" style="563" customWidth="1"/>
    <col min="10766" max="10766" width="25" style="563" customWidth="1"/>
    <col min="10767" max="10767" width="12.28515625" style="563" customWidth="1"/>
    <col min="10768" max="11012" width="9.140625" style="563"/>
    <col min="11013" max="11013" width="34.28515625" style="563" customWidth="1"/>
    <col min="11014" max="11014" width="28.7109375" style="563" customWidth="1"/>
    <col min="11015" max="11020" width="10.28515625" style="563" customWidth="1"/>
    <col min="11021" max="11021" width="11.7109375" style="563" customWidth="1"/>
    <col min="11022" max="11022" width="25" style="563" customWidth="1"/>
    <col min="11023" max="11023" width="12.28515625" style="563" customWidth="1"/>
    <col min="11024" max="11268" width="9.140625" style="563"/>
    <col min="11269" max="11269" width="34.28515625" style="563" customWidth="1"/>
    <col min="11270" max="11270" width="28.7109375" style="563" customWidth="1"/>
    <col min="11271" max="11276" width="10.28515625" style="563" customWidth="1"/>
    <col min="11277" max="11277" width="11.7109375" style="563" customWidth="1"/>
    <col min="11278" max="11278" width="25" style="563" customWidth="1"/>
    <col min="11279" max="11279" width="12.28515625" style="563" customWidth="1"/>
    <col min="11280" max="11524" width="9.140625" style="563"/>
    <col min="11525" max="11525" width="34.28515625" style="563" customWidth="1"/>
    <col min="11526" max="11526" width="28.7109375" style="563" customWidth="1"/>
    <col min="11527" max="11532" width="10.28515625" style="563" customWidth="1"/>
    <col min="11533" max="11533" width="11.7109375" style="563" customWidth="1"/>
    <col min="11534" max="11534" width="25" style="563" customWidth="1"/>
    <col min="11535" max="11535" width="12.28515625" style="563" customWidth="1"/>
    <col min="11536" max="11780" width="9.140625" style="563"/>
    <col min="11781" max="11781" width="34.28515625" style="563" customWidth="1"/>
    <col min="11782" max="11782" width="28.7109375" style="563" customWidth="1"/>
    <col min="11783" max="11788" width="10.28515625" style="563" customWidth="1"/>
    <col min="11789" max="11789" width="11.7109375" style="563" customWidth="1"/>
    <col min="11790" max="11790" width="25" style="563" customWidth="1"/>
    <col min="11791" max="11791" width="12.28515625" style="563" customWidth="1"/>
    <col min="11792" max="12036" width="9.140625" style="563"/>
    <col min="12037" max="12037" width="34.28515625" style="563" customWidth="1"/>
    <col min="12038" max="12038" width="28.7109375" style="563" customWidth="1"/>
    <col min="12039" max="12044" width="10.28515625" style="563" customWidth="1"/>
    <col min="12045" max="12045" width="11.7109375" style="563" customWidth="1"/>
    <col min="12046" max="12046" width="25" style="563" customWidth="1"/>
    <col min="12047" max="12047" width="12.28515625" style="563" customWidth="1"/>
    <col min="12048" max="12292" width="9.140625" style="563"/>
    <col min="12293" max="12293" width="34.28515625" style="563" customWidth="1"/>
    <col min="12294" max="12294" width="28.7109375" style="563" customWidth="1"/>
    <col min="12295" max="12300" width="10.28515625" style="563" customWidth="1"/>
    <col min="12301" max="12301" width="11.7109375" style="563" customWidth="1"/>
    <col min="12302" max="12302" width="25" style="563" customWidth="1"/>
    <col min="12303" max="12303" width="12.28515625" style="563" customWidth="1"/>
    <col min="12304" max="12548" width="9.140625" style="563"/>
    <col min="12549" max="12549" width="34.28515625" style="563" customWidth="1"/>
    <col min="12550" max="12550" width="28.7109375" style="563" customWidth="1"/>
    <col min="12551" max="12556" width="10.28515625" style="563" customWidth="1"/>
    <col min="12557" max="12557" width="11.7109375" style="563" customWidth="1"/>
    <col min="12558" max="12558" width="25" style="563" customWidth="1"/>
    <col min="12559" max="12559" width="12.28515625" style="563" customWidth="1"/>
    <col min="12560" max="12804" width="9.140625" style="563"/>
    <col min="12805" max="12805" width="34.28515625" style="563" customWidth="1"/>
    <col min="12806" max="12806" width="28.7109375" style="563" customWidth="1"/>
    <col min="12807" max="12812" width="10.28515625" style="563" customWidth="1"/>
    <col min="12813" max="12813" width="11.7109375" style="563" customWidth="1"/>
    <col min="12814" max="12814" width="25" style="563" customWidth="1"/>
    <col min="12815" max="12815" width="12.28515625" style="563" customWidth="1"/>
    <col min="12816" max="13060" width="9.140625" style="563"/>
    <col min="13061" max="13061" width="34.28515625" style="563" customWidth="1"/>
    <col min="13062" max="13062" width="28.7109375" style="563" customWidth="1"/>
    <col min="13063" max="13068" width="10.28515625" style="563" customWidth="1"/>
    <col min="13069" max="13069" width="11.7109375" style="563" customWidth="1"/>
    <col min="13070" max="13070" width="25" style="563" customWidth="1"/>
    <col min="13071" max="13071" width="12.28515625" style="563" customWidth="1"/>
    <col min="13072" max="13316" width="9.140625" style="563"/>
    <col min="13317" max="13317" width="34.28515625" style="563" customWidth="1"/>
    <col min="13318" max="13318" width="28.7109375" style="563" customWidth="1"/>
    <col min="13319" max="13324" width="10.28515625" style="563" customWidth="1"/>
    <col min="13325" max="13325" width="11.7109375" style="563" customWidth="1"/>
    <col min="13326" max="13326" width="25" style="563" customWidth="1"/>
    <col min="13327" max="13327" width="12.28515625" style="563" customWidth="1"/>
    <col min="13328" max="13572" width="9.140625" style="563"/>
    <col min="13573" max="13573" width="34.28515625" style="563" customWidth="1"/>
    <col min="13574" max="13574" width="28.7109375" style="563" customWidth="1"/>
    <col min="13575" max="13580" width="10.28515625" style="563" customWidth="1"/>
    <col min="13581" max="13581" width="11.7109375" style="563" customWidth="1"/>
    <col min="13582" max="13582" width="25" style="563" customWidth="1"/>
    <col min="13583" max="13583" width="12.28515625" style="563" customWidth="1"/>
    <col min="13584" max="13828" width="9.140625" style="563"/>
    <col min="13829" max="13829" width="34.28515625" style="563" customWidth="1"/>
    <col min="13830" max="13830" width="28.7109375" style="563" customWidth="1"/>
    <col min="13831" max="13836" width="10.28515625" style="563" customWidth="1"/>
    <col min="13837" max="13837" width="11.7109375" style="563" customWidth="1"/>
    <col min="13838" max="13838" width="25" style="563" customWidth="1"/>
    <col min="13839" max="13839" width="12.28515625" style="563" customWidth="1"/>
    <col min="13840" max="14084" width="9.140625" style="563"/>
    <col min="14085" max="14085" width="34.28515625" style="563" customWidth="1"/>
    <col min="14086" max="14086" width="28.7109375" style="563" customWidth="1"/>
    <col min="14087" max="14092" width="10.28515625" style="563" customWidth="1"/>
    <col min="14093" max="14093" width="11.7109375" style="563" customWidth="1"/>
    <col min="14094" max="14094" width="25" style="563" customWidth="1"/>
    <col min="14095" max="14095" width="12.28515625" style="563" customWidth="1"/>
    <col min="14096" max="14340" width="9.140625" style="563"/>
    <col min="14341" max="14341" width="34.28515625" style="563" customWidth="1"/>
    <col min="14342" max="14342" width="28.7109375" style="563" customWidth="1"/>
    <col min="14343" max="14348" width="10.28515625" style="563" customWidth="1"/>
    <col min="14349" max="14349" width="11.7109375" style="563" customWidth="1"/>
    <col min="14350" max="14350" width="25" style="563" customWidth="1"/>
    <col min="14351" max="14351" width="12.28515625" style="563" customWidth="1"/>
    <col min="14352" max="14596" width="9.140625" style="563"/>
    <col min="14597" max="14597" width="34.28515625" style="563" customWidth="1"/>
    <col min="14598" max="14598" width="28.7109375" style="563" customWidth="1"/>
    <col min="14599" max="14604" width="10.28515625" style="563" customWidth="1"/>
    <col min="14605" max="14605" width="11.7109375" style="563" customWidth="1"/>
    <col min="14606" max="14606" width="25" style="563" customWidth="1"/>
    <col min="14607" max="14607" width="12.28515625" style="563" customWidth="1"/>
    <col min="14608" max="14852" width="9.140625" style="563"/>
    <col min="14853" max="14853" width="34.28515625" style="563" customWidth="1"/>
    <col min="14854" max="14854" width="28.7109375" style="563" customWidth="1"/>
    <col min="14855" max="14860" width="10.28515625" style="563" customWidth="1"/>
    <col min="14861" max="14861" width="11.7109375" style="563" customWidth="1"/>
    <col min="14862" max="14862" width="25" style="563" customWidth="1"/>
    <col min="14863" max="14863" width="12.28515625" style="563" customWidth="1"/>
    <col min="14864" max="15108" width="9.140625" style="563"/>
    <col min="15109" max="15109" width="34.28515625" style="563" customWidth="1"/>
    <col min="15110" max="15110" width="28.7109375" style="563" customWidth="1"/>
    <col min="15111" max="15116" width="10.28515625" style="563" customWidth="1"/>
    <col min="15117" max="15117" width="11.7109375" style="563" customWidth="1"/>
    <col min="15118" max="15118" width="25" style="563" customWidth="1"/>
    <col min="15119" max="15119" width="12.28515625" style="563" customWidth="1"/>
    <col min="15120" max="15364" width="9.140625" style="563"/>
    <col min="15365" max="15365" width="34.28515625" style="563" customWidth="1"/>
    <col min="15366" max="15366" width="28.7109375" style="563" customWidth="1"/>
    <col min="15367" max="15372" width="10.28515625" style="563" customWidth="1"/>
    <col min="15373" max="15373" width="11.7109375" style="563" customWidth="1"/>
    <col min="15374" max="15374" width="25" style="563" customWidth="1"/>
    <col min="15375" max="15375" width="12.28515625" style="563" customWidth="1"/>
    <col min="15376" max="15620" width="9.140625" style="563"/>
    <col min="15621" max="15621" width="34.28515625" style="563" customWidth="1"/>
    <col min="15622" max="15622" width="28.7109375" style="563" customWidth="1"/>
    <col min="15623" max="15628" width="10.28515625" style="563" customWidth="1"/>
    <col min="15629" max="15629" width="11.7109375" style="563" customWidth="1"/>
    <col min="15630" max="15630" width="25" style="563" customWidth="1"/>
    <col min="15631" max="15631" width="12.28515625" style="563" customWidth="1"/>
    <col min="15632" max="15876" width="9.140625" style="563"/>
    <col min="15877" max="15877" width="34.28515625" style="563" customWidth="1"/>
    <col min="15878" max="15878" width="28.7109375" style="563" customWidth="1"/>
    <col min="15879" max="15884" width="10.28515625" style="563" customWidth="1"/>
    <col min="15885" max="15885" width="11.7109375" style="563" customWidth="1"/>
    <col min="15886" max="15886" width="25" style="563" customWidth="1"/>
    <col min="15887" max="15887" width="12.28515625" style="563" customWidth="1"/>
    <col min="15888" max="16132" width="9.140625" style="563"/>
    <col min="16133" max="16133" width="34.28515625" style="563" customWidth="1"/>
    <col min="16134" max="16134" width="28.7109375" style="563" customWidth="1"/>
    <col min="16135" max="16140" width="10.28515625" style="563" customWidth="1"/>
    <col min="16141" max="16141" width="11.7109375" style="563" customWidth="1"/>
    <col min="16142" max="16142" width="25" style="563" customWidth="1"/>
    <col min="16143" max="16143" width="12.28515625" style="563" customWidth="1"/>
    <col min="16144" max="16384" width="9.140625" style="563"/>
  </cols>
  <sheetData>
    <row r="3" spans="2:15" ht="52.5" customHeight="1" x14ac:dyDescent="0.25">
      <c r="B3" s="813" t="s">
        <v>658</v>
      </c>
      <c r="C3" s="814"/>
      <c r="D3" s="567"/>
      <c r="E3" s="567"/>
      <c r="F3" s="567"/>
      <c r="G3" s="567"/>
      <c r="H3" s="476"/>
      <c r="I3" s="476"/>
      <c r="J3" s="476"/>
      <c r="K3" s="476"/>
      <c r="L3" s="476"/>
      <c r="M3" s="476"/>
    </row>
    <row r="4" spans="2:15" x14ac:dyDescent="0.2">
      <c r="B4" s="566"/>
      <c r="C4" s="566"/>
      <c r="D4" s="566"/>
      <c r="E4" s="566"/>
      <c r="F4" s="566"/>
      <c r="G4" s="566"/>
      <c r="H4" s="476"/>
      <c r="I4" s="476"/>
      <c r="J4" s="476"/>
      <c r="K4" s="476"/>
      <c r="L4" s="476"/>
      <c r="M4" s="476"/>
    </row>
    <row r="5" spans="2:15" ht="24" customHeight="1" x14ac:dyDescent="0.2">
      <c r="B5" s="815" t="s">
        <v>659</v>
      </c>
      <c r="C5" s="815"/>
      <c r="D5" s="568"/>
      <c r="E5" s="568"/>
      <c r="F5" s="568"/>
      <c r="G5" s="568"/>
      <c r="H5" s="476"/>
      <c r="I5" s="476"/>
      <c r="J5" s="476"/>
      <c r="K5" s="476"/>
      <c r="L5" s="476"/>
      <c r="M5" s="476"/>
    </row>
    <row r="6" spans="2:15" x14ac:dyDescent="0.2">
      <c r="B6" s="815"/>
      <c r="C6" s="815"/>
      <c r="D6" s="568"/>
      <c r="E6" s="568"/>
      <c r="F6" s="568"/>
      <c r="G6" s="568"/>
      <c r="H6" s="476"/>
      <c r="I6" s="476"/>
      <c r="J6" s="476"/>
      <c r="K6" s="476"/>
      <c r="L6" s="476"/>
      <c r="M6" s="476"/>
    </row>
    <row r="7" spans="2:15" ht="32.25" customHeight="1" x14ac:dyDescent="0.2">
      <c r="B7" s="648" t="s">
        <v>660</v>
      </c>
      <c r="C7" s="649">
        <v>17963.244530000156</v>
      </c>
      <c r="D7" s="568"/>
      <c r="E7" s="568"/>
      <c r="F7" s="568"/>
      <c r="G7" s="568"/>
      <c r="H7" s="476"/>
      <c r="I7" s="476"/>
      <c r="J7" s="476"/>
      <c r="K7" s="476"/>
      <c r="L7" s="476"/>
      <c r="M7" s="476"/>
      <c r="O7" s="569"/>
    </row>
    <row r="8" spans="2:15" ht="30.75" customHeight="1" x14ac:dyDescent="0.2">
      <c r="B8" s="648" t="s">
        <v>661</v>
      </c>
      <c r="C8" s="649">
        <v>2807.1379100000013</v>
      </c>
      <c r="D8" s="568"/>
      <c r="E8" s="568"/>
      <c r="F8" s="568"/>
      <c r="G8" s="568"/>
      <c r="H8" s="570"/>
      <c r="I8" s="476"/>
      <c r="J8" s="476"/>
      <c r="K8" s="476"/>
      <c r="L8" s="476"/>
      <c r="M8" s="476"/>
      <c r="N8" s="571"/>
      <c r="O8" s="571"/>
    </row>
    <row r="9" spans="2:15" x14ac:dyDescent="0.2">
      <c r="B9" s="572" t="s">
        <v>662</v>
      </c>
      <c r="C9" s="573"/>
      <c r="D9" s="573"/>
      <c r="E9" s="573"/>
      <c r="F9" s="573"/>
      <c r="G9" s="573"/>
      <c r="H9" s="574"/>
      <c r="I9" s="476"/>
      <c r="J9" s="476"/>
      <c r="K9" s="476"/>
      <c r="L9" s="476"/>
      <c r="M9" s="476"/>
      <c r="N9" s="571"/>
      <c r="O9" s="571"/>
    </row>
    <row r="10" spans="2:15" x14ac:dyDescent="0.2">
      <c r="B10" s="573"/>
      <c r="C10" s="573"/>
      <c r="D10" s="573"/>
      <c r="E10" s="573"/>
      <c r="F10" s="573"/>
      <c r="G10" s="573"/>
      <c r="H10" s="574"/>
      <c r="I10" s="476"/>
      <c r="J10" s="476"/>
      <c r="K10" s="476"/>
      <c r="L10" s="476"/>
      <c r="M10" s="476"/>
      <c r="N10" s="571"/>
      <c r="O10" s="571"/>
    </row>
    <row r="11" spans="2:15" x14ac:dyDescent="0.2">
      <c r="B11" s="573"/>
      <c r="C11" s="573"/>
      <c r="D11" s="573"/>
      <c r="E11" s="573"/>
      <c r="F11" s="573"/>
      <c r="G11" s="573"/>
      <c r="H11" s="476"/>
      <c r="I11" s="476"/>
      <c r="J11" s="476"/>
      <c r="K11" s="476"/>
      <c r="L11" s="476"/>
      <c r="M11" s="476"/>
      <c r="N11" s="571"/>
      <c r="O11" s="571"/>
    </row>
    <row r="12" spans="2:15" ht="33" customHeight="1" x14ac:dyDescent="0.2">
      <c r="B12" s="815" t="s">
        <v>663</v>
      </c>
      <c r="C12" s="815"/>
      <c r="D12" s="815" t="s">
        <v>664</v>
      </c>
      <c r="E12" s="815"/>
      <c r="F12" s="815"/>
      <c r="G12" s="815"/>
      <c r="H12" s="812" t="s">
        <v>665</v>
      </c>
      <c r="I12" s="476"/>
      <c r="J12" s="476"/>
      <c r="K12" s="476"/>
      <c r="L12" s="476"/>
      <c r="M12" s="476"/>
    </row>
    <row r="13" spans="2:15" ht="22.5" customHeight="1" x14ac:dyDescent="0.2">
      <c r="B13" s="815"/>
      <c r="C13" s="815"/>
      <c r="D13" s="650" t="s">
        <v>666</v>
      </c>
      <c r="E13" s="650" t="s">
        <v>667</v>
      </c>
      <c r="F13" s="650" t="s">
        <v>668</v>
      </c>
      <c r="G13" s="650" t="s">
        <v>669</v>
      </c>
      <c r="H13" s="812"/>
      <c r="I13" s="476"/>
      <c r="J13" s="476"/>
      <c r="K13" s="476"/>
      <c r="L13" s="476"/>
      <c r="M13" s="476"/>
    </row>
    <row r="14" spans="2:15" x14ac:dyDescent="0.2">
      <c r="B14" s="812" t="s">
        <v>670</v>
      </c>
      <c r="C14" s="651" t="s">
        <v>671</v>
      </c>
      <c r="D14" s="649">
        <v>7174</v>
      </c>
      <c r="E14" s="649">
        <v>8062</v>
      </c>
      <c r="F14" s="649">
        <v>8555</v>
      </c>
      <c r="G14" s="649">
        <v>10650</v>
      </c>
      <c r="H14" s="649">
        <f>SUM(D14:G14)</f>
        <v>34441</v>
      </c>
      <c r="I14" s="548"/>
      <c r="J14" s="476"/>
      <c r="K14" s="476"/>
      <c r="L14" s="476"/>
      <c r="M14" s="476"/>
    </row>
    <row r="15" spans="2:15" x14ac:dyDescent="0.2">
      <c r="B15" s="812"/>
      <c r="C15" s="651" t="s">
        <v>672</v>
      </c>
      <c r="D15" s="649">
        <v>3786.3718800000065</v>
      </c>
      <c r="E15" s="649">
        <v>4619.7220399999997</v>
      </c>
      <c r="F15" s="649">
        <v>4649.4379499999995</v>
      </c>
      <c r="G15" s="649">
        <v>4907.7126600001502</v>
      </c>
      <c r="H15" s="649">
        <f>SUM(D15:G15)</f>
        <v>17963.244530000156</v>
      </c>
      <c r="I15" s="476"/>
      <c r="J15" s="476"/>
      <c r="K15" s="476"/>
      <c r="L15" s="476"/>
      <c r="M15" s="476"/>
    </row>
    <row r="16" spans="2:15" x14ac:dyDescent="0.2">
      <c r="B16" s="652" t="s">
        <v>673</v>
      </c>
      <c r="C16" s="651" t="s">
        <v>672</v>
      </c>
      <c r="D16" s="649">
        <v>400.88281999999998</v>
      </c>
      <c r="E16" s="649">
        <v>547.73144000000013</v>
      </c>
      <c r="F16" s="649">
        <v>604.67160000000013</v>
      </c>
      <c r="G16" s="649">
        <v>463.82036000000033</v>
      </c>
      <c r="H16" s="649">
        <f>SUM(D16:G16)</f>
        <v>2017.1062200000006</v>
      </c>
      <c r="I16" s="548"/>
      <c r="J16" s="476"/>
      <c r="K16" s="476"/>
      <c r="L16" s="476"/>
      <c r="M16" s="476"/>
    </row>
    <row r="17" spans="2:13" x14ac:dyDescent="0.2">
      <c r="B17" s="572" t="s">
        <v>674</v>
      </c>
      <c r="C17" s="566"/>
      <c r="D17" s="549"/>
      <c r="E17" s="549"/>
      <c r="F17" s="549"/>
      <c r="G17" s="549"/>
      <c r="H17" s="476"/>
      <c r="I17" s="476"/>
      <c r="J17" s="476"/>
      <c r="K17" s="476"/>
      <c r="L17" s="476"/>
      <c r="M17" s="476"/>
    </row>
    <row r="18" spans="2:13" x14ac:dyDescent="0.2">
      <c r="B18" s="547"/>
      <c r="C18" s="547"/>
      <c r="D18" s="575"/>
      <c r="E18" s="575"/>
      <c r="F18" s="575"/>
      <c r="G18" s="575"/>
      <c r="H18" s="575"/>
      <c r="I18" s="575"/>
      <c r="J18" s="575"/>
      <c r="K18" s="575"/>
      <c r="L18" s="575"/>
    </row>
    <row r="19" spans="2:13" x14ac:dyDescent="0.2">
      <c r="C19" s="576"/>
      <c r="D19" s="575"/>
      <c r="E19" s="575"/>
      <c r="F19" s="575"/>
      <c r="G19" s="575"/>
      <c r="H19" s="575"/>
      <c r="I19" s="575"/>
      <c r="J19" s="575"/>
      <c r="K19" s="575"/>
      <c r="L19" s="575"/>
    </row>
    <row r="20" spans="2:13" x14ac:dyDescent="0.2">
      <c r="D20" s="575"/>
      <c r="E20" s="575"/>
      <c r="F20" s="575"/>
      <c r="G20" s="575"/>
      <c r="H20" s="575"/>
      <c r="I20" s="575"/>
      <c r="J20" s="575"/>
      <c r="K20" s="575"/>
      <c r="L20" s="575"/>
    </row>
  </sheetData>
  <mergeCells count="6">
    <mergeCell ref="H12:H13"/>
    <mergeCell ref="B14:B15"/>
    <mergeCell ref="B3:C3"/>
    <mergeCell ref="B5:C6"/>
    <mergeCell ref="B12:C13"/>
    <mergeCell ref="D12:G12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5"/>
  <sheetViews>
    <sheetView showGridLines="0" zoomScale="70" zoomScaleNormal="70" workbookViewId="0">
      <selection activeCell="D36" sqref="D36"/>
    </sheetView>
  </sheetViews>
  <sheetFormatPr defaultRowHeight="15" customHeight="1" x14ac:dyDescent="0.2"/>
  <cols>
    <col min="1" max="1" width="16" style="577" customWidth="1"/>
    <col min="2" max="2" width="16.85546875" style="577" customWidth="1"/>
    <col min="3" max="3" width="18.7109375" style="577" customWidth="1"/>
    <col min="4" max="4" width="74" style="577" customWidth="1"/>
    <col min="5" max="5" width="13.7109375" style="577" customWidth="1"/>
    <col min="6" max="6" width="16.85546875" style="577" customWidth="1"/>
    <col min="7" max="7" width="15.85546875" style="577" customWidth="1"/>
    <col min="8" max="8" width="15.5703125" style="577" customWidth="1"/>
    <col min="9" max="9" width="17" style="577" customWidth="1"/>
    <col min="10" max="10" width="15" style="577" customWidth="1"/>
    <col min="11" max="11" width="9.140625" style="577"/>
    <col min="12" max="12" width="12" style="577" customWidth="1"/>
    <col min="13" max="256" width="9.140625" style="577"/>
    <col min="257" max="257" width="16" style="577" customWidth="1"/>
    <col min="258" max="258" width="16.85546875" style="577" customWidth="1"/>
    <col min="259" max="259" width="17.5703125" style="577" bestFit="1" customWidth="1"/>
    <col min="260" max="260" width="60.7109375" style="577" customWidth="1"/>
    <col min="261" max="261" width="10" style="577" bestFit="1" customWidth="1"/>
    <col min="262" max="262" width="16.85546875" style="577" customWidth="1"/>
    <col min="263" max="263" width="15.85546875" style="577" customWidth="1"/>
    <col min="264" max="264" width="15.5703125" style="577" customWidth="1"/>
    <col min="265" max="265" width="13.28515625" style="577" customWidth="1"/>
    <col min="266" max="512" width="9.140625" style="577"/>
    <col min="513" max="513" width="16" style="577" customWidth="1"/>
    <col min="514" max="514" width="16.85546875" style="577" customWidth="1"/>
    <col min="515" max="515" width="17.5703125" style="577" bestFit="1" customWidth="1"/>
    <col min="516" max="516" width="60.7109375" style="577" customWidth="1"/>
    <col min="517" max="517" width="10" style="577" bestFit="1" customWidth="1"/>
    <col min="518" max="518" width="16.85546875" style="577" customWidth="1"/>
    <col min="519" max="519" width="15.85546875" style="577" customWidth="1"/>
    <col min="520" max="520" width="15.5703125" style="577" customWidth="1"/>
    <col min="521" max="521" width="13.28515625" style="577" customWidth="1"/>
    <col min="522" max="768" width="9.140625" style="577"/>
    <col min="769" max="769" width="16" style="577" customWidth="1"/>
    <col min="770" max="770" width="16.85546875" style="577" customWidth="1"/>
    <col min="771" max="771" width="17.5703125" style="577" bestFit="1" customWidth="1"/>
    <col min="772" max="772" width="60.7109375" style="577" customWidth="1"/>
    <col min="773" max="773" width="10" style="577" bestFit="1" customWidth="1"/>
    <col min="774" max="774" width="16.85546875" style="577" customWidth="1"/>
    <col min="775" max="775" width="15.85546875" style="577" customWidth="1"/>
    <col min="776" max="776" width="15.5703125" style="577" customWidth="1"/>
    <col min="777" max="777" width="13.28515625" style="577" customWidth="1"/>
    <col min="778" max="1024" width="9.140625" style="577"/>
    <col min="1025" max="1025" width="16" style="577" customWidth="1"/>
    <col min="1026" max="1026" width="16.85546875" style="577" customWidth="1"/>
    <col min="1027" max="1027" width="17.5703125" style="577" bestFit="1" customWidth="1"/>
    <col min="1028" max="1028" width="60.7109375" style="577" customWidth="1"/>
    <col min="1029" max="1029" width="10" style="577" bestFit="1" customWidth="1"/>
    <col min="1030" max="1030" width="16.85546875" style="577" customWidth="1"/>
    <col min="1031" max="1031" width="15.85546875" style="577" customWidth="1"/>
    <col min="1032" max="1032" width="15.5703125" style="577" customWidth="1"/>
    <col min="1033" max="1033" width="13.28515625" style="577" customWidth="1"/>
    <col min="1034" max="1280" width="9.140625" style="577"/>
    <col min="1281" max="1281" width="16" style="577" customWidth="1"/>
    <col min="1282" max="1282" width="16.85546875" style="577" customWidth="1"/>
    <col min="1283" max="1283" width="17.5703125" style="577" bestFit="1" customWidth="1"/>
    <col min="1284" max="1284" width="60.7109375" style="577" customWidth="1"/>
    <col min="1285" max="1285" width="10" style="577" bestFit="1" customWidth="1"/>
    <col min="1286" max="1286" width="16.85546875" style="577" customWidth="1"/>
    <col min="1287" max="1287" width="15.85546875" style="577" customWidth="1"/>
    <col min="1288" max="1288" width="15.5703125" style="577" customWidth="1"/>
    <col min="1289" max="1289" width="13.28515625" style="577" customWidth="1"/>
    <col min="1290" max="1536" width="9.140625" style="577"/>
    <col min="1537" max="1537" width="16" style="577" customWidth="1"/>
    <col min="1538" max="1538" width="16.85546875" style="577" customWidth="1"/>
    <col min="1539" max="1539" width="17.5703125" style="577" bestFit="1" customWidth="1"/>
    <col min="1540" max="1540" width="60.7109375" style="577" customWidth="1"/>
    <col min="1541" max="1541" width="10" style="577" bestFit="1" customWidth="1"/>
    <col min="1542" max="1542" width="16.85546875" style="577" customWidth="1"/>
    <col min="1543" max="1543" width="15.85546875" style="577" customWidth="1"/>
    <col min="1544" max="1544" width="15.5703125" style="577" customWidth="1"/>
    <col min="1545" max="1545" width="13.28515625" style="577" customWidth="1"/>
    <col min="1546" max="1792" width="9.140625" style="577"/>
    <col min="1793" max="1793" width="16" style="577" customWidth="1"/>
    <col min="1794" max="1794" width="16.85546875" style="577" customWidth="1"/>
    <col min="1795" max="1795" width="17.5703125" style="577" bestFit="1" customWidth="1"/>
    <col min="1796" max="1796" width="60.7109375" style="577" customWidth="1"/>
    <col min="1797" max="1797" width="10" style="577" bestFit="1" customWidth="1"/>
    <col min="1798" max="1798" width="16.85546875" style="577" customWidth="1"/>
    <col min="1799" max="1799" width="15.85546875" style="577" customWidth="1"/>
    <col min="1800" max="1800" width="15.5703125" style="577" customWidth="1"/>
    <col min="1801" max="1801" width="13.28515625" style="577" customWidth="1"/>
    <col min="1802" max="2048" width="9.140625" style="577"/>
    <col min="2049" max="2049" width="16" style="577" customWidth="1"/>
    <col min="2050" max="2050" width="16.85546875" style="577" customWidth="1"/>
    <col min="2051" max="2051" width="17.5703125" style="577" bestFit="1" customWidth="1"/>
    <col min="2052" max="2052" width="60.7109375" style="577" customWidth="1"/>
    <col min="2053" max="2053" width="10" style="577" bestFit="1" customWidth="1"/>
    <col min="2054" max="2054" width="16.85546875" style="577" customWidth="1"/>
    <col min="2055" max="2055" width="15.85546875" style="577" customWidth="1"/>
    <col min="2056" max="2056" width="15.5703125" style="577" customWidth="1"/>
    <col min="2057" max="2057" width="13.28515625" style="577" customWidth="1"/>
    <col min="2058" max="2304" width="9.140625" style="577"/>
    <col min="2305" max="2305" width="16" style="577" customWidth="1"/>
    <col min="2306" max="2306" width="16.85546875" style="577" customWidth="1"/>
    <col min="2307" max="2307" width="17.5703125" style="577" bestFit="1" customWidth="1"/>
    <col min="2308" max="2308" width="60.7109375" style="577" customWidth="1"/>
    <col min="2309" max="2309" width="10" style="577" bestFit="1" customWidth="1"/>
    <col min="2310" max="2310" width="16.85546875" style="577" customWidth="1"/>
    <col min="2311" max="2311" width="15.85546875" style="577" customWidth="1"/>
    <col min="2312" max="2312" width="15.5703125" style="577" customWidth="1"/>
    <col min="2313" max="2313" width="13.28515625" style="577" customWidth="1"/>
    <col min="2314" max="2560" width="9.140625" style="577"/>
    <col min="2561" max="2561" width="16" style="577" customWidth="1"/>
    <col min="2562" max="2562" width="16.85546875" style="577" customWidth="1"/>
    <col min="2563" max="2563" width="17.5703125" style="577" bestFit="1" customWidth="1"/>
    <col min="2564" max="2564" width="60.7109375" style="577" customWidth="1"/>
    <col min="2565" max="2565" width="10" style="577" bestFit="1" customWidth="1"/>
    <col min="2566" max="2566" width="16.85546875" style="577" customWidth="1"/>
    <col min="2567" max="2567" width="15.85546875" style="577" customWidth="1"/>
    <col min="2568" max="2568" width="15.5703125" style="577" customWidth="1"/>
    <col min="2569" max="2569" width="13.28515625" style="577" customWidth="1"/>
    <col min="2570" max="2816" width="9.140625" style="577"/>
    <col min="2817" max="2817" width="16" style="577" customWidth="1"/>
    <col min="2818" max="2818" width="16.85546875" style="577" customWidth="1"/>
    <col min="2819" max="2819" width="17.5703125" style="577" bestFit="1" customWidth="1"/>
    <col min="2820" max="2820" width="60.7109375" style="577" customWidth="1"/>
    <col min="2821" max="2821" width="10" style="577" bestFit="1" customWidth="1"/>
    <col min="2822" max="2822" width="16.85546875" style="577" customWidth="1"/>
    <col min="2823" max="2823" width="15.85546875" style="577" customWidth="1"/>
    <col min="2824" max="2824" width="15.5703125" style="577" customWidth="1"/>
    <col min="2825" max="2825" width="13.28515625" style="577" customWidth="1"/>
    <col min="2826" max="3072" width="9.140625" style="577"/>
    <col min="3073" max="3073" width="16" style="577" customWidth="1"/>
    <col min="3074" max="3074" width="16.85546875" style="577" customWidth="1"/>
    <col min="3075" max="3075" width="17.5703125" style="577" bestFit="1" customWidth="1"/>
    <col min="3076" max="3076" width="60.7109375" style="577" customWidth="1"/>
    <col min="3077" max="3077" width="10" style="577" bestFit="1" customWidth="1"/>
    <col min="3078" max="3078" width="16.85546875" style="577" customWidth="1"/>
    <col min="3079" max="3079" width="15.85546875" style="577" customWidth="1"/>
    <col min="3080" max="3080" width="15.5703125" style="577" customWidth="1"/>
    <col min="3081" max="3081" width="13.28515625" style="577" customWidth="1"/>
    <col min="3082" max="3328" width="9.140625" style="577"/>
    <col min="3329" max="3329" width="16" style="577" customWidth="1"/>
    <col min="3330" max="3330" width="16.85546875" style="577" customWidth="1"/>
    <col min="3331" max="3331" width="17.5703125" style="577" bestFit="1" customWidth="1"/>
    <col min="3332" max="3332" width="60.7109375" style="577" customWidth="1"/>
    <col min="3333" max="3333" width="10" style="577" bestFit="1" customWidth="1"/>
    <col min="3334" max="3334" width="16.85546875" style="577" customWidth="1"/>
    <col min="3335" max="3335" width="15.85546875" style="577" customWidth="1"/>
    <col min="3336" max="3336" width="15.5703125" style="577" customWidth="1"/>
    <col min="3337" max="3337" width="13.28515625" style="577" customWidth="1"/>
    <col min="3338" max="3584" width="9.140625" style="577"/>
    <col min="3585" max="3585" width="16" style="577" customWidth="1"/>
    <col min="3586" max="3586" width="16.85546875" style="577" customWidth="1"/>
    <col min="3587" max="3587" width="17.5703125" style="577" bestFit="1" customWidth="1"/>
    <col min="3588" max="3588" width="60.7109375" style="577" customWidth="1"/>
    <col min="3589" max="3589" width="10" style="577" bestFit="1" customWidth="1"/>
    <col min="3590" max="3590" width="16.85546875" style="577" customWidth="1"/>
    <col min="3591" max="3591" width="15.85546875" style="577" customWidth="1"/>
    <col min="3592" max="3592" width="15.5703125" style="577" customWidth="1"/>
    <col min="3593" max="3593" width="13.28515625" style="577" customWidth="1"/>
    <col min="3594" max="3840" width="9.140625" style="577"/>
    <col min="3841" max="3841" width="16" style="577" customWidth="1"/>
    <col min="3842" max="3842" width="16.85546875" style="577" customWidth="1"/>
    <col min="3843" max="3843" width="17.5703125" style="577" bestFit="1" customWidth="1"/>
    <col min="3844" max="3844" width="60.7109375" style="577" customWidth="1"/>
    <col min="3845" max="3845" width="10" style="577" bestFit="1" customWidth="1"/>
    <col min="3846" max="3846" width="16.85546875" style="577" customWidth="1"/>
    <col min="3847" max="3847" width="15.85546875" style="577" customWidth="1"/>
    <col min="3848" max="3848" width="15.5703125" style="577" customWidth="1"/>
    <col min="3849" max="3849" width="13.28515625" style="577" customWidth="1"/>
    <col min="3850" max="4096" width="9.140625" style="577"/>
    <col min="4097" max="4097" width="16" style="577" customWidth="1"/>
    <col min="4098" max="4098" width="16.85546875" style="577" customWidth="1"/>
    <col min="4099" max="4099" width="17.5703125" style="577" bestFit="1" customWidth="1"/>
    <col min="4100" max="4100" width="60.7109375" style="577" customWidth="1"/>
    <col min="4101" max="4101" width="10" style="577" bestFit="1" customWidth="1"/>
    <col min="4102" max="4102" width="16.85546875" style="577" customWidth="1"/>
    <col min="4103" max="4103" width="15.85546875" style="577" customWidth="1"/>
    <col min="4104" max="4104" width="15.5703125" style="577" customWidth="1"/>
    <col min="4105" max="4105" width="13.28515625" style="577" customWidth="1"/>
    <col min="4106" max="4352" width="9.140625" style="577"/>
    <col min="4353" max="4353" width="16" style="577" customWidth="1"/>
    <col min="4354" max="4354" width="16.85546875" style="577" customWidth="1"/>
    <col min="4355" max="4355" width="17.5703125" style="577" bestFit="1" customWidth="1"/>
    <col min="4356" max="4356" width="60.7109375" style="577" customWidth="1"/>
    <col min="4357" max="4357" width="10" style="577" bestFit="1" customWidth="1"/>
    <col min="4358" max="4358" width="16.85546875" style="577" customWidth="1"/>
    <col min="4359" max="4359" width="15.85546875" style="577" customWidth="1"/>
    <col min="4360" max="4360" width="15.5703125" style="577" customWidth="1"/>
    <col min="4361" max="4361" width="13.28515625" style="577" customWidth="1"/>
    <col min="4362" max="4608" width="9.140625" style="577"/>
    <col min="4609" max="4609" width="16" style="577" customWidth="1"/>
    <col min="4610" max="4610" width="16.85546875" style="577" customWidth="1"/>
    <col min="4611" max="4611" width="17.5703125" style="577" bestFit="1" customWidth="1"/>
    <col min="4612" max="4612" width="60.7109375" style="577" customWidth="1"/>
    <col min="4613" max="4613" width="10" style="577" bestFit="1" customWidth="1"/>
    <col min="4614" max="4614" width="16.85546875" style="577" customWidth="1"/>
    <col min="4615" max="4615" width="15.85546875" style="577" customWidth="1"/>
    <col min="4616" max="4616" width="15.5703125" style="577" customWidth="1"/>
    <col min="4617" max="4617" width="13.28515625" style="577" customWidth="1"/>
    <col min="4618" max="4864" width="9.140625" style="577"/>
    <col min="4865" max="4865" width="16" style="577" customWidth="1"/>
    <col min="4866" max="4866" width="16.85546875" style="577" customWidth="1"/>
    <col min="4867" max="4867" width="17.5703125" style="577" bestFit="1" customWidth="1"/>
    <col min="4868" max="4868" width="60.7109375" style="577" customWidth="1"/>
    <col min="4869" max="4869" width="10" style="577" bestFit="1" customWidth="1"/>
    <col min="4870" max="4870" width="16.85546875" style="577" customWidth="1"/>
    <col min="4871" max="4871" width="15.85546875" style="577" customWidth="1"/>
    <col min="4872" max="4872" width="15.5703125" style="577" customWidth="1"/>
    <col min="4873" max="4873" width="13.28515625" style="577" customWidth="1"/>
    <col min="4874" max="5120" width="9.140625" style="577"/>
    <col min="5121" max="5121" width="16" style="577" customWidth="1"/>
    <col min="5122" max="5122" width="16.85546875" style="577" customWidth="1"/>
    <col min="5123" max="5123" width="17.5703125" style="577" bestFit="1" customWidth="1"/>
    <col min="5124" max="5124" width="60.7109375" style="577" customWidth="1"/>
    <col min="5125" max="5125" width="10" style="577" bestFit="1" customWidth="1"/>
    <col min="5126" max="5126" width="16.85546875" style="577" customWidth="1"/>
    <col min="5127" max="5127" width="15.85546875" style="577" customWidth="1"/>
    <col min="5128" max="5128" width="15.5703125" style="577" customWidth="1"/>
    <col min="5129" max="5129" width="13.28515625" style="577" customWidth="1"/>
    <col min="5130" max="5376" width="9.140625" style="577"/>
    <col min="5377" max="5377" width="16" style="577" customWidth="1"/>
    <col min="5378" max="5378" width="16.85546875" style="577" customWidth="1"/>
    <col min="5379" max="5379" width="17.5703125" style="577" bestFit="1" customWidth="1"/>
    <col min="5380" max="5380" width="60.7109375" style="577" customWidth="1"/>
    <col min="5381" max="5381" width="10" style="577" bestFit="1" customWidth="1"/>
    <col min="5382" max="5382" width="16.85546875" style="577" customWidth="1"/>
    <col min="5383" max="5383" width="15.85546875" style="577" customWidth="1"/>
    <col min="5384" max="5384" width="15.5703125" style="577" customWidth="1"/>
    <col min="5385" max="5385" width="13.28515625" style="577" customWidth="1"/>
    <col min="5386" max="5632" width="9.140625" style="577"/>
    <col min="5633" max="5633" width="16" style="577" customWidth="1"/>
    <col min="5634" max="5634" width="16.85546875" style="577" customWidth="1"/>
    <col min="5635" max="5635" width="17.5703125" style="577" bestFit="1" customWidth="1"/>
    <col min="5636" max="5636" width="60.7109375" style="577" customWidth="1"/>
    <col min="5637" max="5637" width="10" style="577" bestFit="1" customWidth="1"/>
    <col min="5638" max="5638" width="16.85546875" style="577" customWidth="1"/>
    <col min="5639" max="5639" width="15.85546875" style="577" customWidth="1"/>
    <col min="5640" max="5640" width="15.5703125" style="577" customWidth="1"/>
    <col min="5641" max="5641" width="13.28515625" style="577" customWidth="1"/>
    <col min="5642" max="5888" width="9.140625" style="577"/>
    <col min="5889" max="5889" width="16" style="577" customWidth="1"/>
    <col min="5890" max="5890" width="16.85546875" style="577" customWidth="1"/>
    <col min="5891" max="5891" width="17.5703125" style="577" bestFit="1" customWidth="1"/>
    <col min="5892" max="5892" width="60.7109375" style="577" customWidth="1"/>
    <col min="5893" max="5893" width="10" style="577" bestFit="1" customWidth="1"/>
    <col min="5894" max="5894" width="16.85546875" style="577" customWidth="1"/>
    <col min="5895" max="5895" width="15.85546875" style="577" customWidth="1"/>
    <col min="5896" max="5896" width="15.5703125" style="577" customWidth="1"/>
    <col min="5897" max="5897" width="13.28515625" style="577" customWidth="1"/>
    <col min="5898" max="6144" width="9.140625" style="577"/>
    <col min="6145" max="6145" width="16" style="577" customWidth="1"/>
    <col min="6146" max="6146" width="16.85546875" style="577" customWidth="1"/>
    <col min="6147" max="6147" width="17.5703125" style="577" bestFit="1" customWidth="1"/>
    <col min="6148" max="6148" width="60.7109375" style="577" customWidth="1"/>
    <col min="6149" max="6149" width="10" style="577" bestFit="1" customWidth="1"/>
    <col min="6150" max="6150" width="16.85546875" style="577" customWidth="1"/>
    <col min="6151" max="6151" width="15.85546875" style="577" customWidth="1"/>
    <col min="6152" max="6152" width="15.5703125" style="577" customWidth="1"/>
    <col min="6153" max="6153" width="13.28515625" style="577" customWidth="1"/>
    <col min="6154" max="6400" width="9.140625" style="577"/>
    <col min="6401" max="6401" width="16" style="577" customWidth="1"/>
    <col min="6402" max="6402" width="16.85546875" style="577" customWidth="1"/>
    <col min="6403" max="6403" width="17.5703125" style="577" bestFit="1" customWidth="1"/>
    <col min="6404" max="6404" width="60.7109375" style="577" customWidth="1"/>
    <col min="6405" max="6405" width="10" style="577" bestFit="1" customWidth="1"/>
    <col min="6406" max="6406" width="16.85546875" style="577" customWidth="1"/>
    <col min="6407" max="6407" width="15.85546875" style="577" customWidth="1"/>
    <col min="6408" max="6408" width="15.5703125" style="577" customWidth="1"/>
    <col min="6409" max="6409" width="13.28515625" style="577" customWidth="1"/>
    <col min="6410" max="6656" width="9.140625" style="577"/>
    <col min="6657" max="6657" width="16" style="577" customWidth="1"/>
    <col min="6658" max="6658" width="16.85546875" style="577" customWidth="1"/>
    <col min="6659" max="6659" width="17.5703125" style="577" bestFit="1" customWidth="1"/>
    <col min="6660" max="6660" width="60.7109375" style="577" customWidth="1"/>
    <col min="6661" max="6661" width="10" style="577" bestFit="1" customWidth="1"/>
    <col min="6662" max="6662" width="16.85546875" style="577" customWidth="1"/>
    <col min="6663" max="6663" width="15.85546875" style="577" customWidth="1"/>
    <col min="6664" max="6664" width="15.5703125" style="577" customWidth="1"/>
    <col min="6665" max="6665" width="13.28515625" style="577" customWidth="1"/>
    <col min="6666" max="6912" width="9.140625" style="577"/>
    <col min="6913" max="6913" width="16" style="577" customWidth="1"/>
    <col min="6914" max="6914" width="16.85546875" style="577" customWidth="1"/>
    <col min="6915" max="6915" width="17.5703125" style="577" bestFit="1" customWidth="1"/>
    <col min="6916" max="6916" width="60.7109375" style="577" customWidth="1"/>
    <col min="6917" max="6917" width="10" style="577" bestFit="1" customWidth="1"/>
    <col min="6918" max="6918" width="16.85546875" style="577" customWidth="1"/>
    <col min="6919" max="6919" width="15.85546875" style="577" customWidth="1"/>
    <col min="6920" max="6920" width="15.5703125" style="577" customWidth="1"/>
    <col min="6921" max="6921" width="13.28515625" style="577" customWidth="1"/>
    <col min="6922" max="7168" width="9.140625" style="577"/>
    <col min="7169" max="7169" width="16" style="577" customWidth="1"/>
    <col min="7170" max="7170" width="16.85546875" style="577" customWidth="1"/>
    <col min="7171" max="7171" width="17.5703125" style="577" bestFit="1" customWidth="1"/>
    <col min="7172" max="7172" width="60.7109375" style="577" customWidth="1"/>
    <col min="7173" max="7173" width="10" style="577" bestFit="1" customWidth="1"/>
    <col min="7174" max="7174" width="16.85546875" style="577" customWidth="1"/>
    <col min="7175" max="7175" width="15.85546875" style="577" customWidth="1"/>
    <col min="7176" max="7176" width="15.5703125" style="577" customWidth="1"/>
    <col min="7177" max="7177" width="13.28515625" style="577" customWidth="1"/>
    <col min="7178" max="7424" width="9.140625" style="577"/>
    <col min="7425" max="7425" width="16" style="577" customWidth="1"/>
    <col min="7426" max="7426" width="16.85546875" style="577" customWidth="1"/>
    <col min="7427" max="7427" width="17.5703125" style="577" bestFit="1" customWidth="1"/>
    <col min="7428" max="7428" width="60.7109375" style="577" customWidth="1"/>
    <col min="7429" max="7429" width="10" style="577" bestFit="1" customWidth="1"/>
    <col min="7430" max="7430" width="16.85546875" style="577" customWidth="1"/>
    <col min="7431" max="7431" width="15.85546875" style="577" customWidth="1"/>
    <col min="7432" max="7432" width="15.5703125" style="577" customWidth="1"/>
    <col min="7433" max="7433" width="13.28515625" style="577" customWidth="1"/>
    <col min="7434" max="7680" width="9.140625" style="577"/>
    <col min="7681" max="7681" width="16" style="577" customWidth="1"/>
    <col min="7682" max="7682" width="16.85546875" style="577" customWidth="1"/>
    <col min="7683" max="7683" width="17.5703125" style="577" bestFit="1" customWidth="1"/>
    <col min="7684" max="7684" width="60.7109375" style="577" customWidth="1"/>
    <col min="7685" max="7685" width="10" style="577" bestFit="1" customWidth="1"/>
    <col min="7686" max="7686" width="16.85546875" style="577" customWidth="1"/>
    <col min="7687" max="7687" width="15.85546875" style="577" customWidth="1"/>
    <col min="7688" max="7688" width="15.5703125" style="577" customWidth="1"/>
    <col min="7689" max="7689" width="13.28515625" style="577" customWidth="1"/>
    <col min="7690" max="7936" width="9.140625" style="577"/>
    <col min="7937" max="7937" width="16" style="577" customWidth="1"/>
    <col min="7938" max="7938" width="16.85546875" style="577" customWidth="1"/>
    <col min="7939" max="7939" width="17.5703125" style="577" bestFit="1" customWidth="1"/>
    <col min="7940" max="7940" width="60.7109375" style="577" customWidth="1"/>
    <col min="7941" max="7941" width="10" style="577" bestFit="1" customWidth="1"/>
    <col min="7942" max="7942" width="16.85546875" style="577" customWidth="1"/>
    <col min="7943" max="7943" width="15.85546875" style="577" customWidth="1"/>
    <col min="7944" max="7944" width="15.5703125" style="577" customWidth="1"/>
    <col min="7945" max="7945" width="13.28515625" style="577" customWidth="1"/>
    <col min="7946" max="8192" width="9.140625" style="577"/>
    <col min="8193" max="8193" width="16" style="577" customWidth="1"/>
    <col min="8194" max="8194" width="16.85546875" style="577" customWidth="1"/>
    <col min="8195" max="8195" width="17.5703125" style="577" bestFit="1" customWidth="1"/>
    <col min="8196" max="8196" width="60.7109375" style="577" customWidth="1"/>
    <col min="8197" max="8197" width="10" style="577" bestFit="1" customWidth="1"/>
    <col min="8198" max="8198" width="16.85546875" style="577" customWidth="1"/>
    <col min="8199" max="8199" width="15.85546875" style="577" customWidth="1"/>
    <col min="8200" max="8200" width="15.5703125" style="577" customWidth="1"/>
    <col min="8201" max="8201" width="13.28515625" style="577" customWidth="1"/>
    <col min="8202" max="8448" width="9.140625" style="577"/>
    <col min="8449" max="8449" width="16" style="577" customWidth="1"/>
    <col min="8450" max="8450" width="16.85546875" style="577" customWidth="1"/>
    <col min="8451" max="8451" width="17.5703125" style="577" bestFit="1" customWidth="1"/>
    <col min="8452" max="8452" width="60.7109375" style="577" customWidth="1"/>
    <col min="8453" max="8453" width="10" style="577" bestFit="1" customWidth="1"/>
    <col min="8454" max="8454" width="16.85546875" style="577" customWidth="1"/>
    <col min="8455" max="8455" width="15.85546875" style="577" customWidth="1"/>
    <col min="8456" max="8456" width="15.5703125" style="577" customWidth="1"/>
    <col min="8457" max="8457" width="13.28515625" style="577" customWidth="1"/>
    <col min="8458" max="8704" width="9.140625" style="577"/>
    <col min="8705" max="8705" width="16" style="577" customWidth="1"/>
    <col min="8706" max="8706" width="16.85546875" style="577" customWidth="1"/>
    <col min="8707" max="8707" width="17.5703125" style="577" bestFit="1" customWidth="1"/>
    <col min="8708" max="8708" width="60.7109375" style="577" customWidth="1"/>
    <col min="8709" max="8709" width="10" style="577" bestFit="1" customWidth="1"/>
    <col min="8710" max="8710" width="16.85546875" style="577" customWidth="1"/>
    <col min="8711" max="8711" width="15.85546875" style="577" customWidth="1"/>
    <col min="8712" max="8712" width="15.5703125" style="577" customWidth="1"/>
    <col min="8713" max="8713" width="13.28515625" style="577" customWidth="1"/>
    <col min="8714" max="8960" width="9.140625" style="577"/>
    <col min="8961" max="8961" width="16" style="577" customWidth="1"/>
    <col min="8962" max="8962" width="16.85546875" style="577" customWidth="1"/>
    <col min="8963" max="8963" width="17.5703125" style="577" bestFit="1" customWidth="1"/>
    <col min="8964" max="8964" width="60.7109375" style="577" customWidth="1"/>
    <col min="8965" max="8965" width="10" style="577" bestFit="1" customWidth="1"/>
    <col min="8966" max="8966" width="16.85546875" style="577" customWidth="1"/>
    <col min="8967" max="8967" width="15.85546875" style="577" customWidth="1"/>
    <col min="8968" max="8968" width="15.5703125" style="577" customWidth="1"/>
    <col min="8969" max="8969" width="13.28515625" style="577" customWidth="1"/>
    <col min="8970" max="9216" width="9.140625" style="577"/>
    <col min="9217" max="9217" width="16" style="577" customWidth="1"/>
    <col min="9218" max="9218" width="16.85546875" style="577" customWidth="1"/>
    <col min="9219" max="9219" width="17.5703125" style="577" bestFit="1" customWidth="1"/>
    <col min="9220" max="9220" width="60.7109375" style="577" customWidth="1"/>
    <col min="9221" max="9221" width="10" style="577" bestFit="1" customWidth="1"/>
    <col min="9222" max="9222" width="16.85546875" style="577" customWidth="1"/>
    <col min="9223" max="9223" width="15.85546875" style="577" customWidth="1"/>
    <col min="9224" max="9224" width="15.5703125" style="577" customWidth="1"/>
    <col min="9225" max="9225" width="13.28515625" style="577" customWidth="1"/>
    <col min="9226" max="9472" width="9.140625" style="577"/>
    <col min="9473" max="9473" width="16" style="577" customWidth="1"/>
    <col min="9474" max="9474" width="16.85546875" style="577" customWidth="1"/>
    <col min="9475" max="9475" width="17.5703125" style="577" bestFit="1" customWidth="1"/>
    <col min="9476" max="9476" width="60.7109375" style="577" customWidth="1"/>
    <col min="9477" max="9477" width="10" style="577" bestFit="1" customWidth="1"/>
    <col min="9478" max="9478" width="16.85546875" style="577" customWidth="1"/>
    <col min="9479" max="9479" width="15.85546875" style="577" customWidth="1"/>
    <col min="9480" max="9480" width="15.5703125" style="577" customWidth="1"/>
    <col min="9481" max="9481" width="13.28515625" style="577" customWidth="1"/>
    <col min="9482" max="9728" width="9.140625" style="577"/>
    <col min="9729" max="9729" width="16" style="577" customWidth="1"/>
    <col min="9730" max="9730" width="16.85546875" style="577" customWidth="1"/>
    <col min="9731" max="9731" width="17.5703125" style="577" bestFit="1" customWidth="1"/>
    <col min="9732" max="9732" width="60.7109375" style="577" customWidth="1"/>
    <col min="9733" max="9733" width="10" style="577" bestFit="1" customWidth="1"/>
    <col min="9734" max="9734" width="16.85546875" style="577" customWidth="1"/>
    <col min="9735" max="9735" width="15.85546875" style="577" customWidth="1"/>
    <col min="9736" max="9736" width="15.5703125" style="577" customWidth="1"/>
    <col min="9737" max="9737" width="13.28515625" style="577" customWidth="1"/>
    <col min="9738" max="9984" width="9.140625" style="577"/>
    <col min="9985" max="9985" width="16" style="577" customWidth="1"/>
    <col min="9986" max="9986" width="16.85546875" style="577" customWidth="1"/>
    <col min="9987" max="9987" width="17.5703125" style="577" bestFit="1" customWidth="1"/>
    <col min="9988" max="9988" width="60.7109375" style="577" customWidth="1"/>
    <col min="9989" max="9989" width="10" style="577" bestFit="1" customWidth="1"/>
    <col min="9990" max="9990" width="16.85546875" style="577" customWidth="1"/>
    <col min="9991" max="9991" width="15.85546875" style="577" customWidth="1"/>
    <col min="9992" max="9992" width="15.5703125" style="577" customWidth="1"/>
    <col min="9993" max="9993" width="13.28515625" style="577" customWidth="1"/>
    <col min="9994" max="10240" width="9.140625" style="577"/>
    <col min="10241" max="10241" width="16" style="577" customWidth="1"/>
    <col min="10242" max="10242" width="16.85546875" style="577" customWidth="1"/>
    <col min="10243" max="10243" width="17.5703125" style="577" bestFit="1" customWidth="1"/>
    <col min="10244" max="10244" width="60.7109375" style="577" customWidth="1"/>
    <col min="10245" max="10245" width="10" style="577" bestFit="1" customWidth="1"/>
    <col min="10246" max="10246" width="16.85546875" style="577" customWidth="1"/>
    <col min="10247" max="10247" width="15.85546875" style="577" customWidth="1"/>
    <col min="10248" max="10248" width="15.5703125" style="577" customWidth="1"/>
    <col min="10249" max="10249" width="13.28515625" style="577" customWidth="1"/>
    <col min="10250" max="10496" width="9.140625" style="577"/>
    <col min="10497" max="10497" width="16" style="577" customWidth="1"/>
    <col min="10498" max="10498" width="16.85546875" style="577" customWidth="1"/>
    <col min="10499" max="10499" width="17.5703125" style="577" bestFit="1" customWidth="1"/>
    <col min="10500" max="10500" width="60.7109375" style="577" customWidth="1"/>
    <col min="10501" max="10501" width="10" style="577" bestFit="1" customWidth="1"/>
    <col min="10502" max="10502" width="16.85546875" style="577" customWidth="1"/>
    <col min="10503" max="10503" width="15.85546875" style="577" customWidth="1"/>
    <col min="10504" max="10504" width="15.5703125" style="577" customWidth="1"/>
    <col min="10505" max="10505" width="13.28515625" style="577" customWidth="1"/>
    <col min="10506" max="10752" width="9.140625" style="577"/>
    <col min="10753" max="10753" width="16" style="577" customWidth="1"/>
    <col min="10754" max="10754" width="16.85546875" style="577" customWidth="1"/>
    <col min="10755" max="10755" width="17.5703125" style="577" bestFit="1" customWidth="1"/>
    <col min="10756" max="10756" width="60.7109375" style="577" customWidth="1"/>
    <col min="10757" max="10757" width="10" style="577" bestFit="1" customWidth="1"/>
    <col min="10758" max="10758" width="16.85546875" style="577" customWidth="1"/>
    <col min="10759" max="10759" width="15.85546875" style="577" customWidth="1"/>
    <col min="10760" max="10760" width="15.5703125" style="577" customWidth="1"/>
    <col min="10761" max="10761" width="13.28515625" style="577" customWidth="1"/>
    <col min="10762" max="11008" width="9.140625" style="577"/>
    <col min="11009" max="11009" width="16" style="577" customWidth="1"/>
    <col min="11010" max="11010" width="16.85546875" style="577" customWidth="1"/>
    <col min="11011" max="11011" width="17.5703125" style="577" bestFit="1" customWidth="1"/>
    <col min="11012" max="11012" width="60.7109375" style="577" customWidth="1"/>
    <col min="11013" max="11013" width="10" style="577" bestFit="1" customWidth="1"/>
    <col min="11014" max="11014" width="16.85546875" style="577" customWidth="1"/>
    <col min="11015" max="11015" width="15.85546875" style="577" customWidth="1"/>
    <col min="11016" max="11016" width="15.5703125" style="577" customWidth="1"/>
    <col min="11017" max="11017" width="13.28515625" style="577" customWidth="1"/>
    <col min="11018" max="11264" width="9.140625" style="577"/>
    <col min="11265" max="11265" width="16" style="577" customWidth="1"/>
    <col min="11266" max="11266" width="16.85546875" style="577" customWidth="1"/>
    <col min="11267" max="11267" width="17.5703125" style="577" bestFit="1" customWidth="1"/>
    <col min="11268" max="11268" width="60.7109375" style="577" customWidth="1"/>
    <col min="11269" max="11269" width="10" style="577" bestFit="1" customWidth="1"/>
    <col min="11270" max="11270" width="16.85546875" style="577" customWidth="1"/>
    <col min="11271" max="11271" width="15.85546875" style="577" customWidth="1"/>
    <col min="11272" max="11272" width="15.5703125" style="577" customWidth="1"/>
    <col min="11273" max="11273" width="13.28515625" style="577" customWidth="1"/>
    <col min="11274" max="11520" width="9.140625" style="577"/>
    <col min="11521" max="11521" width="16" style="577" customWidth="1"/>
    <col min="11522" max="11522" width="16.85546875" style="577" customWidth="1"/>
    <col min="11523" max="11523" width="17.5703125" style="577" bestFit="1" customWidth="1"/>
    <col min="11524" max="11524" width="60.7109375" style="577" customWidth="1"/>
    <col min="11525" max="11525" width="10" style="577" bestFit="1" customWidth="1"/>
    <col min="11526" max="11526" width="16.85546875" style="577" customWidth="1"/>
    <col min="11527" max="11527" width="15.85546875" style="577" customWidth="1"/>
    <col min="11528" max="11528" width="15.5703125" style="577" customWidth="1"/>
    <col min="11529" max="11529" width="13.28515625" style="577" customWidth="1"/>
    <col min="11530" max="11776" width="9.140625" style="577"/>
    <col min="11777" max="11777" width="16" style="577" customWidth="1"/>
    <col min="11778" max="11778" width="16.85546875" style="577" customWidth="1"/>
    <col min="11779" max="11779" width="17.5703125" style="577" bestFit="1" customWidth="1"/>
    <col min="11780" max="11780" width="60.7109375" style="577" customWidth="1"/>
    <col min="11781" max="11781" width="10" style="577" bestFit="1" customWidth="1"/>
    <col min="11782" max="11782" width="16.85546875" style="577" customWidth="1"/>
    <col min="11783" max="11783" width="15.85546875" style="577" customWidth="1"/>
    <col min="11784" max="11784" width="15.5703125" style="577" customWidth="1"/>
    <col min="11785" max="11785" width="13.28515625" style="577" customWidth="1"/>
    <col min="11786" max="12032" width="9.140625" style="577"/>
    <col min="12033" max="12033" width="16" style="577" customWidth="1"/>
    <col min="12034" max="12034" width="16.85546875" style="577" customWidth="1"/>
    <col min="12035" max="12035" width="17.5703125" style="577" bestFit="1" customWidth="1"/>
    <col min="12036" max="12036" width="60.7109375" style="577" customWidth="1"/>
    <col min="12037" max="12037" width="10" style="577" bestFit="1" customWidth="1"/>
    <col min="12038" max="12038" width="16.85546875" style="577" customWidth="1"/>
    <col min="12039" max="12039" width="15.85546875" style="577" customWidth="1"/>
    <col min="12040" max="12040" width="15.5703125" style="577" customWidth="1"/>
    <col min="12041" max="12041" width="13.28515625" style="577" customWidth="1"/>
    <col min="12042" max="12288" width="9.140625" style="577"/>
    <col min="12289" max="12289" width="16" style="577" customWidth="1"/>
    <col min="12290" max="12290" width="16.85546875" style="577" customWidth="1"/>
    <col min="12291" max="12291" width="17.5703125" style="577" bestFit="1" customWidth="1"/>
    <col min="12292" max="12292" width="60.7109375" style="577" customWidth="1"/>
    <col min="12293" max="12293" width="10" style="577" bestFit="1" customWidth="1"/>
    <col min="12294" max="12294" width="16.85546875" style="577" customWidth="1"/>
    <col min="12295" max="12295" width="15.85546875" style="577" customWidth="1"/>
    <col min="12296" max="12296" width="15.5703125" style="577" customWidth="1"/>
    <col min="12297" max="12297" width="13.28515625" style="577" customWidth="1"/>
    <col min="12298" max="12544" width="9.140625" style="577"/>
    <col min="12545" max="12545" width="16" style="577" customWidth="1"/>
    <col min="12546" max="12546" width="16.85546875" style="577" customWidth="1"/>
    <col min="12547" max="12547" width="17.5703125" style="577" bestFit="1" customWidth="1"/>
    <col min="12548" max="12548" width="60.7109375" style="577" customWidth="1"/>
    <col min="12549" max="12549" width="10" style="577" bestFit="1" customWidth="1"/>
    <col min="12550" max="12550" width="16.85546875" style="577" customWidth="1"/>
    <col min="12551" max="12551" width="15.85546875" style="577" customWidth="1"/>
    <col min="12552" max="12552" width="15.5703125" style="577" customWidth="1"/>
    <col min="12553" max="12553" width="13.28515625" style="577" customWidth="1"/>
    <col min="12554" max="12800" width="9.140625" style="577"/>
    <col min="12801" max="12801" width="16" style="577" customWidth="1"/>
    <col min="12802" max="12802" width="16.85546875" style="577" customWidth="1"/>
    <col min="12803" max="12803" width="17.5703125" style="577" bestFit="1" customWidth="1"/>
    <col min="12804" max="12804" width="60.7109375" style="577" customWidth="1"/>
    <col min="12805" max="12805" width="10" style="577" bestFit="1" customWidth="1"/>
    <col min="12806" max="12806" width="16.85546875" style="577" customWidth="1"/>
    <col min="12807" max="12807" width="15.85546875" style="577" customWidth="1"/>
    <col min="12808" max="12808" width="15.5703125" style="577" customWidth="1"/>
    <col min="12809" max="12809" width="13.28515625" style="577" customWidth="1"/>
    <col min="12810" max="13056" width="9.140625" style="577"/>
    <col min="13057" max="13057" width="16" style="577" customWidth="1"/>
    <col min="13058" max="13058" width="16.85546875" style="577" customWidth="1"/>
    <col min="13059" max="13059" width="17.5703125" style="577" bestFit="1" customWidth="1"/>
    <col min="13060" max="13060" width="60.7109375" style="577" customWidth="1"/>
    <col min="13061" max="13061" width="10" style="577" bestFit="1" customWidth="1"/>
    <col min="13062" max="13062" width="16.85546875" style="577" customWidth="1"/>
    <col min="13063" max="13063" width="15.85546875" style="577" customWidth="1"/>
    <col min="13064" max="13064" width="15.5703125" style="577" customWidth="1"/>
    <col min="13065" max="13065" width="13.28515625" style="577" customWidth="1"/>
    <col min="13066" max="13312" width="9.140625" style="577"/>
    <col min="13313" max="13313" width="16" style="577" customWidth="1"/>
    <col min="13314" max="13314" width="16.85546875" style="577" customWidth="1"/>
    <col min="13315" max="13315" width="17.5703125" style="577" bestFit="1" customWidth="1"/>
    <col min="13316" max="13316" width="60.7109375" style="577" customWidth="1"/>
    <col min="13317" max="13317" width="10" style="577" bestFit="1" customWidth="1"/>
    <col min="13318" max="13318" width="16.85546875" style="577" customWidth="1"/>
    <col min="13319" max="13319" width="15.85546875" style="577" customWidth="1"/>
    <col min="13320" max="13320" width="15.5703125" style="577" customWidth="1"/>
    <col min="13321" max="13321" width="13.28515625" style="577" customWidth="1"/>
    <col min="13322" max="13568" width="9.140625" style="577"/>
    <col min="13569" max="13569" width="16" style="577" customWidth="1"/>
    <col min="13570" max="13570" width="16.85546875" style="577" customWidth="1"/>
    <col min="13571" max="13571" width="17.5703125" style="577" bestFit="1" customWidth="1"/>
    <col min="13572" max="13572" width="60.7109375" style="577" customWidth="1"/>
    <col min="13573" max="13573" width="10" style="577" bestFit="1" customWidth="1"/>
    <col min="13574" max="13574" width="16.85546875" style="577" customWidth="1"/>
    <col min="13575" max="13575" width="15.85546875" style="577" customWidth="1"/>
    <col min="13576" max="13576" width="15.5703125" style="577" customWidth="1"/>
    <col min="13577" max="13577" width="13.28515625" style="577" customWidth="1"/>
    <col min="13578" max="13824" width="9.140625" style="577"/>
    <col min="13825" max="13825" width="16" style="577" customWidth="1"/>
    <col min="13826" max="13826" width="16.85546875" style="577" customWidth="1"/>
    <col min="13827" max="13827" width="17.5703125" style="577" bestFit="1" customWidth="1"/>
    <col min="13828" max="13828" width="60.7109375" style="577" customWidth="1"/>
    <col min="13829" max="13829" width="10" style="577" bestFit="1" customWidth="1"/>
    <col min="13830" max="13830" width="16.85546875" style="577" customWidth="1"/>
    <col min="13831" max="13831" width="15.85546875" style="577" customWidth="1"/>
    <col min="13832" max="13832" width="15.5703125" style="577" customWidth="1"/>
    <col min="13833" max="13833" width="13.28515625" style="577" customWidth="1"/>
    <col min="13834" max="14080" width="9.140625" style="577"/>
    <col min="14081" max="14081" width="16" style="577" customWidth="1"/>
    <col min="14082" max="14082" width="16.85546875" style="577" customWidth="1"/>
    <col min="14083" max="14083" width="17.5703125" style="577" bestFit="1" customWidth="1"/>
    <col min="14084" max="14084" width="60.7109375" style="577" customWidth="1"/>
    <col min="14085" max="14085" width="10" style="577" bestFit="1" customWidth="1"/>
    <col min="14086" max="14086" width="16.85546875" style="577" customWidth="1"/>
    <col min="14087" max="14087" width="15.85546875" style="577" customWidth="1"/>
    <col min="14088" max="14088" width="15.5703125" style="577" customWidth="1"/>
    <col min="14089" max="14089" width="13.28515625" style="577" customWidth="1"/>
    <col min="14090" max="14336" width="9.140625" style="577"/>
    <col min="14337" max="14337" width="16" style="577" customWidth="1"/>
    <col min="14338" max="14338" width="16.85546875" style="577" customWidth="1"/>
    <col min="14339" max="14339" width="17.5703125" style="577" bestFit="1" customWidth="1"/>
    <col min="14340" max="14340" width="60.7109375" style="577" customWidth="1"/>
    <col min="14341" max="14341" width="10" style="577" bestFit="1" customWidth="1"/>
    <col min="14342" max="14342" width="16.85546875" style="577" customWidth="1"/>
    <col min="14343" max="14343" width="15.85546875" style="577" customWidth="1"/>
    <col min="14344" max="14344" width="15.5703125" style="577" customWidth="1"/>
    <col min="14345" max="14345" width="13.28515625" style="577" customWidth="1"/>
    <col min="14346" max="14592" width="9.140625" style="577"/>
    <col min="14593" max="14593" width="16" style="577" customWidth="1"/>
    <col min="14594" max="14594" width="16.85546875" style="577" customWidth="1"/>
    <col min="14595" max="14595" width="17.5703125" style="577" bestFit="1" customWidth="1"/>
    <col min="14596" max="14596" width="60.7109375" style="577" customWidth="1"/>
    <col min="14597" max="14597" width="10" style="577" bestFit="1" customWidth="1"/>
    <col min="14598" max="14598" width="16.85546875" style="577" customWidth="1"/>
    <col min="14599" max="14599" width="15.85546875" style="577" customWidth="1"/>
    <col min="14600" max="14600" width="15.5703125" style="577" customWidth="1"/>
    <col min="14601" max="14601" width="13.28515625" style="577" customWidth="1"/>
    <col min="14602" max="14848" width="9.140625" style="577"/>
    <col min="14849" max="14849" width="16" style="577" customWidth="1"/>
    <col min="14850" max="14850" width="16.85546875" style="577" customWidth="1"/>
    <col min="14851" max="14851" width="17.5703125" style="577" bestFit="1" customWidth="1"/>
    <col min="14852" max="14852" width="60.7109375" style="577" customWidth="1"/>
    <col min="14853" max="14853" width="10" style="577" bestFit="1" customWidth="1"/>
    <col min="14854" max="14854" width="16.85546875" style="577" customWidth="1"/>
    <col min="14855" max="14855" width="15.85546875" style="577" customWidth="1"/>
    <col min="14856" max="14856" width="15.5703125" style="577" customWidth="1"/>
    <col min="14857" max="14857" width="13.28515625" style="577" customWidth="1"/>
    <col min="14858" max="15104" width="9.140625" style="577"/>
    <col min="15105" max="15105" width="16" style="577" customWidth="1"/>
    <col min="15106" max="15106" width="16.85546875" style="577" customWidth="1"/>
    <col min="15107" max="15107" width="17.5703125" style="577" bestFit="1" customWidth="1"/>
    <col min="15108" max="15108" width="60.7109375" style="577" customWidth="1"/>
    <col min="15109" max="15109" width="10" style="577" bestFit="1" customWidth="1"/>
    <col min="15110" max="15110" width="16.85546875" style="577" customWidth="1"/>
    <col min="15111" max="15111" width="15.85546875" style="577" customWidth="1"/>
    <col min="15112" max="15112" width="15.5703125" style="577" customWidth="1"/>
    <col min="15113" max="15113" width="13.28515625" style="577" customWidth="1"/>
    <col min="15114" max="15360" width="9.140625" style="577"/>
    <col min="15361" max="15361" width="16" style="577" customWidth="1"/>
    <col min="15362" max="15362" width="16.85546875" style="577" customWidth="1"/>
    <col min="15363" max="15363" width="17.5703125" style="577" bestFit="1" customWidth="1"/>
    <col min="15364" max="15364" width="60.7109375" style="577" customWidth="1"/>
    <col min="15365" max="15365" width="10" style="577" bestFit="1" customWidth="1"/>
    <col min="15366" max="15366" width="16.85546875" style="577" customWidth="1"/>
    <col min="15367" max="15367" width="15.85546875" style="577" customWidth="1"/>
    <col min="15368" max="15368" width="15.5703125" style="577" customWidth="1"/>
    <col min="15369" max="15369" width="13.28515625" style="577" customWidth="1"/>
    <col min="15370" max="15616" width="9.140625" style="577"/>
    <col min="15617" max="15617" width="16" style="577" customWidth="1"/>
    <col min="15618" max="15618" width="16.85546875" style="577" customWidth="1"/>
    <col min="15619" max="15619" width="17.5703125" style="577" bestFit="1" customWidth="1"/>
    <col min="15620" max="15620" width="60.7109375" style="577" customWidth="1"/>
    <col min="15621" max="15621" width="10" style="577" bestFit="1" customWidth="1"/>
    <col min="15622" max="15622" width="16.85546875" style="577" customWidth="1"/>
    <col min="15623" max="15623" width="15.85546875" style="577" customWidth="1"/>
    <col min="15624" max="15624" width="15.5703125" style="577" customWidth="1"/>
    <col min="15625" max="15625" width="13.28515625" style="577" customWidth="1"/>
    <col min="15626" max="15872" width="9.140625" style="577"/>
    <col min="15873" max="15873" width="16" style="577" customWidth="1"/>
    <col min="15874" max="15874" width="16.85546875" style="577" customWidth="1"/>
    <col min="15875" max="15875" width="17.5703125" style="577" bestFit="1" customWidth="1"/>
    <col min="15876" max="15876" width="60.7109375" style="577" customWidth="1"/>
    <col min="15877" max="15877" width="10" style="577" bestFit="1" customWidth="1"/>
    <col min="15878" max="15878" width="16.85546875" style="577" customWidth="1"/>
    <col min="15879" max="15879" width="15.85546875" style="577" customWidth="1"/>
    <col min="15880" max="15880" width="15.5703125" style="577" customWidth="1"/>
    <col min="15881" max="15881" width="13.28515625" style="577" customWidth="1"/>
    <col min="15882" max="16128" width="9.140625" style="577"/>
    <col min="16129" max="16129" width="16" style="577" customWidth="1"/>
    <col min="16130" max="16130" width="16.85546875" style="577" customWidth="1"/>
    <col min="16131" max="16131" width="17.5703125" style="577" bestFit="1" customWidth="1"/>
    <col min="16132" max="16132" width="60.7109375" style="577" customWidth="1"/>
    <col min="16133" max="16133" width="10" style="577" bestFit="1" customWidth="1"/>
    <col min="16134" max="16134" width="16.85546875" style="577" customWidth="1"/>
    <col min="16135" max="16135" width="15.85546875" style="577" customWidth="1"/>
    <col min="16136" max="16136" width="15.5703125" style="577" customWidth="1"/>
    <col min="16137" max="16137" width="13.28515625" style="577" customWidth="1"/>
    <col min="16138" max="16384" width="9.140625" style="577"/>
  </cols>
  <sheetData>
    <row r="1" spans="1:10" ht="24.75" customHeight="1" x14ac:dyDescent="0.2">
      <c r="A1" s="817" t="s">
        <v>675</v>
      </c>
      <c r="B1" s="818"/>
      <c r="C1" s="818"/>
      <c r="D1" s="818"/>
      <c r="E1" s="818"/>
      <c r="F1" s="818"/>
      <c r="G1" s="818"/>
      <c r="H1" s="818"/>
    </row>
    <row r="2" spans="1:10" ht="66" customHeight="1" x14ac:dyDescent="0.2">
      <c r="A2" s="653" t="s">
        <v>676</v>
      </c>
      <c r="B2" s="653" t="s">
        <v>677</v>
      </c>
      <c r="C2" s="653" t="s">
        <v>600</v>
      </c>
      <c r="D2" s="653" t="s">
        <v>678</v>
      </c>
      <c r="E2" s="654" t="s">
        <v>679</v>
      </c>
      <c r="F2" s="655" t="s">
        <v>680</v>
      </c>
      <c r="G2" s="655" t="s">
        <v>681</v>
      </c>
      <c r="H2" s="655" t="s">
        <v>682</v>
      </c>
    </row>
    <row r="3" spans="1:10" ht="18" customHeight="1" x14ac:dyDescent="0.2">
      <c r="A3" s="578">
        <v>1</v>
      </c>
      <c r="B3" s="578" t="s">
        <v>683</v>
      </c>
      <c r="C3" s="579" t="s">
        <v>633</v>
      </c>
      <c r="D3" s="579" t="s">
        <v>684</v>
      </c>
      <c r="E3" s="580" t="s">
        <v>685</v>
      </c>
      <c r="F3" s="581">
        <v>8471.7965000000004</v>
      </c>
      <c r="G3" s="581">
        <v>8954.0136999999995</v>
      </c>
      <c r="H3" s="656">
        <f>G3-F3</f>
        <v>482.21719999999914</v>
      </c>
      <c r="I3" s="476"/>
      <c r="J3" s="476"/>
    </row>
    <row r="4" spans="1:10" ht="18" customHeight="1" x14ac:dyDescent="0.2">
      <c r="A4" s="578">
        <v>1</v>
      </c>
      <c r="B4" s="578" t="s">
        <v>683</v>
      </c>
      <c r="C4" s="579" t="s">
        <v>612</v>
      </c>
      <c r="D4" s="579" t="s">
        <v>686</v>
      </c>
      <c r="E4" s="580" t="s">
        <v>687</v>
      </c>
      <c r="F4" s="581">
        <v>8425.3055399999994</v>
      </c>
      <c r="G4" s="581">
        <v>8432.8651699999991</v>
      </c>
      <c r="H4" s="656">
        <f t="shared" ref="H4:H24" si="0">G4-F4</f>
        <v>7.5596299999997427</v>
      </c>
      <c r="I4" s="476"/>
      <c r="J4" s="476"/>
    </row>
    <row r="5" spans="1:10" ht="18" customHeight="1" x14ac:dyDescent="0.2">
      <c r="A5" s="578">
        <v>1</v>
      </c>
      <c r="B5" s="578" t="s">
        <v>683</v>
      </c>
      <c r="C5" s="579" t="s">
        <v>612</v>
      </c>
      <c r="D5" s="579" t="s">
        <v>688</v>
      </c>
      <c r="E5" s="582">
        <v>31813861</v>
      </c>
      <c r="F5" s="581">
        <v>44221.067479999998</v>
      </c>
      <c r="G5" s="581">
        <v>44081.75589</v>
      </c>
      <c r="H5" s="656">
        <f t="shared" si="0"/>
        <v>-139.31158999999752</v>
      </c>
      <c r="I5" s="476"/>
      <c r="J5" s="476"/>
    </row>
    <row r="6" spans="1:10" ht="18" customHeight="1" x14ac:dyDescent="0.2">
      <c r="A6" s="578">
        <v>1</v>
      </c>
      <c r="B6" s="578" t="s">
        <v>683</v>
      </c>
      <c r="C6" s="583" t="s">
        <v>639</v>
      </c>
      <c r="D6" s="579" t="s">
        <v>689</v>
      </c>
      <c r="E6" s="580" t="s">
        <v>690</v>
      </c>
      <c r="F6" s="581">
        <v>759.86562000000004</v>
      </c>
      <c r="G6" s="581">
        <v>722.33533</v>
      </c>
      <c r="H6" s="656">
        <f t="shared" si="0"/>
        <v>-37.530290000000036</v>
      </c>
      <c r="I6" s="476"/>
      <c r="J6" s="476"/>
    </row>
    <row r="7" spans="1:10" ht="18" customHeight="1" x14ac:dyDescent="0.2">
      <c r="A7" s="578">
        <v>5</v>
      </c>
      <c r="B7" s="578" t="s">
        <v>683</v>
      </c>
      <c r="C7" s="583" t="s">
        <v>618</v>
      </c>
      <c r="D7" s="579" t="s">
        <v>691</v>
      </c>
      <c r="E7" s="580">
        <v>17335949</v>
      </c>
      <c r="F7" s="581">
        <v>25</v>
      </c>
      <c r="G7" s="581">
        <v>0</v>
      </c>
      <c r="H7" s="656">
        <f t="shared" si="0"/>
        <v>-25</v>
      </c>
      <c r="I7" s="476"/>
      <c r="J7" s="476"/>
    </row>
    <row r="8" spans="1:10" ht="18" customHeight="1" x14ac:dyDescent="0.2">
      <c r="A8" s="578">
        <v>7</v>
      </c>
      <c r="B8" s="578" t="s">
        <v>683</v>
      </c>
      <c r="C8" s="583" t="s">
        <v>612</v>
      </c>
      <c r="D8" s="579" t="s">
        <v>692</v>
      </c>
      <c r="E8" s="580">
        <v>30853915</v>
      </c>
      <c r="F8" s="581">
        <v>911.64423999999997</v>
      </c>
      <c r="G8" s="581">
        <v>1013.85199</v>
      </c>
      <c r="H8" s="656">
        <f t="shared" si="0"/>
        <v>102.20775000000003</v>
      </c>
      <c r="I8" s="476"/>
      <c r="J8" s="476"/>
    </row>
    <row r="9" spans="1:10" ht="18" customHeight="1" x14ac:dyDescent="0.2">
      <c r="A9" s="578">
        <v>8</v>
      </c>
      <c r="B9" s="578" t="s">
        <v>693</v>
      </c>
      <c r="C9" s="583" t="s">
        <v>625</v>
      </c>
      <c r="D9" s="579" t="s">
        <v>694</v>
      </c>
      <c r="E9" s="580">
        <v>17335469</v>
      </c>
      <c r="F9" s="581">
        <v>1047.2888499999999</v>
      </c>
      <c r="G9" s="581">
        <v>1047.28871</v>
      </c>
      <c r="H9" s="656">
        <f t="shared" si="0"/>
        <v>-1.3999999987390765E-4</v>
      </c>
      <c r="I9" s="476"/>
      <c r="J9" s="476"/>
    </row>
    <row r="10" spans="1:10" ht="18" customHeight="1" x14ac:dyDescent="0.2">
      <c r="A10" s="578">
        <v>8</v>
      </c>
      <c r="B10" s="578" t="s">
        <v>693</v>
      </c>
      <c r="C10" s="583" t="s">
        <v>631</v>
      </c>
      <c r="D10" s="579" t="s">
        <v>695</v>
      </c>
      <c r="E10" s="580" t="s">
        <v>696</v>
      </c>
      <c r="F10" s="581">
        <v>2351.58032</v>
      </c>
      <c r="G10" s="581">
        <v>2350.8376600000001</v>
      </c>
      <c r="H10" s="656">
        <f t="shared" si="0"/>
        <v>-0.74265999999988708</v>
      </c>
      <c r="I10" s="476"/>
      <c r="J10" s="476"/>
    </row>
    <row r="11" spans="1:10" ht="18" customHeight="1" x14ac:dyDescent="0.2">
      <c r="A11" s="578">
        <v>8</v>
      </c>
      <c r="B11" s="578" t="s">
        <v>693</v>
      </c>
      <c r="C11" s="583" t="s">
        <v>624</v>
      </c>
      <c r="D11" s="579" t="s">
        <v>697</v>
      </c>
      <c r="E11" s="580">
        <v>17335965</v>
      </c>
      <c r="F11" s="581">
        <v>231.79423</v>
      </c>
      <c r="G11" s="581">
        <v>103.33484</v>
      </c>
      <c r="H11" s="656">
        <f t="shared" si="0"/>
        <v>-128.45938999999998</v>
      </c>
      <c r="I11" s="476"/>
      <c r="J11" s="476"/>
    </row>
    <row r="12" spans="1:10" ht="18" customHeight="1" x14ac:dyDescent="0.2">
      <c r="A12" s="578">
        <v>8</v>
      </c>
      <c r="B12" s="578" t="s">
        <v>693</v>
      </c>
      <c r="C12" s="579" t="s">
        <v>624</v>
      </c>
      <c r="D12" s="579" t="s">
        <v>698</v>
      </c>
      <c r="E12" s="582">
        <v>44455356</v>
      </c>
      <c r="F12" s="581">
        <v>1845.74323</v>
      </c>
      <c r="G12" s="581">
        <v>1973.66499</v>
      </c>
      <c r="H12" s="656">
        <f t="shared" si="0"/>
        <v>127.92175999999995</v>
      </c>
      <c r="I12" s="476"/>
      <c r="J12" s="476"/>
    </row>
    <row r="13" spans="1:10" ht="18" customHeight="1" x14ac:dyDescent="0.2">
      <c r="A13" s="599">
        <v>8</v>
      </c>
      <c r="B13" s="578" t="s">
        <v>693</v>
      </c>
      <c r="C13" s="579" t="s">
        <v>615</v>
      </c>
      <c r="D13" s="579" t="s">
        <v>699</v>
      </c>
      <c r="E13" s="580" t="s">
        <v>700</v>
      </c>
      <c r="F13" s="581">
        <v>122.29142999999999</v>
      </c>
      <c r="G13" s="581">
        <v>122.29142999999999</v>
      </c>
      <c r="H13" s="656">
        <f t="shared" si="0"/>
        <v>0</v>
      </c>
      <c r="I13" s="476"/>
      <c r="J13" s="476"/>
    </row>
    <row r="14" spans="1:10" ht="18" customHeight="1" x14ac:dyDescent="0.2">
      <c r="A14" s="578">
        <v>8</v>
      </c>
      <c r="B14" s="578" t="s">
        <v>693</v>
      </c>
      <c r="C14" s="579" t="s">
        <v>629</v>
      </c>
      <c r="D14" s="579" t="s">
        <v>701</v>
      </c>
      <c r="E14" s="582">
        <v>17336163</v>
      </c>
      <c r="F14" s="581">
        <v>3231.7939900000001</v>
      </c>
      <c r="G14" s="581">
        <v>3273.0718400000005</v>
      </c>
      <c r="H14" s="656">
        <f t="shared" si="0"/>
        <v>41.277850000000399</v>
      </c>
      <c r="I14" s="476"/>
      <c r="J14" s="476"/>
    </row>
    <row r="15" spans="1:10" ht="18" customHeight="1" x14ac:dyDescent="0.2">
      <c r="A15" s="578">
        <v>8</v>
      </c>
      <c r="B15" s="578" t="s">
        <v>693</v>
      </c>
      <c r="C15" s="579" t="s">
        <v>617</v>
      </c>
      <c r="D15" s="579" t="s">
        <v>702</v>
      </c>
      <c r="E15" s="582" t="s">
        <v>703</v>
      </c>
      <c r="F15" s="581">
        <v>8563.0406199999998</v>
      </c>
      <c r="G15" s="581">
        <v>8730.2073499999988</v>
      </c>
      <c r="H15" s="656">
        <f t="shared" si="0"/>
        <v>167.16672999999901</v>
      </c>
      <c r="I15" s="476"/>
      <c r="J15" s="476"/>
    </row>
    <row r="16" spans="1:10" ht="18" customHeight="1" x14ac:dyDescent="0.2">
      <c r="A16" s="578">
        <v>8</v>
      </c>
      <c r="B16" s="578" t="s">
        <v>693</v>
      </c>
      <c r="C16" s="579" t="s">
        <v>616</v>
      </c>
      <c r="D16" s="579" t="s">
        <v>704</v>
      </c>
      <c r="E16" s="582">
        <v>17335795</v>
      </c>
      <c r="F16" s="581">
        <v>7821.2895499999995</v>
      </c>
      <c r="G16" s="581">
        <v>8031.2895499999995</v>
      </c>
      <c r="H16" s="656">
        <f t="shared" si="0"/>
        <v>210</v>
      </c>
      <c r="I16" s="476"/>
      <c r="J16" s="476"/>
    </row>
    <row r="17" spans="1:10" ht="18" customHeight="1" x14ac:dyDescent="0.2">
      <c r="A17" s="578">
        <v>8</v>
      </c>
      <c r="B17" s="578" t="s">
        <v>693</v>
      </c>
      <c r="C17" s="579" t="s">
        <v>635</v>
      </c>
      <c r="D17" s="579" t="s">
        <v>705</v>
      </c>
      <c r="E17" s="582" t="s">
        <v>706</v>
      </c>
      <c r="F17" s="581">
        <v>3640.6516699999997</v>
      </c>
      <c r="G17" s="581">
        <v>3707.1884300000002</v>
      </c>
      <c r="H17" s="656">
        <f t="shared" si="0"/>
        <v>66.536760000000413</v>
      </c>
      <c r="I17" s="476"/>
      <c r="J17" s="476"/>
    </row>
    <row r="18" spans="1:10" ht="18" customHeight="1" x14ac:dyDescent="0.2">
      <c r="A18" s="578">
        <v>10</v>
      </c>
      <c r="B18" s="578" t="s">
        <v>693</v>
      </c>
      <c r="C18" s="579" t="s">
        <v>611</v>
      </c>
      <c r="D18" s="579" t="s">
        <v>707</v>
      </c>
      <c r="E18" s="582">
        <v>17336015</v>
      </c>
      <c r="F18" s="581">
        <v>376.54217999999997</v>
      </c>
      <c r="G18" s="581">
        <v>356.71717999999998</v>
      </c>
      <c r="H18" s="656">
        <f t="shared" si="0"/>
        <v>-19.824999999999989</v>
      </c>
      <c r="I18" s="476"/>
      <c r="J18" s="476"/>
    </row>
    <row r="19" spans="1:10" ht="18" customHeight="1" x14ac:dyDescent="0.2">
      <c r="A19" s="578">
        <v>11</v>
      </c>
      <c r="B19" s="578" t="s">
        <v>693</v>
      </c>
      <c r="C19" s="579" t="s">
        <v>627</v>
      </c>
      <c r="D19" s="579" t="s">
        <v>708</v>
      </c>
      <c r="E19" s="582">
        <v>36167991</v>
      </c>
      <c r="F19" s="581">
        <v>115.00650999999999</v>
      </c>
      <c r="G19" s="581">
        <v>128.17346000000001</v>
      </c>
      <c r="H19" s="656">
        <f t="shared" si="0"/>
        <v>13.166950000000014</v>
      </c>
      <c r="I19" s="476"/>
      <c r="J19" s="476"/>
    </row>
    <row r="20" spans="1:10" ht="18" customHeight="1" x14ac:dyDescent="0.2">
      <c r="A20" s="599">
        <v>11</v>
      </c>
      <c r="B20" s="578" t="s">
        <v>693</v>
      </c>
      <c r="C20" s="583" t="s">
        <v>617</v>
      </c>
      <c r="D20" s="579" t="s">
        <v>709</v>
      </c>
      <c r="E20" s="580" t="s">
        <v>710</v>
      </c>
      <c r="F20" s="581">
        <v>2421.00128</v>
      </c>
      <c r="G20" s="581">
        <v>2461.1957499999999</v>
      </c>
      <c r="H20" s="656">
        <f t="shared" si="0"/>
        <v>40.19446999999991</v>
      </c>
      <c r="I20" s="476"/>
      <c r="J20" s="476"/>
    </row>
    <row r="21" spans="1:10" ht="18" customHeight="1" x14ac:dyDescent="0.2">
      <c r="A21" s="578">
        <v>11</v>
      </c>
      <c r="B21" s="578" t="s">
        <v>693</v>
      </c>
      <c r="C21" s="583" t="s">
        <v>630</v>
      </c>
      <c r="D21" s="579" t="s">
        <v>711</v>
      </c>
      <c r="E21" s="582">
        <v>35581638</v>
      </c>
      <c r="F21" s="581">
        <v>1.3109000000000002</v>
      </c>
      <c r="G21" s="581">
        <v>0</v>
      </c>
      <c r="H21" s="656">
        <f t="shared" si="0"/>
        <v>-1.3109000000000002</v>
      </c>
      <c r="I21" s="476"/>
      <c r="J21" s="476"/>
    </row>
    <row r="22" spans="1:10" ht="17.25" customHeight="1" x14ac:dyDescent="0.2">
      <c r="A22" s="578">
        <v>11</v>
      </c>
      <c r="B22" s="578" t="s">
        <v>693</v>
      </c>
      <c r="C22" s="583" t="s">
        <v>639</v>
      </c>
      <c r="D22" s="579" t="s">
        <v>712</v>
      </c>
      <c r="E22" s="582">
        <v>36084221</v>
      </c>
      <c r="F22" s="581">
        <v>485.24856</v>
      </c>
      <c r="G22" s="581">
        <v>484.44792000000001</v>
      </c>
      <c r="H22" s="656">
        <f t="shared" si="0"/>
        <v>-0.80063999999998714</v>
      </c>
      <c r="I22" s="476"/>
      <c r="J22" s="476"/>
    </row>
    <row r="23" spans="1:10" s="584" customFormat="1" ht="18" customHeight="1" x14ac:dyDescent="0.2">
      <c r="A23" s="599">
        <v>11</v>
      </c>
      <c r="B23" s="578" t="s">
        <v>693</v>
      </c>
      <c r="C23" s="579" t="s">
        <v>610</v>
      </c>
      <c r="D23" s="579" t="s">
        <v>713</v>
      </c>
      <c r="E23" s="580">
        <v>31908977</v>
      </c>
      <c r="F23" s="581">
        <v>447.45812999999998</v>
      </c>
      <c r="G23" s="581">
        <v>512.83383000000003</v>
      </c>
      <c r="H23" s="656">
        <f t="shared" si="0"/>
        <v>65.375700000000052</v>
      </c>
      <c r="I23" s="476"/>
      <c r="J23" s="476"/>
    </row>
    <row r="24" spans="1:10" s="584" customFormat="1" ht="18" customHeight="1" x14ac:dyDescent="0.2">
      <c r="A24" s="599">
        <v>12</v>
      </c>
      <c r="B24" s="578" t="s">
        <v>693</v>
      </c>
      <c r="C24" s="579" t="s">
        <v>618</v>
      </c>
      <c r="D24" s="579" t="s">
        <v>714</v>
      </c>
      <c r="E24" s="582">
        <v>37954032</v>
      </c>
      <c r="F24" s="581">
        <v>150.14183</v>
      </c>
      <c r="G24" s="581">
        <v>150.14183</v>
      </c>
      <c r="H24" s="656">
        <f t="shared" si="0"/>
        <v>0</v>
      </c>
      <c r="I24" s="476"/>
      <c r="J24" s="476"/>
    </row>
    <row r="25" spans="1:10" s="584" customFormat="1" ht="18" customHeight="1" x14ac:dyDescent="0.2">
      <c r="A25" s="657" t="s">
        <v>4</v>
      </c>
      <c r="B25" s="659"/>
      <c r="C25" s="660"/>
      <c r="D25" s="660"/>
      <c r="E25" s="661"/>
      <c r="F25" s="658">
        <f>SUM(F3:F24)</f>
        <v>95666.862660000013</v>
      </c>
      <c r="G25" s="658">
        <f>SUM(G3:G24)</f>
        <v>96637.50685000002</v>
      </c>
      <c r="H25" s="658">
        <f>SUM(H3:H24)</f>
        <v>970.64419000000157</v>
      </c>
      <c r="I25" s="577"/>
      <c r="J25" s="577"/>
    </row>
    <row r="26" spans="1:10" s="584" customFormat="1" ht="18" customHeight="1" x14ac:dyDescent="0.2">
      <c r="A26" s="585"/>
      <c r="B26" s="585"/>
      <c r="C26" s="585"/>
      <c r="D26" s="585"/>
      <c r="E26" s="585"/>
      <c r="F26" s="586"/>
      <c r="G26" s="586"/>
      <c r="H26" s="586"/>
      <c r="I26" s="577"/>
      <c r="J26" s="577"/>
    </row>
    <row r="27" spans="1:10" s="563" customFormat="1" ht="14.25" x14ac:dyDescent="0.2">
      <c r="A27" s="587" t="s">
        <v>676</v>
      </c>
      <c r="B27" s="588"/>
      <c r="C27" s="588"/>
      <c r="D27" s="588"/>
      <c r="E27" s="588"/>
      <c r="F27" s="589"/>
      <c r="G27" s="589"/>
      <c r="H27" s="589"/>
    </row>
    <row r="28" spans="1:10" s="584" customFormat="1" ht="12.75" customHeight="1" x14ac:dyDescent="0.2">
      <c r="A28" s="590">
        <v>1</v>
      </c>
      <c r="B28" s="819" t="s">
        <v>715</v>
      </c>
      <c r="C28" s="819"/>
      <c r="D28" s="819"/>
      <c r="F28" s="587"/>
    </row>
    <row r="29" spans="1:10" s="584" customFormat="1" ht="12.75" customHeight="1" x14ac:dyDescent="0.2">
      <c r="A29" s="590">
        <v>2</v>
      </c>
      <c r="B29" s="819" t="s">
        <v>716</v>
      </c>
      <c r="C29" s="819"/>
      <c r="D29" s="819"/>
      <c r="F29" s="591"/>
    </row>
    <row r="30" spans="1:10" s="584" customFormat="1" ht="12.75" customHeight="1" x14ac:dyDescent="0.2">
      <c r="A30" s="590">
        <v>3</v>
      </c>
      <c r="B30" s="816" t="s">
        <v>717</v>
      </c>
      <c r="C30" s="816"/>
      <c r="D30" s="816"/>
      <c r="F30" s="591"/>
    </row>
    <row r="31" spans="1:10" s="584" customFormat="1" ht="12.75" customHeight="1" x14ac:dyDescent="0.2">
      <c r="A31" s="590">
        <v>4</v>
      </c>
      <c r="B31" s="816" t="s">
        <v>718</v>
      </c>
      <c r="C31" s="816"/>
      <c r="D31" s="816"/>
    </row>
    <row r="32" spans="1:10" s="584" customFormat="1" ht="12.75" customHeight="1" x14ac:dyDescent="0.2">
      <c r="A32" s="590">
        <v>5</v>
      </c>
      <c r="B32" s="816" t="s">
        <v>719</v>
      </c>
      <c r="C32" s="816"/>
      <c r="D32" s="816"/>
    </row>
    <row r="33" spans="1:6" s="584" customFormat="1" ht="12.75" customHeight="1" x14ac:dyDescent="0.2">
      <c r="A33" s="590">
        <v>6</v>
      </c>
      <c r="B33" s="816" t="s">
        <v>720</v>
      </c>
      <c r="C33" s="816"/>
      <c r="D33" s="816"/>
    </row>
    <row r="34" spans="1:6" s="584" customFormat="1" ht="12.75" customHeight="1" x14ac:dyDescent="0.2">
      <c r="A34" s="590">
        <v>7</v>
      </c>
      <c r="B34" s="816" t="s">
        <v>721</v>
      </c>
      <c r="C34" s="816"/>
      <c r="D34" s="816"/>
      <c r="E34" s="592"/>
    </row>
    <row r="35" spans="1:6" s="584" customFormat="1" ht="12.75" customHeight="1" x14ac:dyDescent="0.2">
      <c r="A35" s="590">
        <v>8</v>
      </c>
      <c r="B35" s="816" t="s">
        <v>722</v>
      </c>
      <c r="C35" s="816"/>
      <c r="D35" s="816"/>
      <c r="E35" s="592"/>
    </row>
    <row r="36" spans="1:6" s="584" customFormat="1" ht="12.75" customHeight="1" x14ac:dyDescent="0.2">
      <c r="A36" s="590">
        <v>9</v>
      </c>
      <c r="B36" s="816" t="s">
        <v>723</v>
      </c>
      <c r="C36" s="816"/>
      <c r="D36" s="816"/>
      <c r="E36" s="593"/>
      <c r="F36" s="594"/>
    </row>
    <row r="37" spans="1:6" s="584" customFormat="1" ht="12.75" customHeight="1" x14ac:dyDescent="0.2">
      <c r="A37" s="590">
        <v>10</v>
      </c>
      <c r="B37" s="816" t="s">
        <v>724</v>
      </c>
      <c r="C37" s="816"/>
      <c r="D37" s="816"/>
      <c r="E37" s="592"/>
    </row>
    <row r="38" spans="1:6" s="584" customFormat="1" ht="12.75" customHeight="1" x14ac:dyDescent="0.2">
      <c r="A38" s="590">
        <v>11</v>
      </c>
      <c r="B38" s="816" t="s">
        <v>725</v>
      </c>
      <c r="C38" s="816"/>
      <c r="D38" s="816"/>
      <c r="E38" s="592"/>
    </row>
    <row r="39" spans="1:6" s="584" customFormat="1" ht="12.75" customHeight="1" x14ac:dyDescent="0.2">
      <c r="A39" s="590">
        <v>12</v>
      </c>
      <c r="B39" s="816" t="s">
        <v>726</v>
      </c>
      <c r="C39" s="816"/>
      <c r="D39" s="816"/>
      <c r="E39" s="595"/>
    </row>
    <row r="40" spans="1:6" s="584" customFormat="1" ht="12.75" customHeight="1" x14ac:dyDescent="0.2">
      <c r="A40" s="596">
        <v>13</v>
      </c>
      <c r="B40" s="816" t="s">
        <v>727</v>
      </c>
      <c r="C40" s="816"/>
      <c r="D40" s="816"/>
      <c r="E40" s="595"/>
    </row>
    <row r="41" spans="1:6" s="584" customFormat="1" ht="9.75" customHeight="1" x14ac:dyDescent="0.2">
      <c r="E41" s="595"/>
    </row>
    <row r="42" spans="1:6" s="584" customFormat="1" ht="14.25" x14ac:dyDescent="0.2">
      <c r="A42" s="597" t="s">
        <v>677</v>
      </c>
      <c r="B42" s="598"/>
      <c r="E42" s="595"/>
    </row>
    <row r="43" spans="1:6" s="584" customFormat="1" ht="12.75" customHeight="1" x14ac:dyDescent="0.2">
      <c r="A43" s="590" t="s">
        <v>683</v>
      </c>
      <c r="B43" s="816" t="s">
        <v>728</v>
      </c>
      <c r="C43" s="816"/>
      <c r="D43" s="816"/>
      <c r="E43" s="595"/>
    </row>
    <row r="44" spans="1:6" s="584" customFormat="1" ht="12.75" customHeight="1" x14ac:dyDescent="0.2">
      <c r="A44" s="590" t="s">
        <v>693</v>
      </c>
      <c r="B44" s="816" t="s">
        <v>729</v>
      </c>
      <c r="C44" s="816"/>
      <c r="D44" s="816"/>
    </row>
    <row r="45" spans="1:6" ht="14.25" x14ac:dyDescent="0.2"/>
  </sheetData>
  <mergeCells count="16">
    <mergeCell ref="B39:D39"/>
    <mergeCell ref="B40:D40"/>
    <mergeCell ref="B43:D43"/>
    <mergeCell ref="B44:D44"/>
    <mergeCell ref="B33:D33"/>
    <mergeCell ref="B34:D34"/>
    <mergeCell ref="B35:D35"/>
    <mergeCell ref="B36:D36"/>
    <mergeCell ref="B37:D37"/>
    <mergeCell ref="B38:D38"/>
    <mergeCell ref="B32:D32"/>
    <mergeCell ref="A1:H1"/>
    <mergeCell ref="B28:D28"/>
    <mergeCell ref="B29:D29"/>
    <mergeCell ref="B30:D30"/>
    <mergeCell ref="B31:D31"/>
  </mergeCells>
  <conditionalFormatting sqref="H26:H27">
    <cfRule type="cellIs" dxfId="1" priority="2" stopIfTrue="1" operator="lessThan">
      <formula>0</formula>
    </cfRule>
  </conditionalFormatting>
  <conditionalFormatting sqref="H3:H25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110"/>
  <sheetViews>
    <sheetView showGridLines="0" zoomScale="70" zoomScaleNormal="70" zoomScaleSheetLayoutView="75" workbookViewId="0">
      <pane xSplit="6" ySplit="5" topLeftCell="G6" activePane="bottomRight" state="frozen"/>
      <selection activeCell="D36" sqref="D36"/>
      <selection pane="topRight" activeCell="D36" sqref="D36"/>
      <selection pane="bottomLeft" activeCell="D36" sqref="D36"/>
      <selection pane="bottomRight" activeCell="D36" sqref="D36"/>
    </sheetView>
  </sheetViews>
  <sheetFormatPr defaultRowHeight="12.75" x14ac:dyDescent="0.2"/>
  <cols>
    <col min="1" max="1" width="17.28515625" style="566" customWidth="1"/>
    <col min="2" max="2" width="6.42578125" style="566" customWidth="1"/>
    <col min="3" max="3" width="7.7109375" style="566" customWidth="1"/>
    <col min="4" max="4" width="39.140625" style="566" customWidth="1"/>
    <col min="5" max="5" width="9.5703125" style="566" customWidth="1"/>
    <col min="6" max="6" width="14.28515625" style="749" customWidth="1"/>
    <col min="7" max="7" width="16.5703125" style="749" customWidth="1"/>
    <col min="8" max="8" width="16" style="566" customWidth="1"/>
    <col min="9" max="9" width="12.140625" style="566" customWidth="1"/>
    <col min="10" max="10" width="14.140625" style="566" customWidth="1"/>
    <col min="11" max="11" width="14.42578125" style="601" customWidth="1"/>
    <col min="12" max="12" width="16.140625" style="601" customWidth="1"/>
    <col min="13" max="13" width="13.28515625" style="601" customWidth="1"/>
    <col min="14" max="14" width="16.85546875" style="601" customWidth="1"/>
    <col min="15" max="15" width="17.7109375" style="601" customWidth="1"/>
    <col min="16" max="16" width="14.42578125" style="601" bestFit="1" customWidth="1"/>
    <col min="17" max="17" width="15.7109375" style="601" bestFit="1" customWidth="1"/>
    <col min="18" max="18" width="12" style="601" customWidth="1"/>
    <col min="19" max="19" width="17.5703125" style="601" customWidth="1"/>
    <col min="20" max="20" width="15.140625" style="601" customWidth="1"/>
    <col min="21" max="16384" width="9.140625" style="601"/>
  </cols>
  <sheetData>
    <row r="1" spans="1:20" ht="25.5" customHeight="1" x14ac:dyDescent="0.2">
      <c r="A1" s="820" t="s">
        <v>730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</row>
    <row r="2" spans="1:20" ht="15" customHeight="1" x14ac:dyDescent="0.25">
      <c r="A2" s="821" t="s">
        <v>600</v>
      </c>
      <c r="B2" s="823" t="s">
        <v>731</v>
      </c>
      <c r="C2" s="823" t="s">
        <v>732</v>
      </c>
      <c r="D2" s="823" t="s">
        <v>678</v>
      </c>
      <c r="E2" s="823" t="s">
        <v>679</v>
      </c>
      <c r="F2" s="823" t="s">
        <v>733</v>
      </c>
      <c r="G2" s="825" t="s">
        <v>734</v>
      </c>
      <c r="H2" s="823" t="s">
        <v>735</v>
      </c>
      <c r="I2" s="823" t="s">
        <v>736</v>
      </c>
      <c r="J2" s="823" t="s">
        <v>737</v>
      </c>
      <c r="K2" s="829" t="s">
        <v>738</v>
      </c>
      <c r="L2" s="830"/>
      <c r="M2" s="830"/>
      <c r="N2" s="831"/>
      <c r="O2" s="827" t="s">
        <v>739</v>
      </c>
    </row>
    <row r="3" spans="1:20" ht="90" customHeight="1" x14ac:dyDescent="0.2">
      <c r="A3" s="822"/>
      <c r="B3" s="824"/>
      <c r="C3" s="824"/>
      <c r="D3" s="824"/>
      <c r="E3" s="824"/>
      <c r="F3" s="824"/>
      <c r="G3" s="826"/>
      <c r="H3" s="824"/>
      <c r="I3" s="824"/>
      <c r="J3" s="824"/>
      <c r="K3" s="662" t="s">
        <v>740</v>
      </c>
      <c r="L3" s="663" t="s">
        <v>741</v>
      </c>
      <c r="M3" s="663" t="s">
        <v>742</v>
      </c>
      <c r="N3" s="663" t="s">
        <v>743</v>
      </c>
      <c r="O3" s="828"/>
      <c r="P3" s="566"/>
    </row>
    <row r="4" spans="1:20" s="607" customFormat="1" ht="25.5" x14ac:dyDescent="0.2">
      <c r="A4" s="648" t="s">
        <v>633</v>
      </c>
      <c r="B4" s="652">
        <v>1</v>
      </c>
      <c r="C4" s="652" t="s">
        <v>683</v>
      </c>
      <c r="D4" s="648" t="s">
        <v>684</v>
      </c>
      <c r="E4" s="664" t="s">
        <v>685</v>
      </c>
      <c r="F4" s="650" t="s">
        <v>744</v>
      </c>
      <c r="G4" s="649">
        <v>8954.0136999999995</v>
      </c>
      <c r="H4" s="665"/>
      <c r="I4" s="651"/>
      <c r="J4" s="651"/>
      <c r="K4" s="666">
        <v>0</v>
      </c>
      <c r="L4" s="666">
        <v>4343.5600809931611</v>
      </c>
      <c r="M4" s="667">
        <v>39510</v>
      </c>
      <c r="N4" s="666">
        <v>996.54823076412401</v>
      </c>
      <c r="O4" s="666">
        <v>2200</v>
      </c>
      <c r="P4" s="566"/>
      <c r="Q4" s="566"/>
      <c r="R4" s="566"/>
      <c r="S4" s="566"/>
      <c r="T4" s="566"/>
    </row>
    <row r="5" spans="1:20" s="607" customFormat="1" ht="25.5" x14ac:dyDescent="0.2">
      <c r="A5" s="648" t="s">
        <v>621</v>
      </c>
      <c r="B5" s="652">
        <v>11</v>
      </c>
      <c r="C5" s="652" t="s">
        <v>693</v>
      </c>
      <c r="D5" s="648" t="s">
        <v>745</v>
      </c>
      <c r="E5" s="668">
        <v>36167908</v>
      </c>
      <c r="F5" s="650" t="s">
        <v>746</v>
      </c>
      <c r="G5" s="649">
        <v>0</v>
      </c>
      <c r="H5" s="665"/>
      <c r="I5" s="651"/>
      <c r="J5" s="651"/>
      <c r="K5" s="666">
        <v>48.962209999999999</v>
      </c>
      <c r="L5" s="666">
        <v>49.047249999999998</v>
      </c>
      <c r="M5" s="667">
        <v>39967</v>
      </c>
      <c r="N5" s="666">
        <v>0</v>
      </c>
      <c r="O5" s="666">
        <v>0</v>
      </c>
      <c r="P5" s="566"/>
      <c r="Q5" s="566"/>
      <c r="R5" s="566"/>
      <c r="S5" s="566"/>
      <c r="T5" s="566"/>
    </row>
    <row r="6" spans="1:20" s="607" customFormat="1" ht="25.5" x14ac:dyDescent="0.2">
      <c r="A6" s="648" t="s">
        <v>612</v>
      </c>
      <c r="B6" s="652">
        <v>1</v>
      </c>
      <c r="C6" s="652" t="s">
        <v>683</v>
      </c>
      <c r="D6" s="648" t="s">
        <v>686</v>
      </c>
      <c r="E6" s="664" t="s">
        <v>687</v>
      </c>
      <c r="F6" s="650" t="s">
        <v>744</v>
      </c>
      <c r="G6" s="649">
        <v>8432.8651699999991</v>
      </c>
      <c r="H6" s="644"/>
      <c r="I6" s="669"/>
      <c r="J6" s="644"/>
      <c r="K6" s="666">
        <v>478.75641999999999</v>
      </c>
      <c r="L6" s="666">
        <v>10363.452029999999</v>
      </c>
      <c r="M6" s="667">
        <v>39841</v>
      </c>
      <c r="N6" s="666">
        <v>8457.0058800000006</v>
      </c>
      <c r="O6" s="666">
        <v>1500</v>
      </c>
      <c r="P6" s="566"/>
      <c r="Q6" s="566"/>
      <c r="R6" s="566"/>
      <c r="S6" s="566"/>
      <c r="T6" s="566"/>
    </row>
    <row r="7" spans="1:20" s="607" customFormat="1" ht="17.25" customHeight="1" x14ac:dyDescent="0.2">
      <c r="A7" s="648" t="s">
        <v>612</v>
      </c>
      <c r="B7" s="652">
        <v>1</v>
      </c>
      <c r="C7" s="652" t="s">
        <v>683</v>
      </c>
      <c r="D7" s="648" t="s">
        <v>688</v>
      </c>
      <c r="E7" s="668">
        <v>31813861</v>
      </c>
      <c r="F7" s="650" t="s">
        <v>744</v>
      </c>
      <c r="G7" s="649">
        <v>44081.75589</v>
      </c>
      <c r="H7" s="644"/>
      <c r="I7" s="669"/>
      <c r="J7" s="644"/>
      <c r="K7" s="666">
        <v>0</v>
      </c>
      <c r="L7" s="666">
        <v>0</v>
      </c>
      <c r="M7" s="651"/>
      <c r="N7" s="666">
        <v>0</v>
      </c>
      <c r="O7" s="666">
        <v>4200</v>
      </c>
      <c r="P7" s="566"/>
      <c r="Q7" s="566"/>
      <c r="R7" s="566"/>
      <c r="S7" s="566"/>
      <c r="T7" s="566"/>
    </row>
    <row r="8" spans="1:20" s="607" customFormat="1" ht="17.25" customHeight="1" x14ac:dyDescent="0.2">
      <c r="A8" s="648" t="s">
        <v>612</v>
      </c>
      <c r="B8" s="652">
        <v>7</v>
      </c>
      <c r="C8" s="652" t="s">
        <v>683</v>
      </c>
      <c r="D8" s="648" t="s">
        <v>692</v>
      </c>
      <c r="E8" s="668">
        <v>30853915</v>
      </c>
      <c r="F8" s="650" t="s">
        <v>744</v>
      </c>
      <c r="G8" s="649">
        <v>1013.85199</v>
      </c>
      <c r="H8" s="644"/>
      <c r="I8" s="669"/>
      <c r="J8" s="644"/>
      <c r="K8" s="666">
        <v>0</v>
      </c>
      <c r="L8" s="666">
        <v>0</v>
      </c>
      <c r="M8" s="670"/>
      <c r="N8" s="666">
        <v>0</v>
      </c>
      <c r="O8" s="666">
        <v>650.79101000000003</v>
      </c>
      <c r="P8" s="566"/>
      <c r="Q8" s="566"/>
      <c r="R8" s="566"/>
      <c r="S8" s="566"/>
      <c r="T8" s="566"/>
    </row>
    <row r="9" spans="1:20" s="607" customFormat="1" ht="17.25" customHeight="1" x14ac:dyDescent="0.2">
      <c r="A9" s="648" t="s">
        <v>625</v>
      </c>
      <c r="B9" s="652">
        <v>8</v>
      </c>
      <c r="C9" s="652" t="s">
        <v>693</v>
      </c>
      <c r="D9" s="648" t="s">
        <v>694</v>
      </c>
      <c r="E9" s="668">
        <v>17335469</v>
      </c>
      <c r="F9" s="650" t="s">
        <v>744</v>
      </c>
      <c r="G9" s="649">
        <v>1047.28871</v>
      </c>
      <c r="H9" s="644"/>
      <c r="I9" s="669"/>
      <c r="J9" s="644"/>
      <c r="K9" s="666">
        <v>0</v>
      </c>
      <c r="L9" s="666">
        <v>0</v>
      </c>
      <c r="M9" s="671">
        <v>40458</v>
      </c>
      <c r="N9" s="666">
        <v>7.6346000000000007</v>
      </c>
      <c r="O9" s="666">
        <v>0</v>
      </c>
      <c r="P9" s="566"/>
      <c r="Q9" s="566"/>
      <c r="R9" s="566"/>
      <c r="S9" s="566"/>
      <c r="T9" s="566"/>
    </row>
    <row r="10" spans="1:20" s="607" customFormat="1" ht="25.5" x14ac:dyDescent="0.2">
      <c r="A10" s="651" t="s">
        <v>631</v>
      </c>
      <c r="B10" s="644">
        <v>8</v>
      </c>
      <c r="C10" s="644" t="s">
        <v>693</v>
      </c>
      <c r="D10" s="648" t="s">
        <v>695</v>
      </c>
      <c r="E10" s="664" t="s">
        <v>696</v>
      </c>
      <c r="F10" s="650" t="s">
        <v>746</v>
      </c>
      <c r="G10" s="649">
        <v>2350.8376600000001</v>
      </c>
      <c r="H10" s="644"/>
      <c r="I10" s="672"/>
      <c r="J10" s="673"/>
      <c r="K10" s="666">
        <v>6.7227600000000001</v>
      </c>
      <c r="L10" s="666">
        <v>6.7227600000000001</v>
      </c>
      <c r="M10" s="671">
        <v>40476</v>
      </c>
      <c r="N10" s="666">
        <v>0</v>
      </c>
      <c r="O10" s="666">
        <v>0</v>
      </c>
      <c r="P10" s="566"/>
      <c r="Q10" s="566"/>
      <c r="R10" s="566"/>
      <c r="S10" s="566"/>
      <c r="T10" s="566"/>
    </row>
    <row r="11" spans="1:20" s="607" customFormat="1" ht="18" customHeight="1" x14ac:dyDescent="0.2">
      <c r="A11" s="651" t="s">
        <v>631</v>
      </c>
      <c r="B11" s="644">
        <v>9</v>
      </c>
      <c r="C11" s="644" t="s">
        <v>693</v>
      </c>
      <c r="D11" s="648" t="s">
        <v>747</v>
      </c>
      <c r="E11" s="664" t="s">
        <v>748</v>
      </c>
      <c r="F11" s="650" t="s">
        <v>746</v>
      </c>
      <c r="G11" s="649">
        <v>0</v>
      </c>
      <c r="H11" s="644"/>
      <c r="I11" s="672"/>
      <c r="J11" s="673"/>
      <c r="K11" s="666">
        <v>1.1126500000000001</v>
      </c>
      <c r="L11" s="666">
        <v>1.1126500000000001</v>
      </c>
      <c r="M11" s="672">
        <v>40476</v>
      </c>
      <c r="N11" s="666">
        <v>0</v>
      </c>
      <c r="O11" s="666">
        <v>0</v>
      </c>
      <c r="P11" s="566"/>
      <c r="Q11" s="566"/>
      <c r="R11" s="566"/>
      <c r="S11" s="566"/>
      <c r="T11" s="566"/>
    </row>
    <row r="12" spans="1:20" s="607" customFormat="1" ht="18" customHeight="1" x14ac:dyDescent="0.2">
      <c r="A12" s="651" t="s">
        <v>624</v>
      </c>
      <c r="B12" s="652">
        <v>8</v>
      </c>
      <c r="C12" s="652" t="s">
        <v>693</v>
      </c>
      <c r="D12" s="648" t="s">
        <v>697</v>
      </c>
      <c r="E12" s="668">
        <v>17335965</v>
      </c>
      <c r="F12" s="650" t="s">
        <v>749</v>
      </c>
      <c r="G12" s="649">
        <v>103.33484</v>
      </c>
      <c r="H12" s="644"/>
      <c r="I12" s="672"/>
      <c r="J12" s="673"/>
      <c r="K12" s="666">
        <v>1107.7281499999999</v>
      </c>
      <c r="L12" s="666">
        <v>0</v>
      </c>
      <c r="M12" s="674"/>
      <c r="N12" s="666">
        <v>0</v>
      </c>
      <c r="O12" s="666">
        <v>0</v>
      </c>
      <c r="P12" s="566"/>
      <c r="Q12" s="566"/>
      <c r="R12" s="566"/>
      <c r="S12" s="566"/>
      <c r="T12" s="566"/>
    </row>
    <row r="13" spans="1:20" s="607" customFormat="1" ht="25.5" x14ac:dyDescent="0.2">
      <c r="A13" s="651" t="s">
        <v>624</v>
      </c>
      <c r="B13" s="652">
        <v>8</v>
      </c>
      <c r="C13" s="652" t="s">
        <v>693</v>
      </c>
      <c r="D13" s="648" t="s">
        <v>698</v>
      </c>
      <c r="E13" s="668">
        <v>44455356</v>
      </c>
      <c r="F13" s="652" t="s">
        <v>744</v>
      </c>
      <c r="G13" s="649">
        <v>1973.66499</v>
      </c>
      <c r="H13" s="644"/>
      <c r="I13" s="672"/>
      <c r="J13" s="675"/>
      <c r="K13" s="666">
        <v>0</v>
      </c>
      <c r="L13" s="666">
        <v>0</v>
      </c>
      <c r="M13" s="676"/>
      <c r="N13" s="666">
        <v>0</v>
      </c>
      <c r="O13" s="666">
        <v>0</v>
      </c>
      <c r="P13" s="566"/>
      <c r="Q13" s="566"/>
      <c r="R13" s="566"/>
      <c r="S13" s="566"/>
      <c r="T13" s="566"/>
    </row>
    <row r="14" spans="1:20" s="607" customFormat="1" ht="25.5" x14ac:dyDescent="0.2">
      <c r="A14" s="648" t="s">
        <v>615</v>
      </c>
      <c r="B14" s="644">
        <v>8</v>
      </c>
      <c r="C14" s="644" t="s">
        <v>693</v>
      </c>
      <c r="D14" s="648" t="s">
        <v>699</v>
      </c>
      <c r="E14" s="664" t="s">
        <v>700</v>
      </c>
      <c r="F14" s="650" t="s">
        <v>749</v>
      </c>
      <c r="G14" s="649">
        <v>122.29142999999999</v>
      </c>
      <c r="H14" s="644"/>
      <c r="I14" s="669"/>
      <c r="J14" s="675"/>
      <c r="K14" s="666">
        <v>0</v>
      </c>
      <c r="L14" s="666">
        <v>0</v>
      </c>
      <c r="M14" s="677"/>
      <c r="N14" s="666">
        <v>0</v>
      </c>
      <c r="O14" s="666">
        <v>0</v>
      </c>
      <c r="P14" s="566"/>
      <c r="Q14" s="566"/>
      <c r="R14" s="566"/>
      <c r="S14" s="566"/>
      <c r="T14" s="566"/>
    </row>
    <row r="15" spans="1:20" s="607" customFormat="1" ht="17.25" customHeight="1" x14ac:dyDescent="0.2">
      <c r="A15" s="648" t="s">
        <v>628</v>
      </c>
      <c r="B15" s="644">
        <v>8</v>
      </c>
      <c r="C15" s="644" t="s">
        <v>693</v>
      </c>
      <c r="D15" s="648" t="s">
        <v>750</v>
      </c>
      <c r="E15" s="664" t="s">
        <v>751</v>
      </c>
      <c r="F15" s="650" t="s">
        <v>749</v>
      </c>
      <c r="G15" s="649">
        <v>0</v>
      </c>
      <c r="H15" s="644"/>
      <c r="I15" s="669"/>
      <c r="J15" s="675"/>
      <c r="K15" s="666">
        <v>92.575179999999989</v>
      </c>
      <c r="L15" s="666">
        <v>232.65982</v>
      </c>
      <c r="M15" s="667">
        <v>39748</v>
      </c>
      <c r="N15" s="666">
        <v>219.07986</v>
      </c>
      <c r="O15" s="666">
        <v>0</v>
      </c>
      <c r="P15" s="566"/>
      <c r="Q15" s="566"/>
      <c r="R15" s="566"/>
      <c r="S15" s="566"/>
      <c r="T15" s="566"/>
    </row>
    <row r="16" spans="1:20" s="607" customFormat="1" ht="17.25" customHeight="1" x14ac:dyDescent="0.2">
      <c r="A16" s="651" t="s">
        <v>614</v>
      </c>
      <c r="B16" s="644">
        <v>10</v>
      </c>
      <c r="C16" s="644" t="s">
        <v>693</v>
      </c>
      <c r="D16" s="678" t="s">
        <v>752</v>
      </c>
      <c r="E16" s="664" t="s">
        <v>753</v>
      </c>
      <c r="F16" s="650" t="s">
        <v>749</v>
      </c>
      <c r="G16" s="649">
        <v>0</v>
      </c>
      <c r="H16" s="679"/>
      <c r="I16" s="680"/>
      <c r="J16" s="681"/>
      <c r="K16" s="666">
        <v>3.4605399999999999</v>
      </c>
      <c r="L16" s="666">
        <v>2.9765600000000001</v>
      </c>
      <c r="M16" s="682">
        <v>39903</v>
      </c>
      <c r="N16" s="666">
        <v>9.5355499999999989</v>
      </c>
      <c r="O16" s="666">
        <v>0</v>
      </c>
      <c r="P16" s="566"/>
      <c r="Q16" s="566"/>
      <c r="R16" s="566"/>
      <c r="S16" s="566"/>
      <c r="T16" s="566"/>
    </row>
    <row r="17" spans="1:20" s="607" customFormat="1" ht="17.25" customHeight="1" x14ac:dyDescent="0.2">
      <c r="A17" s="651" t="s">
        <v>626</v>
      </c>
      <c r="B17" s="652">
        <v>1</v>
      </c>
      <c r="C17" s="652" t="s">
        <v>683</v>
      </c>
      <c r="D17" s="678" t="s">
        <v>754</v>
      </c>
      <c r="E17" s="664" t="s">
        <v>755</v>
      </c>
      <c r="F17" s="650" t="s">
        <v>746</v>
      </c>
      <c r="G17" s="649">
        <v>0</v>
      </c>
      <c r="H17" s="651"/>
      <c r="I17" s="651"/>
      <c r="J17" s="651"/>
      <c r="K17" s="666">
        <v>216.92169000000001</v>
      </c>
      <c r="L17" s="666">
        <v>216.92169000000001</v>
      </c>
      <c r="M17" s="683">
        <v>39538</v>
      </c>
      <c r="N17" s="666">
        <v>413.98602</v>
      </c>
      <c r="O17" s="666">
        <v>0</v>
      </c>
      <c r="P17" s="566"/>
      <c r="Q17" s="566"/>
      <c r="R17" s="566"/>
      <c r="S17" s="566"/>
      <c r="T17" s="566"/>
    </row>
    <row r="18" spans="1:20" s="684" customFormat="1" ht="17.25" customHeight="1" x14ac:dyDescent="0.2">
      <c r="A18" s="651" t="s">
        <v>626</v>
      </c>
      <c r="B18" s="652">
        <v>7</v>
      </c>
      <c r="C18" s="652" t="s">
        <v>683</v>
      </c>
      <c r="D18" s="678" t="s">
        <v>756</v>
      </c>
      <c r="E18" s="664" t="s">
        <v>757</v>
      </c>
      <c r="F18" s="650" t="s">
        <v>746</v>
      </c>
      <c r="G18" s="649">
        <v>0</v>
      </c>
      <c r="H18" s="651"/>
      <c r="I18" s="651"/>
      <c r="J18" s="651"/>
      <c r="K18" s="666">
        <v>7.9579999999999998E-2</v>
      </c>
      <c r="L18" s="666">
        <v>7.9579999999999998E-2</v>
      </c>
      <c r="M18" s="683">
        <v>40226</v>
      </c>
      <c r="N18" s="666">
        <v>0</v>
      </c>
      <c r="O18" s="666">
        <v>0</v>
      </c>
      <c r="P18" s="566"/>
      <c r="Q18" s="566"/>
      <c r="R18" s="566"/>
      <c r="S18" s="566"/>
      <c r="T18" s="566"/>
    </row>
    <row r="19" spans="1:20" s="607" customFormat="1" ht="17.25" customHeight="1" x14ac:dyDescent="0.2">
      <c r="A19" s="651" t="s">
        <v>608</v>
      </c>
      <c r="B19" s="644">
        <v>10</v>
      </c>
      <c r="C19" s="644" t="s">
        <v>693</v>
      </c>
      <c r="D19" s="678" t="s">
        <v>758</v>
      </c>
      <c r="E19" s="664" t="s">
        <v>759</v>
      </c>
      <c r="F19" s="650" t="s">
        <v>749</v>
      </c>
      <c r="G19" s="649">
        <v>0</v>
      </c>
      <c r="H19" s="644"/>
      <c r="I19" s="644"/>
      <c r="J19" s="644"/>
      <c r="K19" s="666">
        <v>50.36262696673969</v>
      </c>
      <c r="L19" s="666">
        <v>109.20100577574189</v>
      </c>
      <c r="M19" s="667">
        <v>39643</v>
      </c>
      <c r="N19" s="666">
        <v>2.9077872933678549E-2</v>
      </c>
      <c r="O19" s="666">
        <v>0</v>
      </c>
      <c r="P19" s="566"/>
      <c r="Q19" s="566"/>
      <c r="R19" s="566"/>
      <c r="S19" s="566"/>
      <c r="T19" s="566"/>
    </row>
    <row r="20" spans="1:20" s="607" customFormat="1" ht="25.5" x14ac:dyDescent="0.2">
      <c r="A20" s="678" t="s">
        <v>608</v>
      </c>
      <c r="B20" s="644">
        <v>10</v>
      </c>
      <c r="C20" s="644" t="s">
        <v>693</v>
      </c>
      <c r="D20" s="678" t="s">
        <v>760</v>
      </c>
      <c r="E20" s="664" t="s">
        <v>761</v>
      </c>
      <c r="F20" s="650" t="s">
        <v>749</v>
      </c>
      <c r="G20" s="649">
        <v>0</v>
      </c>
      <c r="H20" s="644"/>
      <c r="I20" s="644"/>
      <c r="J20" s="644"/>
      <c r="K20" s="666">
        <v>7.2512115780389019E-2</v>
      </c>
      <c r="L20" s="666">
        <v>0</v>
      </c>
      <c r="M20" s="667">
        <v>39722</v>
      </c>
      <c r="N20" s="666">
        <v>0.13602867954590719</v>
      </c>
      <c r="O20" s="666">
        <v>0</v>
      </c>
      <c r="P20" s="566"/>
      <c r="Q20" s="566"/>
      <c r="R20" s="566"/>
      <c r="S20" s="566"/>
      <c r="T20" s="566"/>
    </row>
    <row r="21" spans="1:20" s="607" customFormat="1" ht="21" customHeight="1" x14ac:dyDescent="0.2">
      <c r="A21" s="678" t="s">
        <v>608</v>
      </c>
      <c r="B21" s="644">
        <v>4</v>
      </c>
      <c r="C21" s="644" t="s">
        <v>683</v>
      </c>
      <c r="D21" s="678" t="s">
        <v>762</v>
      </c>
      <c r="E21" s="664" t="s">
        <v>763</v>
      </c>
      <c r="F21" s="650" t="s">
        <v>746</v>
      </c>
      <c r="G21" s="649">
        <v>0</v>
      </c>
      <c r="H21" s="644"/>
      <c r="I21" s="644"/>
      <c r="J21" s="644"/>
      <c r="K21" s="666">
        <v>49.088246033326691</v>
      </c>
      <c r="L21" s="666">
        <v>49.088246033326691</v>
      </c>
      <c r="M21" s="667">
        <v>39722</v>
      </c>
      <c r="N21" s="666">
        <v>0.22239925645621722</v>
      </c>
      <c r="O21" s="666">
        <v>0</v>
      </c>
      <c r="P21" s="566"/>
      <c r="Q21" s="566"/>
      <c r="R21" s="566"/>
      <c r="S21" s="566"/>
      <c r="T21" s="566"/>
    </row>
    <row r="22" spans="1:20" s="607" customFormat="1" ht="25.5" x14ac:dyDescent="0.2">
      <c r="A22" s="651" t="s">
        <v>629</v>
      </c>
      <c r="B22" s="652">
        <v>8</v>
      </c>
      <c r="C22" s="652" t="s">
        <v>693</v>
      </c>
      <c r="D22" s="648" t="s">
        <v>701</v>
      </c>
      <c r="E22" s="668">
        <v>17336163</v>
      </c>
      <c r="F22" s="650" t="s">
        <v>744</v>
      </c>
      <c r="G22" s="649">
        <v>3273.0718400000005</v>
      </c>
      <c r="H22" s="685"/>
      <c r="I22" s="686"/>
      <c r="J22" s="687"/>
      <c r="K22" s="666">
        <v>0</v>
      </c>
      <c r="L22" s="666">
        <v>151.06071</v>
      </c>
      <c r="M22" s="686">
        <v>39673</v>
      </c>
      <c r="N22" s="666">
        <v>0</v>
      </c>
      <c r="O22" s="666">
        <v>0</v>
      </c>
      <c r="P22" s="566"/>
      <c r="Q22" s="566"/>
      <c r="R22" s="566"/>
      <c r="S22" s="566"/>
      <c r="T22" s="566"/>
    </row>
    <row r="23" spans="1:20" s="607" customFormat="1" ht="25.5" x14ac:dyDescent="0.2">
      <c r="A23" s="688" t="s">
        <v>636</v>
      </c>
      <c r="B23" s="685">
        <v>12</v>
      </c>
      <c r="C23" s="689" t="s">
        <v>693</v>
      </c>
      <c r="D23" s="688" t="s">
        <v>764</v>
      </c>
      <c r="E23" s="690">
        <v>35581778</v>
      </c>
      <c r="F23" s="691" t="s">
        <v>749</v>
      </c>
      <c r="G23" s="649">
        <v>0</v>
      </c>
      <c r="H23" s="644"/>
      <c r="I23" s="669"/>
      <c r="J23" s="675"/>
      <c r="K23" s="666">
        <v>3.0073400000000001</v>
      </c>
      <c r="L23" s="666">
        <v>2.8410900000000003</v>
      </c>
      <c r="M23" s="667">
        <v>40094</v>
      </c>
      <c r="N23" s="666">
        <v>322.86203</v>
      </c>
      <c r="O23" s="666">
        <v>0</v>
      </c>
      <c r="P23" s="566"/>
      <c r="Q23" s="566"/>
      <c r="R23" s="566"/>
      <c r="S23" s="566"/>
      <c r="T23" s="566"/>
    </row>
    <row r="24" spans="1:20" s="684" customFormat="1" ht="19.5" customHeight="1" x14ac:dyDescent="0.2">
      <c r="A24" s="688" t="s">
        <v>636</v>
      </c>
      <c r="B24" s="685">
        <v>11</v>
      </c>
      <c r="C24" s="689" t="s">
        <v>693</v>
      </c>
      <c r="D24" s="688" t="s">
        <v>765</v>
      </c>
      <c r="E24" s="690">
        <v>35581000</v>
      </c>
      <c r="F24" s="691" t="s">
        <v>746</v>
      </c>
      <c r="G24" s="649">
        <v>0</v>
      </c>
      <c r="H24" s="644"/>
      <c r="I24" s="669"/>
      <c r="J24" s="675"/>
      <c r="K24" s="666">
        <v>3.168E-2</v>
      </c>
      <c r="L24" s="666">
        <v>3.168E-2</v>
      </c>
      <c r="M24" s="667">
        <v>40078</v>
      </c>
      <c r="N24" s="666">
        <v>31.680250000000001</v>
      </c>
      <c r="O24" s="666">
        <v>0</v>
      </c>
      <c r="P24" s="566"/>
      <c r="Q24" s="566"/>
      <c r="R24" s="566"/>
      <c r="S24" s="566"/>
      <c r="T24" s="566"/>
    </row>
    <row r="25" spans="1:20" s="696" customFormat="1" ht="18" customHeight="1" x14ac:dyDescent="0.2">
      <c r="A25" s="688" t="s">
        <v>611</v>
      </c>
      <c r="B25" s="685">
        <v>1</v>
      </c>
      <c r="C25" s="689" t="s">
        <v>683</v>
      </c>
      <c r="D25" s="688" t="s">
        <v>766</v>
      </c>
      <c r="E25" s="692">
        <v>17336007</v>
      </c>
      <c r="F25" s="691" t="s">
        <v>746</v>
      </c>
      <c r="G25" s="649">
        <v>0</v>
      </c>
      <c r="H25" s="693"/>
      <c r="I25" s="694"/>
      <c r="J25" s="695"/>
      <c r="K25" s="666">
        <v>3.1660000000000001E-2</v>
      </c>
      <c r="L25" s="666">
        <v>3.1660000000000001E-2</v>
      </c>
      <c r="M25" s="683">
        <v>39846</v>
      </c>
      <c r="N25" s="666">
        <v>0</v>
      </c>
      <c r="O25" s="666">
        <v>0</v>
      </c>
      <c r="P25" s="566"/>
      <c r="Q25" s="566"/>
      <c r="R25" s="566"/>
      <c r="S25" s="566"/>
      <c r="T25" s="566"/>
    </row>
    <row r="26" spans="1:20" s="607" customFormat="1" ht="25.5" x14ac:dyDescent="0.2">
      <c r="A26" s="697" t="s">
        <v>611</v>
      </c>
      <c r="B26" s="685">
        <v>10</v>
      </c>
      <c r="C26" s="685" t="s">
        <v>693</v>
      </c>
      <c r="D26" s="697" t="s">
        <v>707</v>
      </c>
      <c r="E26" s="698">
        <v>17336015</v>
      </c>
      <c r="F26" s="685" t="s">
        <v>746</v>
      </c>
      <c r="G26" s="649">
        <v>356.71717999999998</v>
      </c>
      <c r="H26" s="697"/>
      <c r="I26" s="694"/>
      <c r="J26" s="695"/>
      <c r="K26" s="666">
        <v>2.2550000000000001E-2</v>
      </c>
      <c r="L26" s="666">
        <v>2.2550000000000001E-2</v>
      </c>
      <c r="M26" s="672">
        <v>39780</v>
      </c>
      <c r="N26" s="666">
        <v>0</v>
      </c>
      <c r="O26" s="666">
        <v>0</v>
      </c>
      <c r="P26" s="566"/>
      <c r="Q26" s="566"/>
      <c r="R26" s="566"/>
      <c r="S26" s="566"/>
      <c r="T26" s="566"/>
    </row>
    <row r="27" spans="1:20" s="607" customFormat="1" ht="22.5" customHeight="1" x14ac:dyDescent="0.2">
      <c r="A27" s="648" t="s">
        <v>607</v>
      </c>
      <c r="B27" s="652">
        <v>10</v>
      </c>
      <c r="C27" s="652" t="s">
        <v>693</v>
      </c>
      <c r="D27" s="648" t="s">
        <v>767</v>
      </c>
      <c r="E27" s="699">
        <v>35606347</v>
      </c>
      <c r="F27" s="652" t="s">
        <v>746</v>
      </c>
      <c r="G27" s="649">
        <v>0</v>
      </c>
      <c r="H27" s="644"/>
      <c r="I27" s="669"/>
      <c r="J27" s="675"/>
      <c r="K27" s="666">
        <v>8.1869999999999998E-2</v>
      </c>
      <c r="L27" s="666">
        <v>8.1869999999999998E-2</v>
      </c>
      <c r="M27" s="667">
        <v>39777</v>
      </c>
      <c r="N27" s="666">
        <v>0</v>
      </c>
      <c r="O27" s="666">
        <v>0</v>
      </c>
      <c r="P27" s="566"/>
      <c r="Q27" s="566"/>
      <c r="R27" s="566"/>
      <c r="S27" s="566"/>
      <c r="T27" s="566"/>
    </row>
    <row r="28" spans="1:20" s="684" customFormat="1" ht="22.5" customHeight="1" x14ac:dyDescent="0.2">
      <c r="A28" s="648" t="s">
        <v>607</v>
      </c>
      <c r="B28" s="652">
        <v>9</v>
      </c>
      <c r="C28" s="652" t="s">
        <v>693</v>
      </c>
      <c r="D28" s="648" t="s">
        <v>768</v>
      </c>
      <c r="E28" s="699">
        <v>17336139</v>
      </c>
      <c r="F28" s="652" t="s">
        <v>746</v>
      </c>
      <c r="G28" s="649">
        <v>0</v>
      </c>
      <c r="H28" s="644"/>
      <c r="I28" s="669"/>
      <c r="J28" s="675"/>
      <c r="K28" s="666">
        <v>0.22374000000000002</v>
      </c>
      <c r="L28" s="666">
        <v>0.22340000000000002</v>
      </c>
      <c r="M28" s="667">
        <v>39777</v>
      </c>
      <c r="N28" s="666">
        <v>0</v>
      </c>
      <c r="O28" s="666">
        <v>0</v>
      </c>
      <c r="P28" s="566"/>
      <c r="Q28" s="566"/>
      <c r="R28" s="566"/>
      <c r="S28" s="566"/>
      <c r="T28" s="566"/>
    </row>
    <row r="29" spans="1:20" s="703" customFormat="1" ht="22.5" customHeight="1" x14ac:dyDescent="0.2">
      <c r="A29" s="648" t="s">
        <v>627</v>
      </c>
      <c r="B29" s="652">
        <v>11</v>
      </c>
      <c r="C29" s="652" t="s">
        <v>693</v>
      </c>
      <c r="D29" s="648" t="s">
        <v>708</v>
      </c>
      <c r="E29" s="700">
        <v>36167991</v>
      </c>
      <c r="F29" s="701" t="s">
        <v>769</v>
      </c>
      <c r="G29" s="649">
        <v>128.17346000000001</v>
      </c>
      <c r="H29" s="644"/>
      <c r="I29" s="669"/>
      <c r="J29" s="702"/>
      <c r="K29" s="666">
        <v>4.0400000000000002E-3</v>
      </c>
      <c r="L29" s="666">
        <v>4.0400000000000002E-3</v>
      </c>
      <c r="M29" s="671">
        <v>40150</v>
      </c>
      <c r="N29" s="666">
        <v>0</v>
      </c>
      <c r="O29" s="666">
        <v>0</v>
      </c>
      <c r="P29" s="566"/>
      <c r="Q29" s="566"/>
      <c r="R29" s="566"/>
      <c r="S29" s="566"/>
      <c r="T29" s="566"/>
    </row>
    <row r="30" spans="1:20" s="706" customFormat="1" ht="25.5" x14ac:dyDescent="0.2">
      <c r="A30" s="651" t="s">
        <v>617</v>
      </c>
      <c r="B30" s="652">
        <v>8</v>
      </c>
      <c r="C30" s="652" t="s">
        <v>693</v>
      </c>
      <c r="D30" s="648" t="s">
        <v>702</v>
      </c>
      <c r="E30" s="664" t="s">
        <v>703</v>
      </c>
      <c r="F30" s="650" t="s">
        <v>744</v>
      </c>
      <c r="G30" s="649">
        <v>8730.2073499999988</v>
      </c>
      <c r="H30" s="644"/>
      <c r="I30" s="669"/>
      <c r="J30" s="704"/>
      <c r="K30" s="666">
        <v>0</v>
      </c>
      <c r="L30" s="666">
        <v>0</v>
      </c>
      <c r="M30" s="705"/>
      <c r="N30" s="666">
        <v>0</v>
      </c>
      <c r="O30" s="666">
        <v>0</v>
      </c>
      <c r="P30" s="566"/>
      <c r="Q30" s="566"/>
      <c r="R30" s="566"/>
      <c r="S30" s="566"/>
      <c r="T30" s="566"/>
    </row>
    <row r="31" spans="1:20" s="706" customFormat="1" ht="25.5" x14ac:dyDescent="0.2">
      <c r="A31" s="651" t="s">
        <v>617</v>
      </c>
      <c r="B31" s="652">
        <v>11</v>
      </c>
      <c r="C31" s="652" t="s">
        <v>693</v>
      </c>
      <c r="D31" s="648" t="s">
        <v>709</v>
      </c>
      <c r="E31" s="664" t="s">
        <v>710</v>
      </c>
      <c r="F31" s="650" t="s">
        <v>769</v>
      </c>
      <c r="G31" s="649">
        <v>2461.1957499999999</v>
      </c>
      <c r="H31" s="644" t="s">
        <v>770</v>
      </c>
      <c r="I31" s="672">
        <v>40709</v>
      </c>
      <c r="J31" s="707">
        <v>953.44416000000001</v>
      </c>
      <c r="K31" s="666">
        <v>47.860849999999999</v>
      </c>
      <c r="L31" s="666">
        <v>47.860849999999999</v>
      </c>
      <c r="M31" s="708">
        <v>40886</v>
      </c>
      <c r="N31" s="666">
        <v>0</v>
      </c>
      <c r="O31" s="666">
        <v>0</v>
      </c>
      <c r="P31" s="566"/>
      <c r="Q31" s="566"/>
      <c r="R31" s="566"/>
      <c r="S31" s="566"/>
      <c r="T31" s="566"/>
    </row>
    <row r="32" spans="1:20" s="706" customFormat="1" ht="25.5" x14ac:dyDescent="0.2">
      <c r="A32" s="648" t="s">
        <v>616</v>
      </c>
      <c r="B32" s="644">
        <v>8</v>
      </c>
      <c r="C32" s="644" t="s">
        <v>693</v>
      </c>
      <c r="D32" s="678" t="s">
        <v>704</v>
      </c>
      <c r="E32" s="668">
        <v>17335795</v>
      </c>
      <c r="F32" s="650" t="s">
        <v>744</v>
      </c>
      <c r="G32" s="649">
        <v>8031.2895499999995</v>
      </c>
      <c r="H32" s="652"/>
      <c r="I32" s="699"/>
      <c r="J32" s="680"/>
      <c r="K32" s="666">
        <v>2049.78755</v>
      </c>
      <c r="L32" s="666">
        <v>0</v>
      </c>
      <c r="M32" s="667">
        <v>40870</v>
      </c>
      <c r="N32" s="666">
        <v>0</v>
      </c>
      <c r="O32" s="666">
        <v>0</v>
      </c>
      <c r="P32" s="566"/>
      <c r="Q32" s="566"/>
      <c r="R32" s="566"/>
      <c r="S32" s="566"/>
      <c r="T32" s="566"/>
    </row>
    <row r="33" spans="1:20" s="607" customFormat="1" ht="20.25" customHeight="1" x14ac:dyDescent="0.2">
      <c r="A33" s="648" t="s">
        <v>641</v>
      </c>
      <c r="B33" s="652">
        <v>8</v>
      </c>
      <c r="C33" s="652" t="s">
        <v>693</v>
      </c>
      <c r="D33" s="678" t="s">
        <v>771</v>
      </c>
      <c r="E33" s="664" t="s">
        <v>772</v>
      </c>
      <c r="F33" s="650" t="s">
        <v>749</v>
      </c>
      <c r="G33" s="649">
        <v>0</v>
      </c>
      <c r="H33" s="652"/>
      <c r="I33" s="699"/>
      <c r="J33" s="680"/>
      <c r="K33" s="666">
        <v>25.41001</v>
      </c>
      <c r="L33" s="666">
        <v>104.27731</v>
      </c>
      <c r="M33" s="667">
        <v>39534</v>
      </c>
      <c r="N33" s="666">
        <v>201.66673</v>
      </c>
      <c r="O33" s="666">
        <v>0</v>
      </c>
      <c r="P33" s="566"/>
      <c r="Q33" s="566"/>
      <c r="R33" s="566"/>
      <c r="S33" s="566"/>
      <c r="T33" s="566"/>
    </row>
    <row r="34" spans="1:20" s="607" customFormat="1" ht="20.25" customHeight="1" x14ac:dyDescent="0.2">
      <c r="A34" s="648" t="s">
        <v>641</v>
      </c>
      <c r="B34" s="652">
        <v>10</v>
      </c>
      <c r="C34" s="652" t="s">
        <v>693</v>
      </c>
      <c r="D34" s="648" t="s">
        <v>773</v>
      </c>
      <c r="E34" s="664" t="s">
        <v>774</v>
      </c>
      <c r="F34" s="652" t="s">
        <v>749</v>
      </c>
      <c r="G34" s="649">
        <v>0</v>
      </c>
      <c r="H34" s="651"/>
      <c r="I34" s="651"/>
      <c r="J34" s="709"/>
      <c r="K34" s="666">
        <v>0</v>
      </c>
      <c r="L34" s="666">
        <v>0.28141000000000005</v>
      </c>
      <c r="M34" s="671">
        <v>40109</v>
      </c>
      <c r="N34" s="666">
        <v>0</v>
      </c>
      <c r="O34" s="666">
        <v>0</v>
      </c>
      <c r="P34" s="566"/>
      <c r="Q34" s="566"/>
      <c r="R34" s="566"/>
      <c r="S34" s="566"/>
      <c r="T34" s="566"/>
    </row>
    <row r="35" spans="1:20" s="684" customFormat="1" ht="25.5" x14ac:dyDescent="0.2">
      <c r="A35" s="648" t="s">
        <v>618</v>
      </c>
      <c r="B35" s="644">
        <v>8</v>
      </c>
      <c r="C35" s="644" t="s">
        <v>693</v>
      </c>
      <c r="D35" s="648" t="s">
        <v>775</v>
      </c>
      <c r="E35" s="668">
        <v>36597341</v>
      </c>
      <c r="F35" s="650" t="s">
        <v>746</v>
      </c>
      <c r="G35" s="649">
        <v>0</v>
      </c>
      <c r="H35" s="651"/>
      <c r="I35" s="699"/>
      <c r="J35" s="680"/>
      <c r="K35" s="666">
        <v>11.40123</v>
      </c>
      <c r="L35" s="666">
        <v>11.40123</v>
      </c>
      <c r="M35" s="667">
        <v>39562</v>
      </c>
      <c r="N35" s="666">
        <v>0</v>
      </c>
      <c r="O35" s="666">
        <v>0</v>
      </c>
      <c r="P35" s="566"/>
      <c r="Q35" s="566"/>
      <c r="R35" s="566"/>
      <c r="S35" s="566"/>
      <c r="T35" s="566"/>
    </row>
    <row r="36" spans="1:20" s="607" customFormat="1" ht="25.5" x14ac:dyDescent="0.2">
      <c r="A36" s="651" t="s">
        <v>618</v>
      </c>
      <c r="B36" s="652">
        <v>5</v>
      </c>
      <c r="C36" s="652" t="s">
        <v>683</v>
      </c>
      <c r="D36" s="648" t="s">
        <v>691</v>
      </c>
      <c r="E36" s="699">
        <v>17335949</v>
      </c>
      <c r="F36" s="652" t="s">
        <v>746</v>
      </c>
      <c r="G36" s="649">
        <v>0</v>
      </c>
      <c r="H36" s="651"/>
      <c r="I36" s="651"/>
      <c r="J36" s="651"/>
      <c r="K36" s="666">
        <v>69.743110000000001</v>
      </c>
      <c r="L36" s="666">
        <v>69.743110000000001</v>
      </c>
      <c r="M36" s="667">
        <v>39552</v>
      </c>
      <c r="N36" s="666">
        <v>174.61481000000001</v>
      </c>
      <c r="O36" s="666">
        <v>0</v>
      </c>
      <c r="P36" s="566"/>
      <c r="Q36" s="566"/>
      <c r="R36" s="566"/>
      <c r="S36" s="566"/>
      <c r="T36" s="566"/>
    </row>
    <row r="37" spans="1:20" s="607" customFormat="1" ht="18" customHeight="1" x14ac:dyDescent="0.2">
      <c r="A37" s="651" t="s">
        <v>618</v>
      </c>
      <c r="B37" s="652">
        <v>9</v>
      </c>
      <c r="C37" s="652" t="s">
        <v>693</v>
      </c>
      <c r="D37" s="648" t="s">
        <v>776</v>
      </c>
      <c r="E37" s="664" t="s">
        <v>777</v>
      </c>
      <c r="F37" s="650" t="s">
        <v>749</v>
      </c>
      <c r="G37" s="649">
        <v>0</v>
      </c>
      <c r="H37" s="651"/>
      <c r="I37" s="651"/>
      <c r="J37" s="651"/>
      <c r="K37" s="666">
        <v>3.9029400000000001</v>
      </c>
      <c r="L37" s="666">
        <v>3.9029400000000001</v>
      </c>
      <c r="M37" s="667">
        <v>39583</v>
      </c>
      <c r="N37" s="666">
        <v>4.6100000000000002E-2</v>
      </c>
      <c r="O37" s="666">
        <v>0</v>
      </c>
      <c r="P37" s="566"/>
      <c r="Q37" s="566"/>
      <c r="R37" s="566"/>
      <c r="S37" s="566"/>
      <c r="T37" s="566"/>
    </row>
    <row r="38" spans="1:20" s="684" customFormat="1" ht="25.5" x14ac:dyDescent="0.2">
      <c r="A38" s="651" t="s">
        <v>618</v>
      </c>
      <c r="B38" s="652">
        <v>11</v>
      </c>
      <c r="C38" s="652" t="s">
        <v>693</v>
      </c>
      <c r="D38" s="648" t="s">
        <v>778</v>
      </c>
      <c r="E38" s="664" t="s">
        <v>779</v>
      </c>
      <c r="F38" s="650" t="s">
        <v>746</v>
      </c>
      <c r="G38" s="649">
        <v>0</v>
      </c>
      <c r="H38" s="651"/>
      <c r="I38" s="651"/>
      <c r="J38" s="651"/>
      <c r="K38" s="666">
        <v>0</v>
      </c>
      <c r="L38" s="666">
        <v>5.6320600000000001</v>
      </c>
      <c r="M38" s="671">
        <v>39510</v>
      </c>
      <c r="N38" s="666">
        <v>0.11284999999999999</v>
      </c>
      <c r="O38" s="666">
        <v>0</v>
      </c>
      <c r="P38" s="566"/>
      <c r="Q38" s="566"/>
      <c r="R38" s="566"/>
      <c r="S38" s="566"/>
      <c r="T38" s="566"/>
    </row>
    <row r="39" spans="1:20" s="607" customFormat="1" ht="25.5" x14ac:dyDescent="0.2">
      <c r="A39" s="651" t="s">
        <v>618</v>
      </c>
      <c r="B39" s="710">
        <v>12</v>
      </c>
      <c r="C39" s="710" t="s">
        <v>693</v>
      </c>
      <c r="D39" s="711" t="s">
        <v>714</v>
      </c>
      <c r="E39" s="664">
        <v>37954032</v>
      </c>
      <c r="F39" s="650" t="s">
        <v>749</v>
      </c>
      <c r="G39" s="649">
        <v>150.14183</v>
      </c>
      <c r="H39" s="651"/>
      <c r="I39" s="651"/>
      <c r="J39" s="651"/>
      <c r="K39" s="666">
        <v>1.304E-2</v>
      </c>
      <c r="L39" s="666">
        <v>1.304E-2</v>
      </c>
      <c r="M39" s="667">
        <v>39562</v>
      </c>
      <c r="N39" s="666">
        <v>0</v>
      </c>
      <c r="O39" s="666">
        <v>0</v>
      </c>
      <c r="P39" s="566"/>
      <c r="Q39" s="566"/>
      <c r="R39" s="566"/>
      <c r="S39" s="566"/>
      <c r="T39" s="566"/>
    </row>
    <row r="40" spans="1:20" s="607" customFormat="1" ht="18" customHeight="1" x14ac:dyDescent="0.2">
      <c r="A40" s="648" t="s">
        <v>635</v>
      </c>
      <c r="B40" s="652">
        <v>8</v>
      </c>
      <c r="C40" s="644" t="s">
        <v>693</v>
      </c>
      <c r="D40" s="648" t="s">
        <v>705</v>
      </c>
      <c r="E40" s="664" t="s">
        <v>706</v>
      </c>
      <c r="F40" s="650" t="s">
        <v>744</v>
      </c>
      <c r="G40" s="649">
        <v>3707.1884300000002</v>
      </c>
      <c r="H40" s="644"/>
      <c r="I40" s="712"/>
      <c r="J40" s="680"/>
      <c r="K40" s="666">
        <v>0</v>
      </c>
      <c r="L40" s="666">
        <v>0</v>
      </c>
      <c r="M40" s="713"/>
      <c r="N40" s="666">
        <v>0</v>
      </c>
      <c r="O40" s="666">
        <v>0</v>
      </c>
      <c r="P40" s="566"/>
      <c r="Q40" s="566"/>
      <c r="R40" s="566"/>
      <c r="S40" s="566"/>
      <c r="T40" s="566"/>
    </row>
    <row r="41" spans="1:20" s="607" customFormat="1" ht="18" customHeight="1" x14ac:dyDescent="0.2">
      <c r="A41" s="651" t="s">
        <v>609</v>
      </c>
      <c r="B41" s="652">
        <v>8</v>
      </c>
      <c r="C41" s="652" t="s">
        <v>693</v>
      </c>
      <c r="D41" s="648" t="s">
        <v>780</v>
      </c>
      <c r="E41" s="699" t="s">
        <v>781</v>
      </c>
      <c r="F41" s="652" t="s">
        <v>749</v>
      </c>
      <c r="G41" s="649">
        <v>0</v>
      </c>
      <c r="H41" s="644"/>
      <c r="I41" s="712"/>
      <c r="J41" s="680"/>
      <c r="K41" s="666">
        <v>166.82998000000001</v>
      </c>
      <c r="L41" s="666">
        <v>167.67281</v>
      </c>
      <c r="M41" s="651"/>
      <c r="N41" s="666">
        <v>325.59449999999998</v>
      </c>
      <c r="O41" s="666">
        <v>0</v>
      </c>
      <c r="P41" s="566"/>
      <c r="Q41" s="566"/>
      <c r="R41" s="566"/>
      <c r="S41" s="566"/>
      <c r="T41" s="566"/>
    </row>
    <row r="42" spans="1:20" s="684" customFormat="1" ht="18" customHeight="1" x14ac:dyDescent="0.2">
      <c r="A42" s="651" t="s">
        <v>613</v>
      </c>
      <c r="B42" s="652">
        <v>12</v>
      </c>
      <c r="C42" s="652" t="s">
        <v>693</v>
      </c>
      <c r="D42" s="648" t="s">
        <v>782</v>
      </c>
      <c r="E42" s="651">
        <v>37886851</v>
      </c>
      <c r="F42" s="652" t="s">
        <v>746</v>
      </c>
      <c r="G42" s="649">
        <v>0</v>
      </c>
      <c r="H42" s="644"/>
      <c r="I42" s="712"/>
      <c r="J42" s="714"/>
      <c r="K42" s="666">
        <v>0.74702000000000002</v>
      </c>
      <c r="L42" s="666">
        <v>0.74702000000000002</v>
      </c>
      <c r="M42" s="682">
        <v>39700</v>
      </c>
      <c r="N42" s="666">
        <v>0</v>
      </c>
      <c r="O42" s="666">
        <v>0</v>
      </c>
      <c r="P42" s="566"/>
      <c r="Q42" s="566"/>
      <c r="R42" s="566"/>
      <c r="S42" s="566"/>
      <c r="T42" s="566"/>
    </row>
    <row r="43" spans="1:20" s="607" customFormat="1" x14ac:dyDescent="0.2">
      <c r="A43" s="648" t="s">
        <v>630</v>
      </c>
      <c r="B43" s="644">
        <v>8</v>
      </c>
      <c r="C43" s="644" t="s">
        <v>693</v>
      </c>
      <c r="D43" s="648" t="s">
        <v>783</v>
      </c>
      <c r="E43" s="699">
        <v>17335396</v>
      </c>
      <c r="F43" s="652" t="s">
        <v>749</v>
      </c>
      <c r="G43" s="649">
        <v>0</v>
      </c>
      <c r="H43" s="693"/>
      <c r="I43" s="715"/>
      <c r="J43" s="716"/>
      <c r="K43" s="666">
        <v>0</v>
      </c>
      <c r="L43" s="666">
        <v>380.71489000000003</v>
      </c>
      <c r="M43" s="667">
        <v>40168</v>
      </c>
      <c r="N43" s="666">
        <v>773.28695999999991</v>
      </c>
      <c r="O43" s="666">
        <v>0</v>
      </c>
      <c r="P43" s="566"/>
      <c r="Q43" s="566"/>
      <c r="R43" s="566"/>
      <c r="S43" s="566"/>
      <c r="T43" s="566"/>
    </row>
    <row r="44" spans="1:20" s="607" customFormat="1" ht="18" customHeight="1" x14ac:dyDescent="0.2">
      <c r="A44" s="651" t="s">
        <v>630</v>
      </c>
      <c r="B44" s="652">
        <v>8</v>
      </c>
      <c r="C44" s="652" t="s">
        <v>693</v>
      </c>
      <c r="D44" s="651" t="s">
        <v>784</v>
      </c>
      <c r="E44" s="651">
        <v>36597376</v>
      </c>
      <c r="F44" s="652" t="s">
        <v>746</v>
      </c>
      <c r="G44" s="649">
        <v>0</v>
      </c>
      <c r="H44" s="651"/>
      <c r="I44" s="699"/>
      <c r="J44" s="680"/>
      <c r="K44" s="666">
        <v>0.14152000000000001</v>
      </c>
      <c r="L44" s="666">
        <v>0.14152000000000001</v>
      </c>
      <c r="M44" s="667">
        <v>39563</v>
      </c>
      <c r="N44" s="666">
        <v>0.64344000000000001</v>
      </c>
      <c r="O44" s="666">
        <v>0</v>
      </c>
      <c r="P44" s="566"/>
      <c r="Q44" s="566"/>
      <c r="R44" s="566"/>
      <c r="S44" s="566"/>
      <c r="T44" s="566"/>
    </row>
    <row r="45" spans="1:20" s="607" customFormat="1" ht="18" customHeight="1" x14ac:dyDescent="0.2">
      <c r="A45" s="651" t="s">
        <v>630</v>
      </c>
      <c r="B45" s="652">
        <v>11</v>
      </c>
      <c r="C45" s="652" t="s">
        <v>693</v>
      </c>
      <c r="D45" s="651" t="s">
        <v>711</v>
      </c>
      <c r="E45" s="651">
        <v>35581638</v>
      </c>
      <c r="F45" s="652" t="s">
        <v>746</v>
      </c>
      <c r="G45" s="649">
        <v>0</v>
      </c>
      <c r="H45" s="651"/>
      <c r="I45" s="699"/>
      <c r="J45" s="680"/>
      <c r="K45" s="666">
        <v>0</v>
      </c>
      <c r="L45" s="666">
        <v>0</v>
      </c>
      <c r="M45" s="667">
        <v>40190</v>
      </c>
      <c r="N45" s="666">
        <v>0</v>
      </c>
      <c r="O45" s="666">
        <v>0</v>
      </c>
      <c r="P45" s="566"/>
      <c r="Q45" s="566"/>
      <c r="R45" s="566"/>
      <c r="S45" s="566"/>
      <c r="T45" s="566"/>
    </row>
    <row r="46" spans="1:20" s="607" customFormat="1" ht="18" customHeight="1" x14ac:dyDescent="0.2">
      <c r="A46" s="651" t="s">
        <v>634</v>
      </c>
      <c r="B46" s="652">
        <v>1</v>
      </c>
      <c r="C46" s="652" t="s">
        <v>683</v>
      </c>
      <c r="D46" s="651" t="s">
        <v>785</v>
      </c>
      <c r="E46" s="664" t="s">
        <v>786</v>
      </c>
      <c r="F46" s="652" t="s">
        <v>746</v>
      </c>
      <c r="G46" s="649">
        <v>0</v>
      </c>
      <c r="H46" s="651"/>
      <c r="I46" s="699"/>
      <c r="J46" s="680"/>
      <c r="K46" s="666">
        <v>0</v>
      </c>
      <c r="L46" s="666">
        <v>0</v>
      </c>
      <c r="M46" s="667"/>
      <c r="N46" s="666">
        <v>0</v>
      </c>
      <c r="O46" s="666">
        <v>0</v>
      </c>
      <c r="P46" s="566"/>
      <c r="Q46" s="566"/>
      <c r="R46" s="566"/>
      <c r="S46" s="566"/>
      <c r="T46" s="566"/>
    </row>
    <row r="47" spans="1:20" s="607" customFormat="1" ht="18" customHeight="1" x14ac:dyDescent="0.2">
      <c r="A47" s="651" t="s">
        <v>639</v>
      </c>
      <c r="B47" s="652">
        <v>1</v>
      </c>
      <c r="C47" s="652" t="s">
        <v>683</v>
      </c>
      <c r="D47" s="648" t="s">
        <v>689</v>
      </c>
      <c r="E47" s="664" t="s">
        <v>690</v>
      </c>
      <c r="F47" s="652" t="s">
        <v>746</v>
      </c>
      <c r="G47" s="649">
        <v>722.33533</v>
      </c>
      <c r="H47" s="652"/>
      <c r="I47" s="699"/>
      <c r="J47" s="680"/>
      <c r="K47" s="666">
        <v>0</v>
      </c>
      <c r="L47" s="666">
        <v>0</v>
      </c>
      <c r="M47" s="651"/>
      <c r="N47" s="666">
        <v>0</v>
      </c>
      <c r="O47" s="666">
        <v>1849.2421299999999</v>
      </c>
      <c r="P47" s="566"/>
      <c r="Q47" s="566"/>
      <c r="R47" s="566"/>
      <c r="S47" s="566"/>
      <c r="T47" s="566"/>
    </row>
    <row r="48" spans="1:20" s="684" customFormat="1" ht="18" customHeight="1" x14ac:dyDescent="0.2">
      <c r="A48" s="651" t="s">
        <v>639</v>
      </c>
      <c r="B48" s="652">
        <v>11</v>
      </c>
      <c r="C48" s="652" t="s">
        <v>693</v>
      </c>
      <c r="D48" s="648" t="s">
        <v>712</v>
      </c>
      <c r="E48" s="699">
        <v>36084221</v>
      </c>
      <c r="F48" s="650" t="s">
        <v>746</v>
      </c>
      <c r="G48" s="649">
        <v>484.44792000000001</v>
      </c>
      <c r="H48" s="652"/>
      <c r="I48" s="699"/>
      <c r="J48" s="680"/>
      <c r="K48" s="666">
        <v>33.752789999999997</v>
      </c>
      <c r="L48" s="666">
        <v>33.752789999999997</v>
      </c>
      <c r="M48" s="667">
        <v>40017</v>
      </c>
      <c r="N48" s="666">
        <v>0</v>
      </c>
      <c r="O48" s="666">
        <v>0</v>
      </c>
      <c r="P48" s="566"/>
      <c r="Q48" s="566"/>
      <c r="R48" s="566"/>
      <c r="S48" s="566"/>
      <c r="T48" s="566"/>
    </row>
    <row r="49" spans="1:20" s="684" customFormat="1" ht="25.5" x14ac:dyDescent="0.2">
      <c r="A49" s="651" t="s">
        <v>610</v>
      </c>
      <c r="B49" s="652">
        <v>11</v>
      </c>
      <c r="C49" s="652" t="s">
        <v>693</v>
      </c>
      <c r="D49" s="648" t="s">
        <v>713</v>
      </c>
      <c r="E49" s="651">
        <v>31908977</v>
      </c>
      <c r="F49" s="652" t="s">
        <v>769</v>
      </c>
      <c r="G49" s="649">
        <v>512.83383000000003</v>
      </c>
      <c r="H49" s="652"/>
      <c r="I49" s="652"/>
      <c r="J49" s="717"/>
      <c r="K49" s="666">
        <v>1.6127499999999999</v>
      </c>
      <c r="L49" s="666">
        <v>1.6127499999999999</v>
      </c>
      <c r="M49" s="667">
        <v>39898</v>
      </c>
      <c r="N49" s="666">
        <v>55.077179999999998</v>
      </c>
      <c r="O49" s="666">
        <v>0</v>
      </c>
      <c r="P49" s="566"/>
      <c r="Q49" s="566"/>
      <c r="R49" s="566"/>
      <c r="S49" s="566"/>
      <c r="T49" s="566"/>
    </row>
    <row r="50" spans="1:20" s="684" customFormat="1" ht="25.5" x14ac:dyDescent="0.2">
      <c r="A50" s="678" t="s">
        <v>623</v>
      </c>
      <c r="B50" s="644">
        <v>12</v>
      </c>
      <c r="C50" s="644" t="s">
        <v>693</v>
      </c>
      <c r="D50" s="648" t="s">
        <v>787</v>
      </c>
      <c r="E50" s="668">
        <v>37887068</v>
      </c>
      <c r="F50" s="650" t="s">
        <v>746</v>
      </c>
      <c r="G50" s="649">
        <v>0</v>
      </c>
      <c r="H50" s="673"/>
      <c r="I50" s="673"/>
      <c r="J50" s="673"/>
      <c r="K50" s="666">
        <v>0.58626999999999996</v>
      </c>
      <c r="L50" s="666">
        <v>0.58626999999999996</v>
      </c>
      <c r="M50" s="667">
        <v>39994</v>
      </c>
      <c r="N50" s="666">
        <v>0</v>
      </c>
      <c r="O50" s="666">
        <v>0</v>
      </c>
      <c r="P50" s="566"/>
      <c r="Q50" s="566"/>
      <c r="R50" s="566"/>
      <c r="S50" s="566"/>
      <c r="T50" s="566"/>
    </row>
    <row r="51" spans="1:20" s="684" customFormat="1" ht="25.5" x14ac:dyDescent="0.2">
      <c r="A51" s="648" t="s">
        <v>622</v>
      </c>
      <c r="B51" s="644">
        <v>11</v>
      </c>
      <c r="C51" s="644" t="s">
        <v>693</v>
      </c>
      <c r="D51" s="648" t="s">
        <v>788</v>
      </c>
      <c r="E51" s="699">
        <v>37954954</v>
      </c>
      <c r="F51" s="652" t="s">
        <v>749</v>
      </c>
      <c r="G51" s="649">
        <v>0</v>
      </c>
      <c r="H51" s="644"/>
      <c r="I51" s="644"/>
      <c r="J51" s="718"/>
      <c r="K51" s="666">
        <v>2.0260699999999998</v>
      </c>
      <c r="L51" s="666">
        <v>5.8788</v>
      </c>
      <c r="M51" s="671">
        <v>39744</v>
      </c>
      <c r="N51" s="666">
        <v>0</v>
      </c>
      <c r="O51" s="666">
        <v>0</v>
      </c>
      <c r="P51" s="566"/>
      <c r="Q51" s="566"/>
      <c r="R51" s="566"/>
      <c r="S51" s="566"/>
      <c r="T51" s="566"/>
    </row>
    <row r="52" spans="1:20" s="684" customFormat="1" ht="24.75" customHeight="1" x14ac:dyDescent="0.2">
      <c r="A52" s="648" t="s">
        <v>622</v>
      </c>
      <c r="B52" s="644">
        <v>7</v>
      </c>
      <c r="C52" s="644" t="s">
        <v>683</v>
      </c>
      <c r="D52" s="648" t="s">
        <v>789</v>
      </c>
      <c r="E52" s="699">
        <v>17336082</v>
      </c>
      <c r="F52" s="652" t="s">
        <v>746</v>
      </c>
      <c r="G52" s="649">
        <v>0</v>
      </c>
      <c r="H52" s="644"/>
      <c r="I52" s="644"/>
      <c r="J52" s="718"/>
      <c r="K52" s="666">
        <v>0.11531</v>
      </c>
      <c r="L52" s="666">
        <v>0.11531</v>
      </c>
      <c r="M52" s="671"/>
      <c r="N52" s="666">
        <v>3.5173000000000001</v>
      </c>
      <c r="O52" s="666">
        <v>0</v>
      </c>
      <c r="P52" s="566"/>
      <c r="Q52" s="566"/>
      <c r="R52" s="566"/>
      <c r="S52" s="566"/>
      <c r="T52" s="566"/>
    </row>
    <row r="53" spans="1:20" s="621" customFormat="1" ht="26.25" customHeight="1" x14ac:dyDescent="0.25">
      <c r="A53" s="719" t="s">
        <v>4</v>
      </c>
      <c r="B53" s="720"/>
      <c r="C53" s="720"/>
      <c r="D53" s="720"/>
      <c r="E53" s="721"/>
      <c r="F53" s="722"/>
      <c r="G53" s="723">
        <f>SUM(G4:G52)</f>
        <v>96637.50685000002</v>
      </c>
      <c r="H53" s="724"/>
      <c r="I53" s="725"/>
      <c r="J53" s="726">
        <f>SUM(J4:J52)</f>
        <v>953.44416000000001</v>
      </c>
      <c r="K53" s="727">
        <f>SUM(K4:K52)</f>
        <v>4473.1758851158465</v>
      </c>
      <c r="L53" s="728">
        <f>SUM(L4:L52)</f>
        <v>16363.452782802224</v>
      </c>
      <c r="M53" s="729"/>
      <c r="N53" s="727">
        <f>SUM(N4:N52)</f>
        <v>11993.279796573057</v>
      </c>
      <c r="O53" s="730">
        <f>SUM(O4:O52)</f>
        <v>10400.033140000001</v>
      </c>
      <c r="P53" s="566"/>
      <c r="Q53" s="566"/>
      <c r="R53" s="566"/>
      <c r="S53" s="566"/>
      <c r="T53" s="566"/>
    </row>
    <row r="54" spans="1:20" ht="15" customHeight="1" x14ac:dyDescent="0.25">
      <c r="A54" s="600"/>
      <c r="B54" s="600"/>
      <c r="C54" s="601"/>
      <c r="D54" s="601"/>
      <c r="E54" s="601"/>
      <c r="F54" s="602"/>
      <c r="G54" s="603"/>
      <c r="H54" s="603"/>
      <c r="I54" s="603"/>
      <c r="J54" s="603"/>
      <c r="K54" s="603"/>
      <c r="L54" s="603"/>
      <c r="M54" s="603"/>
      <c r="N54" s="603"/>
      <c r="O54" s="603"/>
      <c r="P54" s="566"/>
      <c r="Q54" s="566"/>
      <c r="R54" s="566"/>
      <c r="S54" s="566"/>
      <c r="T54" s="566"/>
    </row>
    <row r="55" spans="1:20" ht="12.75" customHeight="1" x14ac:dyDescent="0.2">
      <c r="A55" s="604" t="s">
        <v>727</v>
      </c>
      <c r="B55" s="546"/>
      <c r="C55" s="546"/>
      <c r="D55" s="546"/>
      <c r="E55" s="605"/>
      <c r="F55" s="606"/>
      <c r="G55" s="601"/>
      <c r="H55" s="601"/>
      <c r="I55" s="601"/>
      <c r="J55" s="601"/>
      <c r="P55" s="566"/>
      <c r="Q55" s="566"/>
      <c r="R55" s="566"/>
      <c r="S55" s="566"/>
      <c r="T55" s="566"/>
    </row>
    <row r="56" spans="1:20" ht="15" customHeight="1" x14ac:dyDescent="0.2">
      <c r="A56" s="546"/>
      <c r="B56" s="546"/>
      <c r="C56" s="546"/>
      <c r="D56" s="546"/>
      <c r="E56" s="605"/>
      <c r="F56" s="606"/>
      <c r="G56" s="606"/>
      <c r="H56" s="546"/>
      <c r="I56" s="546"/>
      <c r="J56" s="546"/>
      <c r="K56" s="550"/>
      <c r="L56" s="550"/>
      <c r="M56" s="607"/>
      <c r="N56" s="607"/>
      <c r="P56" s="566"/>
      <c r="Q56" s="566"/>
      <c r="R56" s="566"/>
      <c r="S56" s="566"/>
      <c r="T56" s="566"/>
    </row>
    <row r="57" spans="1:20" s="621" customFormat="1" ht="15" customHeight="1" x14ac:dyDescent="0.25">
      <c r="A57" s="821" t="s">
        <v>600</v>
      </c>
      <c r="B57" s="823" t="s">
        <v>731</v>
      </c>
      <c r="C57" s="823" t="s">
        <v>732</v>
      </c>
      <c r="D57" s="823" t="s">
        <v>790</v>
      </c>
      <c r="E57" s="823" t="s">
        <v>679</v>
      </c>
      <c r="F57" s="823" t="s">
        <v>733</v>
      </c>
      <c r="G57" s="825" t="s">
        <v>734</v>
      </c>
      <c r="H57" s="823" t="s">
        <v>735</v>
      </c>
      <c r="I57" s="823" t="s">
        <v>736</v>
      </c>
      <c r="J57" s="823" t="s">
        <v>737</v>
      </c>
      <c r="K57" s="829" t="s">
        <v>738</v>
      </c>
      <c r="L57" s="830"/>
      <c r="M57" s="830"/>
      <c r="N57" s="831"/>
      <c r="P57" s="566"/>
      <c r="Q57" s="566"/>
      <c r="R57" s="566"/>
      <c r="S57" s="566"/>
      <c r="T57" s="566"/>
    </row>
    <row r="58" spans="1:20" s="621" customFormat="1" ht="99" customHeight="1" x14ac:dyDescent="0.2">
      <c r="A58" s="822"/>
      <c r="B58" s="824"/>
      <c r="C58" s="824"/>
      <c r="D58" s="824"/>
      <c r="E58" s="824"/>
      <c r="F58" s="824"/>
      <c r="G58" s="826"/>
      <c r="H58" s="824"/>
      <c r="I58" s="824"/>
      <c r="J58" s="824"/>
      <c r="K58" s="662" t="s">
        <v>740</v>
      </c>
      <c r="L58" s="663" t="s">
        <v>741</v>
      </c>
      <c r="M58" s="663" t="s">
        <v>742</v>
      </c>
      <c r="N58" s="663" t="s">
        <v>743</v>
      </c>
      <c r="P58" s="566"/>
      <c r="Q58" s="566"/>
      <c r="R58" s="566"/>
      <c r="S58" s="566"/>
      <c r="T58" s="566"/>
    </row>
    <row r="59" spans="1:20" s="607" customFormat="1" ht="40.5" customHeight="1" x14ac:dyDescent="0.2">
      <c r="A59" s="731" t="s">
        <v>608</v>
      </c>
      <c r="B59" s="652">
        <v>13</v>
      </c>
      <c r="C59" s="652" t="s">
        <v>693</v>
      </c>
      <c r="D59" s="678" t="s">
        <v>791</v>
      </c>
      <c r="E59" s="732">
        <v>42041741</v>
      </c>
      <c r="F59" s="733" t="s">
        <v>749</v>
      </c>
      <c r="G59" s="673">
        <v>0</v>
      </c>
      <c r="H59" s="673"/>
      <c r="I59" s="673"/>
      <c r="J59" s="673"/>
      <c r="K59" s="707">
        <v>191.78223129522669</v>
      </c>
      <c r="L59" s="707">
        <v>191.78223129522669</v>
      </c>
      <c r="M59" s="667">
        <v>39722</v>
      </c>
      <c r="N59" s="707">
        <v>294.2369713868419</v>
      </c>
      <c r="O59" s="566"/>
      <c r="P59" s="566"/>
      <c r="Q59" s="566"/>
      <c r="R59" s="566"/>
      <c r="S59" s="566"/>
      <c r="T59" s="566"/>
    </row>
    <row r="60" spans="1:20" s="607" customFormat="1" ht="40.5" customHeight="1" x14ac:dyDescent="0.2">
      <c r="A60" s="648" t="s">
        <v>636</v>
      </c>
      <c r="B60" s="652">
        <v>13</v>
      </c>
      <c r="C60" s="652" t="s">
        <v>693</v>
      </c>
      <c r="D60" s="678" t="s">
        <v>792</v>
      </c>
      <c r="E60" s="699">
        <v>42093937</v>
      </c>
      <c r="F60" s="733" t="s">
        <v>749</v>
      </c>
      <c r="G60" s="680">
        <v>0</v>
      </c>
      <c r="H60" s="644"/>
      <c r="I60" s="644"/>
      <c r="J60" s="644"/>
      <c r="K60" s="707">
        <v>123.78976</v>
      </c>
      <c r="L60" s="707">
        <v>123.78976</v>
      </c>
      <c r="M60" s="667">
        <v>39589</v>
      </c>
      <c r="N60" s="707">
        <v>88.100949999999997</v>
      </c>
      <c r="O60" s="566"/>
      <c r="P60" s="566"/>
      <c r="Q60" s="566"/>
      <c r="R60" s="566"/>
      <c r="S60" s="566"/>
      <c r="T60" s="566"/>
    </row>
    <row r="61" spans="1:20" s="607" customFormat="1" ht="54.75" customHeight="1" x14ac:dyDescent="0.2">
      <c r="A61" s="670" t="s">
        <v>618</v>
      </c>
      <c r="B61" s="734">
        <v>13</v>
      </c>
      <c r="C61" s="734" t="s">
        <v>693</v>
      </c>
      <c r="D61" s="735" t="s">
        <v>793</v>
      </c>
      <c r="E61" s="736">
        <v>42093937</v>
      </c>
      <c r="F61" s="734" t="s">
        <v>749</v>
      </c>
      <c r="G61" s="709">
        <v>0</v>
      </c>
      <c r="H61" s="651"/>
      <c r="I61" s="670"/>
      <c r="J61" s="651"/>
      <c r="K61" s="707">
        <v>311.04984999999999</v>
      </c>
      <c r="L61" s="707">
        <v>311.04984999999999</v>
      </c>
      <c r="M61" s="671">
        <v>39561</v>
      </c>
      <c r="N61" s="707">
        <v>677.24404000000004</v>
      </c>
      <c r="O61" s="566"/>
      <c r="P61" s="566"/>
      <c r="Q61" s="566"/>
      <c r="R61" s="566"/>
      <c r="S61" s="566"/>
      <c r="T61" s="566"/>
    </row>
    <row r="62" spans="1:20" s="621" customFormat="1" ht="15" x14ac:dyDescent="0.25">
      <c r="A62" s="737" t="s">
        <v>4</v>
      </c>
      <c r="B62" s="738"/>
      <c r="C62" s="738"/>
      <c r="D62" s="738"/>
      <c r="E62" s="738"/>
      <c r="F62" s="739"/>
      <c r="G62" s="723">
        <v>0</v>
      </c>
      <c r="H62" s="740"/>
      <c r="I62" s="741"/>
      <c r="J62" s="742">
        <f>SUM(J59:J61)</f>
        <v>0</v>
      </c>
      <c r="K62" s="743">
        <f>SUM(K59:K61)</f>
        <v>626.62184129522666</v>
      </c>
      <c r="L62" s="744">
        <f>SUM(L59:L61)</f>
        <v>626.62184129522666</v>
      </c>
      <c r="M62" s="744"/>
      <c r="N62" s="743">
        <f>SUM(N59:N61)</f>
        <v>1059.5819613868421</v>
      </c>
      <c r="O62" s="566"/>
      <c r="P62" s="566"/>
      <c r="Q62" s="566"/>
      <c r="R62" s="566"/>
      <c r="S62" s="566"/>
      <c r="T62" s="566"/>
    </row>
    <row r="63" spans="1:20" ht="12.75" customHeight="1" x14ac:dyDescent="0.2">
      <c r="A63" s="601"/>
      <c r="B63" s="601"/>
      <c r="C63" s="601"/>
      <c r="D63" s="601"/>
      <c r="E63" s="601"/>
      <c r="F63" s="602"/>
      <c r="G63" s="602"/>
      <c r="J63" s="608"/>
      <c r="K63" s="608"/>
      <c r="L63" s="608"/>
      <c r="M63" s="608"/>
      <c r="N63" s="608"/>
      <c r="O63" s="608"/>
      <c r="P63" s="566"/>
      <c r="Q63" s="566"/>
      <c r="R63" s="566"/>
      <c r="S63" s="566"/>
      <c r="T63" s="566"/>
    </row>
    <row r="64" spans="1:20" ht="15.75" x14ac:dyDescent="0.25">
      <c r="A64" s="745" t="s">
        <v>794</v>
      </c>
      <c r="B64" s="601"/>
      <c r="C64" s="601"/>
      <c r="D64" s="601"/>
      <c r="E64" s="601"/>
      <c r="F64" s="602"/>
      <c r="G64" s="602"/>
      <c r="K64" s="746"/>
      <c r="L64" s="746"/>
      <c r="M64" s="746"/>
      <c r="N64" s="746"/>
      <c r="P64" s="566"/>
      <c r="Q64" s="566"/>
      <c r="R64" s="566"/>
      <c r="S64" s="566"/>
      <c r="T64" s="566"/>
    </row>
    <row r="65" spans="1:20" ht="15" x14ac:dyDescent="0.25">
      <c r="A65" s="747" t="s">
        <v>676</v>
      </c>
      <c r="B65" s="747"/>
      <c r="C65" s="747"/>
      <c r="D65" s="748"/>
      <c r="L65" s="608"/>
      <c r="P65" s="566"/>
      <c r="Q65" s="566"/>
      <c r="R65" s="566"/>
      <c r="S65" s="566"/>
      <c r="T65" s="566"/>
    </row>
    <row r="66" spans="1:20" ht="15.75" customHeight="1" x14ac:dyDescent="0.25">
      <c r="A66" s="610">
        <v>1</v>
      </c>
      <c r="B66" s="750" t="s">
        <v>715</v>
      </c>
      <c r="C66" s="751"/>
      <c r="D66" s="748"/>
      <c r="I66" s="610">
        <v>10</v>
      </c>
      <c r="J66" s="750" t="s">
        <v>724</v>
      </c>
      <c r="K66" s="608"/>
      <c r="L66" s="609"/>
      <c r="M66" s="609"/>
      <c r="N66" s="609"/>
      <c r="P66" s="566"/>
      <c r="Q66" s="566"/>
      <c r="R66" s="566"/>
      <c r="S66" s="566"/>
      <c r="T66" s="566"/>
    </row>
    <row r="67" spans="1:20" ht="15.75" x14ac:dyDescent="0.25">
      <c r="A67" s="610">
        <v>2</v>
      </c>
      <c r="B67" s="750" t="s">
        <v>716</v>
      </c>
      <c r="C67" s="751"/>
      <c r="D67" s="748"/>
      <c r="I67" s="610">
        <v>11</v>
      </c>
      <c r="J67" s="750" t="s">
        <v>725</v>
      </c>
      <c r="K67" s="608"/>
    </row>
    <row r="68" spans="1:20" ht="15.75" customHeight="1" x14ac:dyDescent="0.25">
      <c r="A68" s="610">
        <v>3</v>
      </c>
      <c r="B68" s="750" t="s">
        <v>717</v>
      </c>
      <c r="C68" s="751"/>
      <c r="D68" s="748"/>
      <c r="I68" s="610">
        <v>12</v>
      </c>
      <c r="J68" s="750" t="s">
        <v>726</v>
      </c>
      <c r="K68" s="608"/>
    </row>
    <row r="69" spans="1:20" ht="15.75" x14ac:dyDescent="0.25">
      <c r="A69" s="610">
        <v>4</v>
      </c>
      <c r="B69" s="750" t="s">
        <v>718</v>
      </c>
      <c r="C69" s="751"/>
      <c r="D69" s="748"/>
      <c r="I69" s="610">
        <v>13</v>
      </c>
      <c r="J69" s="750" t="s">
        <v>727</v>
      </c>
      <c r="K69" s="608"/>
    </row>
    <row r="70" spans="1:20" ht="15.75" customHeight="1" x14ac:dyDescent="0.25">
      <c r="A70" s="610">
        <v>5</v>
      </c>
      <c r="B70" s="750" t="s">
        <v>719</v>
      </c>
      <c r="C70" s="751"/>
      <c r="D70" s="748"/>
      <c r="I70" s="601"/>
      <c r="J70" s="601"/>
      <c r="K70" s="608"/>
      <c r="L70" s="608"/>
    </row>
    <row r="71" spans="1:20" ht="15.75" x14ac:dyDescent="0.25">
      <c r="A71" s="610">
        <v>6</v>
      </c>
      <c r="B71" s="750" t="s">
        <v>720</v>
      </c>
      <c r="K71" s="608"/>
      <c r="L71" s="608"/>
    </row>
    <row r="72" spans="1:20" ht="15.75" customHeight="1" x14ac:dyDescent="0.25">
      <c r="A72" s="610">
        <v>7</v>
      </c>
      <c r="B72" s="750" t="s">
        <v>721</v>
      </c>
      <c r="I72" s="747" t="s">
        <v>677</v>
      </c>
      <c r="J72" s="747"/>
      <c r="K72" s="608"/>
      <c r="L72" s="608"/>
    </row>
    <row r="73" spans="1:20" ht="15.75" x14ac:dyDescent="0.25">
      <c r="A73" s="610">
        <v>8</v>
      </c>
      <c r="B73" s="750" t="s">
        <v>722</v>
      </c>
      <c r="I73" s="610" t="s">
        <v>683</v>
      </c>
      <c r="J73" s="750" t="s">
        <v>728</v>
      </c>
      <c r="K73" s="608"/>
      <c r="L73" s="608"/>
    </row>
    <row r="74" spans="1:20" ht="15.75" customHeight="1" x14ac:dyDescent="0.25">
      <c r="A74" s="610">
        <v>9</v>
      </c>
      <c r="B74" s="750" t="s">
        <v>723</v>
      </c>
      <c r="I74" s="610" t="s">
        <v>693</v>
      </c>
      <c r="J74" s="750" t="s">
        <v>729</v>
      </c>
      <c r="K74" s="608"/>
      <c r="L74" s="608"/>
    </row>
    <row r="75" spans="1:20" ht="12.75" customHeight="1" x14ac:dyDescent="0.2">
      <c r="D75" s="601"/>
      <c r="E75" s="601"/>
      <c r="F75" s="602"/>
      <c r="G75" s="602"/>
      <c r="K75" s="608"/>
      <c r="L75" s="608"/>
    </row>
    <row r="76" spans="1:20" ht="15" customHeight="1" x14ac:dyDescent="0.25">
      <c r="A76" s="601"/>
      <c r="B76" s="618" t="s">
        <v>746</v>
      </c>
      <c r="C76" s="752" t="s">
        <v>795</v>
      </c>
      <c r="D76" s="602"/>
      <c r="K76" s="608"/>
      <c r="L76" s="608"/>
    </row>
    <row r="77" spans="1:20" ht="15" x14ac:dyDescent="0.25">
      <c r="A77" s="601"/>
      <c r="B77" s="618" t="s">
        <v>744</v>
      </c>
      <c r="C77" s="752" t="s">
        <v>796</v>
      </c>
      <c r="K77" s="608"/>
      <c r="L77" s="608"/>
    </row>
    <row r="78" spans="1:20" ht="15" customHeight="1" x14ac:dyDescent="0.25">
      <c r="A78" s="601"/>
      <c r="B78" s="618" t="s">
        <v>769</v>
      </c>
      <c r="C78" s="752" t="s">
        <v>797</v>
      </c>
      <c r="K78" s="608"/>
      <c r="L78" s="608"/>
    </row>
    <row r="79" spans="1:20" ht="15" x14ac:dyDescent="0.25">
      <c r="A79" s="601"/>
      <c r="B79" s="618" t="s">
        <v>749</v>
      </c>
      <c r="C79" s="752" t="s">
        <v>798</v>
      </c>
      <c r="H79" s="601"/>
      <c r="I79" s="601"/>
      <c r="J79" s="601"/>
      <c r="K79" s="608"/>
      <c r="L79" s="608"/>
    </row>
    <row r="80" spans="1:20" ht="15" customHeight="1" x14ac:dyDescent="0.2">
      <c r="H80" s="753"/>
      <c r="I80" s="753"/>
      <c r="J80" s="601"/>
      <c r="K80" s="608"/>
      <c r="L80" s="608"/>
    </row>
    <row r="81" spans="1:12" ht="15" x14ac:dyDescent="0.2">
      <c r="H81" s="754"/>
      <c r="I81" s="755"/>
      <c r="J81" s="601"/>
      <c r="K81" s="608"/>
      <c r="L81" s="608"/>
    </row>
    <row r="82" spans="1:12" ht="14.25" customHeight="1" x14ac:dyDescent="0.2">
      <c r="H82" s="756"/>
      <c r="I82" s="756"/>
      <c r="J82" s="601"/>
      <c r="K82" s="608"/>
      <c r="L82" s="608"/>
    </row>
    <row r="83" spans="1:12" ht="12.75" customHeight="1" x14ac:dyDescent="0.2">
      <c r="H83" s="757"/>
      <c r="I83" s="757"/>
      <c r="J83" s="601"/>
      <c r="K83" s="608"/>
      <c r="L83" s="608"/>
    </row>
    <row r="84" spans="1:12" ht="12.75" customHeight="1" x14ac:dyDescent="0.2">
      <c r="H84" s="758"/>
      <c r="I84" s="758"/>
      <c r="J84" s="601"/>
      <c r="K84" s="608"/>
      <c r="L84" s="608"/>
    </row>
    <row r="85" spans="1:12" ht="12.75" customHeight="1" x14ac:dyDescent="0.2">
      <c r="H85" s="759"/>
      <c r="I85" s="759"/>
      <c r="J85" s="601"/>
      <c r="K85" s="608"/>
      <c r="L85" s="608"/>
    </row>
    <row r="86" spans="1:12" ht="15" customHeight="1" x14ac:dyDescent="0.25">
      <c r="H86" s="609"/>
      <c r="I86" s="609"/>
      <c r="J86" s="601"/>
      <c r="K86" s="608"/>
      <c r="L86" s="608"/>
    </row>
    <row r="87" spans="1:12" ht="12.75" customHeight="1" x14ac:dyDescent="0.2">
      <c r="H87" s="601"/>
      <c r="I87" s="746"/>
      <c r="J87" s="601"/>
      <c r="K87" s="608"/>
      <c r="L87" s="608"/>
    </row>
    <row r="88" spans="1:12" ht="12.75" customHeight="1" x14ac:dyDescent="0.2">
      <c r="H88" s="746"/>
      <c r="I88" s="746"/>
      <c r="J88" s="601"/>
      <c r="K88" s="608"/>
      <c r="L88" s="608"/>
    </row>
    <row r="89" spans="1:12" ht="12.75" customHeight="1" x14ac:dyDescent="0.2">
      <c r="H89" s="746"/>
      <c r="I89" s="746"/>
      <c r="J89" s="601"/>
      <c r="K89" s="608"/>
      <c r="L89" s="608"/>
    </row>
    <row r="90" spans="1:12" ht="12.75" customHeight="1" x14ac:dyDescent="0.2">
      <c r="A90" s="601"/>
      <c r="B90" s="601"/>
      <c r="C90" s="601"/>
      <c r="D90" s="601"/>
      <c r="E90" s="601"/>
      <c r="F90" s="601"/>
      <c r="G90" s="601"/>
      <c r="H90" s="760"/>
      <c r="I90" s="760"/>
      <c r="J90" s="601"/>
      <c r="K90" s="608"/>
      <c r="L90" s="608"/>
    </row>
    <row r="91" spans="1:12" ht="12.75" customHeight="1" x14ac:dyDescent="0.2">
      <c r="A91" s="601"/>
      <c r="B91" s="601"/>
      <c r="C91" s="601"/>
      <c r="D91" s="601"/>
      <c r="E91" s="601"/>
      <c r="F91" s="601"/>
      <c r="G91" s="601"/>
      <c r="H91" s="601"/>
      <c r="I91" s="601"/>
      <c r="J91" s="601"/>
      <c r="K91" s="608"/>
      <c r="L91" s="608"/>
    </row>
    <row r="92" spans="1:12" ht="12.75" customHeight="1" x14ac:dyDescent="0.2">
      <c r="A92" s="601"/>
      <c r="B92" s="601"/>
      <c r="C92" s="601"/>
      <c r="D92" s="601"/>
      <c r="E92" s="601"/>
      <c r="F92" s="601"/>
      <c r="G92" s="601"/>
      <c r="H92" s="601"/>
      <c r="I92" s="601"/>
      <c r="J92" s="601"/>
      <c r="K92" s="608"/>
      <c r="L92" s="608"/>
    </row>
    <row r="93" spans="1:12" ht="12.75" customHeight="1" x14ac:dyDescent="0.2">
      <c r="A93" s="601"/>
      <c r="B93" s="601"/>
      <c r="C93" s="601"/>
      <c r="D93" s="601"/>
      <c r="E93" s="601"/>
      <c r="F93" s="601"/>
      <c r="G93" s="601"/>
      <c r="K93" s="608"/>
      <c r="L93" s="608"/>
    </row>
    <row r="94" spans="1:12" ht="12.75" customHeight="1" x14ac:dyDescent="0.2">
      <c r="A94" s="601"/>
      <c r="B94" s="601"/>
      <c r="C94" s="601"/>
      <c r="D94" s="601"/>
      <c r="E94" s="601"/>
      <c r="F94" s="601"/>
      <c r="G94" s="601"/>
      <c r="K94" s="608"/>
      <c r="L94" s="608"/>
    </row>
    <row r="95" spans="1:12" ht="12.75" customHeight="1" x14ac:dyDescent="0.2">
      <c r="A95" s="601"/>
      <c r="B95" s="601"/>
      <c r="C95" s="601"/>
      <c r="D95" s="601"/>
      <c r="E95" s="601"/>
      <c r="F95" s="601"/>
      <c r="G95" s="601"/>
      <c r="K95" s="608"/>
      <c r="L95" s="608"/>
    </row>
    <row r="96" spans="1:12" ht="12.75" customHeight="1" x14ac:dyDescent="0.2">
      <c r="A96" s="601"/>
      <c r="B96" s="601"/>
      <c r="C96" s="601"/>
      <c r="D96" s="601"/>
      <c r="E96" s="601"/>
      <c r="F96" s="601"/>
      <c r="G96" s="601"/>
      <c r="K96" s="608"/>
      <c r="L96" s="608"/>
    </row>
    <row r="97" spans="1:12" ht="12.75" customHeight="1" x14ac:dyDescent="0.2">
      <c r="A97" s="601"/>
      <c r="B97" s="601"/>
      <c r="C97" s="601"/>
      <c r="D97" s="601"/>
      <c r="E97" s="601"/>
      <c r="F97" s="601"/>
      <c r="G97" s="601"/>
      <c r="K97" s="608"/>
      <c r="L97" s="608"/>
    </row>
    <row r="98" spans="1:12" ht="12.75" customHeight="1" x14ac:dyDescent="0.2">
      <c r="A98" s="601"/>
      <c r="B98" s="601"/>
      <c r="C98" s="601"/>
      <c r="D98" s="601"/>
      <c r="E98" s="601"/>
      <c r="F98" s="601"/>
      <c r="G98" s="601"/>
      <c r="K98" s="608"/>
      <c r="L98" s="608"/>
    </row>
    <row r="99" spans="1:12" ht="12.75" customHeight="1" x14ac:dyDescent="0.2">
      <c r="A99" s="601"/>
      <c r="B99" s="601"/>
      <c r="C99" s="601"/>
      <c r="D99" s="601"/>
      <c r="E99" s="601"/>
      <c r="F99" s="601"/>
      <c r="G99" s="601"/>
      <c r="K99" s="608"/>
      <c r="L99" s="608"/>
    </row>
    <row r="100" spans="1:12" ht="12.75" customHeight="1" x14ac:dyDescent="0.2">
      <c r="A100" s="601"/>
      <c r="B100" s="601"/>
      <c r="C100" s="601"/>
      <c r="D100" s="601"/>
      <c r="E100" s="601"/>
      <c r="F100" s="601"/>
      <c r="G100" s="601"/>
      <c r="K100" s="608"/>
      <c r="L100" s="608"/>
    </row>
    <row r="101" spans="1:12" ht="12.75" customHeight="1" x14ac:dyDescent="0.2">
      <c r="A101" s="601"/>
      <c r="B101" s="601"/>
      <c r="C101" s="601"/>
      <c r="D101" s="601"/>
      <c r="E101" s="601"/>
      <c r="F101" s="601"/>
      <c r="G101" s="601"/>
      <c r="K101" s="608"/>
      <c r="L101" s="608"/>
    </row>
    <row r="102" spans="1:12" ht="12.75" customHeight="1" x14ac:dyDescent="0.2">
      <c r="A102" s="601"/>
      <c r="B102" s="601"/>
      <c r="C102" s="601"/>
      <c r="D102" s="601"/>
      <c r="E102" s="601"/>
      <c r="F102" s="601"/>
      <c r="G102" s="601"/>
      <c r="K102" s="608"/>
      <c r="L102" s="608"/>
    </row>
    <row r="103" spans="1:12" ht="12.75" customHeight="1" x14ac:dyDescent="0.2">
      <c r="A103" s="601"/>
      <c r="B103" s="601"/>
      <c r="C103" s="601"/>
      <c r="D103" s="601"/>
      <c r="E103" s="601"/>
      <c r="F103" s="601"/>
      <c r="G103" s="601"/>
      <c r="K103" s="608"/>
      <c r="L103" s="608"/>
    </row>
    <row r="104" spans="1:12" ht="12.75" customHeight="1" x14ac:dyDescent="0.2">
      <c r="A104" s="601"/>
      <c r="B104" s="601"/>
      <c r="C104" s="601"/>
      <c r="D104" s="601"/>
      <c r="E104" s="601"/>
      <c r="F104" s="601"/>
      <c r="G104" s="601"/>
      <c r="K104" s="608"/>
      <c r="L104" s="608"/>
    </row>
    <row r="105" spans="1:12" ht="12.75" customHeight="1" x14ac:dyDescent="0.2">
      <c r="A105" s="601"/>
      <c r="B105" s="601"/>
      <c r="C105" s="601"/>
      <c r="D105" s="601"/>
      <c r="E105" s="601"/>
      <c r="F105" s="601"/>
      <c r="G105" s="601"/>
      <c r="K105" s="608"/>
      <c r="L105" s="608"/>
    </row>
    <row r="106" spans="1:12" ht="12.75" customHeight="1" x14ac:dyDescent="0.2">
      <c r="A106" s="601"/>
      <c r="B106" s="601"/>
      <c r="C106" s="601"/>
      <c r="D106" s="601"/>
      <c r="E106" s="601"/>
      <c r="F106" s="601"/>
      <c r="G106" s="601"/>
      <c r="K106" s="608"/>
      <c r="L106" s="608"/>
    </row>
    <row r="107" spans="1:12" ht="12.75" customHeight="1" x14ac:dyDescent="0.2">
      <c r="A107" s="601"/>
      <c r="B107" s="601"/>
      <c r="C107" s="601"/>
      <c r="D107" s="601"/>
      <c r="E107" s="601"/>
      <c r="F107" s="601"/>
      <c r="G107" s="601"/>
      <c r="K107" s="608"/>
      <c r="L107" s="608"/>
    </row>
    <row r="108" spans="1:12" ht="12.75" customHeight="1" x14ac:dyDescent="0.2">
      <c r="A108" s="601"/>
      <c r="B108" s="601"/>
      <c r="C108" s="601"/>
      <c r="D108" s="601"/>
      <c r="E108" s="601"/>
      <c r="F108" s="601"/>
      <c r="G108" s="601"/>
      <c r="K108" s="608"/>
      <c r="L108" s="608"/>
    </row>
    <row r="109" spans="1:12" ht="12.75" customHeight="1" x14ac:dyDescent="0.2">
      <c r="A109" s="601"/>
      <c r="B109" s="601"/>
      <c r="C109" s="601"/>
      <c r="D109" s="601"/>
      <c r="E109" s="601"/>
      <c r="F109" s="601"/>
      <c r="G109" s="601"/>
      <c r="K109" s="608"/>
      <c r="L109" s="608"/>
    </row>
    <row r="110" spans="1:12" ht="12.75" customHeight="1" x14ac:dyDescent="0.2">
      <c r="A110" s="601"/>
      <c r="B110" s="601"/>
      <c r="C110" s="601"/>
      <c r="D110" s="601"/>
      <c r="E110" s="601"/>
      <c r="F110" s="601"/>
      <c r="G110" s="601"/>
      <c r="K110" s="608"/>
      <c r="L110" s="608"/>
    </row>
  </sheetData>
  <mergeCells count="24">
    <mergeCell ref="K57:N57"/>
    <mergeCell ref="J2:J3"/>
    <mergeCell ref="K2:N2"/>
    <mergeCell ref="F57:F58"/>
    <mergeCell ref="G57:G58"/>
    <mergeCell ref="H57:H58"/>
    <mergeCell ref="I57:I58"/>
    <mergeCell ref="J57:J58"/>
    <mergeCell ref="A57:A58"/>
    <mergeCell ref="B57:B58"/>
    <mergeCell ref="C57:C58"/>
    <mergeCell ref="D57:D58"/>
    <mergeCell ref="E57:E58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</mergeCells>
  <pageMargins left="0" right="0" top="0.78740157480314965" bottom="0.22" header="0.19685039370078741" footer="0.19685039370078741"/>
  <pageSetup paperSize="9" scale="4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27"/>
  <sheetViews>
    <sheetView workbookViewId="0">
      <selection activeCell="D36" sqref="D36"/>
    </sheetView>
  </sheetViews>
  <sheetFormatPr defaultColWidth="7.85546875" defaultRowHeight="15" x14ac:dyDescent="0.2"/>
  <cols>
    <col min="1" max="1" width="44.5703125" style="17" customWidth="1"/>
    <col min="2" max="5" width="12.28515625" style="17" customWidth="1"/>
    <col min="6" max="6" width="12.85546875" style="17" customWidth="1"/>
    <col min="7" max="7" width="13.42578125" style="17" customWidth="1"/>
    <col min="8" max="8" width="11.28515625" style="17" customWidth="1"/>
    <col min="9" max="16384" width="7.85546875" style="17"/>
  </cols>
  <sheetData>
    <row r="6" spans="1:8" ht="19.5" customHeight="1" x14ac:dyDescent="0.2">
      <c r="A6" s="92" t="s">
        <v>90</v>
      </c>
    </row>
    <row r="7" spans="1:8" x14ac:dyDescent="0.2">
      <c r="F7" s="18" t="s">
        <v>3</v>
      </c>
    </row>
    <row r="8" spans="1:8" ht="44.25" customHeight="1" x14ac:dyDescent="0.2">
      <c r="A8" s="19" t="s">
        <v>1</v>
      </c>
      <c r="B8" s="20" t="s">
        <v>71</v>
      </c>
      <c r="C8" s="20" t="s">
        <v>72</v>
      </c>
      <c r="D8" s="20" t="s">
        <v>95</v>
      </c>
      <c r="E8" s="20" t="s">
        <v>96</v>
      </c>
      <c r="F8" s="96" t="s">
        <v>97</v>
      </c>
    </row>
    <row r="9" spans="1:8" ht="22.5" customHeight="1" x14ac:dyDescent="0.2">
      <c r="A9" s="21" t="s">
        <v>47</v>
      </c>
      <c r="B9" s="22">
        <f>+B11+B12+B13+B15+B16+B17+B18</f>
        <v>569360</v>
      </c>
      <c r="C9" s="22">
        <f t="shared" ref="C9:E9" si="0">+C11+C12+C13+C15+C16+C17+C18</f>
        <v>579003</v>
      </c>
      <c r="D9" s="22">
        <f t="shared" si="0"/>
        <v>543396</v>
      </c>
      <c r="E9" s="22">
        <f t="shared" si="0"/>
        <v>620300</v>
      </c>
      <c r="F9" s="22">
        <f>+F11+F12+F13+F15+F16+F17+F18</f>
        <v>2312059</v>
      </c>
      <c r="H9" s="23"/>
    </row>
    <row r="10" spans="1:8" ht="22.5" customHeight="1" x14ac:dyDescent="0.2">
      <c r="A10" s="21" t="s">
        <v>2</v>
      </c>
      <c r="B10" s="22"/>
      <c r="C10" s="22"/>
      <c r="D10" s="22"/>
      <c r="E10" s="22"/>
      <c r="F10" s="22"/>
      <c r="H10" s="23"/>
    </row>
    <row r="11" spans="1:8" ht="22.5" customHeight="1" x14ac:dyDescent="0.2">
      <c r="A11" s="21" t="s">
        <v>48</v>
      </c>
      <c r="B11" s="22">
        <v>32752</v>
      </c>
      <c r="C11" s="22">
        <v>32998</v>
      </c>
      <c r="D11" s="22">
        <v>31981</v>
      </c>
      <c r="E11" s="22">
        <v>34009</v>
      </c>
      <c r="F11" s="22">
        <f>SUM(B11:E11)</f>
        <v>131740</v>
      </c>
      <c r="G11" s="23"/>
      <c r="H11" s="23"/>
    </row>
    <row r="12" spans="1:8" ht="22.5" customHeight="1" x14ac:dyDescent="0.2">
      <c r="A12" s="81" t="s">
        <v>49</v>
      </c>
      <c r="B12" s="82">
        <v>434928</v>
      </c>
      <c r="C12" s="82">
        <v>441706</v>
      </c>
      <c r="D12" s="82">
        <v>414812</v>
      </c>
      <c r="E12" s="82">
        <v>476015</v>
      </c>
      <c r="F12" s="82">
        <f t="shared" ref="F12:F18" si="1">SUM(B12:E12)</f>
        <v>1767461</v>
      </c>
      <c r="G12" s="23"/>
      <c r="H12" s="23"/>
    </row>
    <row r="13" spans="1:8" ht="22.5" customHeight="1" x14ac:dyDescent="0.2">
      <c r="A13" s="83" t="s">
        <v>50</v>
      </c>
      <c r="B13" s="84">
        <v>77109</v>
      </c>
      <c r="C13" s="84">
        <v>76516</v>
      </c>
      <c r="D13" s="84">
        <v>71132</v>
      </c>
      <c r="E13" s="84">
        <v>81854</v>
      </c>
      <c r="F13" s="84">
        <f t="shared" si="1"/>
        <v>306611</v>
      </c>
      <c r="G13" s="23"/>
      <c r="H13" s="23"/>
    </row>
    <row r="14" spans="1:8" ht="22.5" customHeight="1" x14ac:dyDescent="0.2">
      <c r="A14" s="86" t="s">
        <v>87</v>
      </c>
      <c r="B14" s="85">
        <f>+B12+B13</f>
        <v>512037</v>
      </c>
      <c r="C14" s="85">
        <f t="shared" ref="C14" si="2">+C12+C13</f>
        <v>518222</v>
      </c>
      <c r="D14" s="85">
        <v>485944</v>
      </c>
      <c r="E14" s="85">
        <v>557869</v>
      </c>
      <c r="F14" s="85">
        <f t="shared" si="1"/>
        <v>2074072</v>
      </c>
      <c r="G14" s="23"/>
      <c r="H14" s="23"/>
    </row>
    <row r="15" spans="1:8" ht="22.5" customHeight="1" x14ac:dyDescent="0.2">
      <c r="A15" s="21" t="s">
        <v>51</v>
      </c>
      <c r="B15" s="22">
        <v>3683</v>
      </c>
      <c r="C15" s="22">
        <v>3502</v>
      </c>
      <c r="D15" s="22">
        <v>3486</v>
      </c>
      <c r="E15" s="22">
        <v>3843</v>
      </c>
      <c r="F15" s="22">
        <f t="shared" si="1"/>
        <v>14514</v>
      </c>
      <c r="G15" s="23"/>
      <c r="H15" s="23"/>
    </row>
    <row r="16" spans="1:8" ht="22.5" customHeight="1" x14ac:dyDescent="0.2">
      <c r="A16" s="21" t="s">
        <v>52</v>
      </c>
      <c r="B16" s="22">
        <v>441</v>
      </c>
      <c r="C16" s="22">
        <v>1968</v>
      </c>
      <c r="D16" s="22">
        <v>1347</v>
      </c>
      <c r="E16" s="22">
        <v>1150</v>
      </c>
      <c r="F16" s="22">
        <f t="shared" si="1"/>
        <v>4906</v>
      </c>
      <c r="G16" s="23"/>
      <c r="H16" s="23"/>
    </row>
    <row r="17" spans="1:10" ht="22.5" customHeight="1" x14ac:dyDescent="0.2">
      <c r="A17" s="21" t="s">
        <v>53</v>
      </c>
      <c r="B17" s="22">
        <v>13230</v>
      </c>
      <c r="C17" s="22">
        <v>14242</v>
      </c>
      <c r="D17" s="22">
        <v>12539</v>
      </c>
      <c r="E17" s="22">
        <v>13427</v>
      </c>
      <c r="F17" s="22">
        <f t="shared" si="1"/>
        <v>53438</v>
      </c>
      <c r="G17" s="23"/>
      <c r="H17" s="23"/>
    </row>
    <row r="18" spans="1:10" ht="22.5" customHeight="1" x14ac:dyDescent="0.2">
      <c r="A18" s="81" t="s">
        <v>54</v>
      </c>
      <c r="B18" s="82">
        <f>+B19+B20</f>
        <v>7217</v>
      </c>
      <c r="C18" s="82">
        <f>+C19+C20</f>
        <v>8071</v>
      </c>
      <c r="D18" s="82">
        <v>8099</v>
      </c>
      <c r="E18" s="82">
        <v>10002</v>
      </c>
      <c r="F18" s="82">
        <f t="shared" si="1"/>
        <v>33389</v>
      </c>
      <c r="G18" s="23"/>
      <c r="H18" s="23"/>
      <c r="I18" s="23"/>
    </row>
    <row r="19" spans="1:10" ht="22.5" customHeight="1" x14ac:dyDescent="0.2">
      <c r="A19" s="83" t="s">
        <v>55</v>
      </c>
      <c r="B19" s="84">
        <v>0</v>
      </c>
      <c r="C19" s="84">
        <v>43</v>
      </c>
      <c r="D19" s="84">
        <v>15</v>
      </c>
      <c r="E19" s="84">
        <v>2</v>
      </c>
      <c r="F19" s="90">
        <f>SUM(B19:E19)</f>
        <v>60</v>
      </c>
      <c r="G19" s="23"/>
      <c r="H19" s="23"/>
      <c r="I19" s="23"/>
      <c r="J19" s="23"/>
    </row>
    <row r="20" spans="1:10" ht="22.5" customHeight="1" x14ac:dyDescent="0.2">
      <c r="A20" s="87" t="s">
        <v>56</v>
      </c>
      <c r="B20" s="85">
        <v>7217</v>
      </c>
      <c r="C20" s="85">
        <v>8028</v>
      </c>
      <c r="D20" s="85">
        <v>8084</v>
      </c>
      <c r="E20" s="85">
        <v>10000</v>
      </c>
      <c r="F20" s="85">
        <f>SUM(B20:E20)</f>
        <v>33329</v>
      </c>
      <c r="G20" s="23"/>
      <c r="H20" s="23"/>
      <c r="I20" s="23"/>
    </row>
    <row r="21" spans="1:10" ht="15.75" customHeight="1" x14ac:dyDescent="0.2">
      <c r="F21" s="23"/>
      <c r="G21" s="23"/>
      <c r="H21" s="23"/>
    </row>
    <row r="22" spans="1:10" ht="15.75" customHeight="1" x14ac:dyDescent="0.2">
      <c r="F22" s="23"/>
    </row>
    <row r="23" spans="1:10" ht="15.75" customHeight="1" x14ac:dyDescent="0.2">
      <c r="A23" s="24"/>
    </row>
    <row r="24" spans="1:10" ht="15.75" customHeight="1" x14ac:dyDescent="0.2">
      <c r="A24" s="24"/>
    </row>
    <row r="25" spans="1:10" ht="15.75" customHeight="1" x14ac:dyDescent="0.2">
      <c r="A25" s="25"/>
    </row>
    <row r="26" spans="1:10" ht="15.75" customHeight="1" x14ac:dyDescent="0.2"/>
    <row r="27" spans="1:10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31" zoomScaleNormal="100" workbookViewId="0">
      <selection activeCell="D36" sqref="D36"/>
    </sheetView>
  </sheetViews>
  <sheetFormatPr defaultColWidth="3.42578125" defaultRowHeight="15" customHeight="1" x14ac:dyDescent="0.2"/>
  <cols>
    <col min="1" max="1" width="45.85546875" style="26" customWidth="1"/>
    <col min="2" max="5" width="16.7109375" style="26" customWidth="1"/>
    <col min="6" max="7" width="13.85546875" style="26" customWidth="1"/>
    <col min="8" max="10" width="10" style="26" customWidth="1"/>
    <col min="11" max="13" width="3.42578125" style="26"/>
    <col min="14" max="14" width="12.42578125" style="26" customWidth="1"/>
    <col min="15" max="16384" width="3.42578125" style="26"/>
  </cols>
  <sheetData>
    <row r="1" spans="1:15" ht="15" customHeight="1" x14ac:dyDescent="0.2">
      <c r="J1" s="27"/>
    </row>
    <row r="3" spans="1:15" ht="15" customHeight="1" x14ac:dyDescent="0.2">
      <c r="D3" s="28"/>
      <c r="E3" s="28"/>
      <c r="K3" s="28"/>
    </row>
    <row r="4" spans="1:15" s="29" customFormat="1" ht="15" customHeight="1" x14ac:dyDescent="0.2">
      <c r="J4" s="30"/>
    </row>
    <row r="5" spans="1:15" s="29" customFormat="1" ht="15" customHeight="1" x14ac:dyDescent="0.2">
      <c r="D5" s="31"/>
      <c r="E5" s="31"/>
      <c r="K5" s="31"/>
      <c r="L5" s="31"/>
      <c r="M5" s="31"/>
    </row>
    <row r="6" spans="1:15" s="29" customFormat="1" ht="15" customHeight="1" x14ac:dyDescent="0.2">
      <c r="K6" s="31"/>
      <c r="L6" s="31"/>
      <c r="M6" s="31"/>
    </row>
    <row r="7" spans="1:15" s="29" customFormat="1" ht="15" customHeight="1" x14ac:dyDescent="0.2">
      <c r="A7" s="29" t="s">
        <v>5</v>
      </c>
      <c r="K7" s="31"/>
      <c r="L7" s="31"/>
      <c r="M7" s="31"/>
    </row>
    <row r="8" spans="1:15" s="29" customFormat="1" ht="15" customHeight="1" x14ac:dyDescent="0.2">
      <c r="K8" s="31"/>
      <c r="L8" s="31"/>
      <c r="M8" s="31"/>
    </row>
    <row r="9" spans="1:15" s="29" customFormat="1" ht="15" customHeight="1" x14ac:dyDescent="0.2">
      <c r="J9" s="30" t="s">
        <v>3</v>
      </c>
      <c r="K9" s="31"/>
      <c r="L9" s="31"/>
      <c r="M9" s="32"/>
    </row>
    <row r="10" spans="1:15" s="29" customFormat="1" ht="62.25" customHeight="1" x14ac:dyDescent="0.2">
      <c r="A10" s="33" t="s">
        <v>6</v>
      </c>
      <c r="B10" s="91" t="s">
        <v>89</v>
      </c>
      <c r="C10" s="91" t="s">
        <v>98</v>
      </c>
      <c r="D10" s="91" t="s">
        <v>99</v>
      </c>
      <c r="E10" s="91" t="s">
        <v>100</v>
      </c>
      <c r="F10" s="91" t="s">
        <v>91</v>
      </c>
      <c r="G10" s="91" t="s">
        <v>156</v>
      </c>
      <c r="H10" s="91" t="s">
        <v>92</v>
      </c>
      <c r="I10" s="91" t="s">
        <v>94</v>
      </c>
      <c r="J10" s="91" t="s">
        <v>93</v>
      </c>
      <c r="L10" s="34"/>
      <c r="M10" s="34"/>
      <c r="N10" s="34"/>
      <c r="O10" s="34"/>
    </row>
    <row r="11" spans="1:15" s="29" customFormat="1" ht="15" customHeight="1" x14ac:dyDescent="0.2">
      <c r="A11" s="33" t="s">
        <v>0</v>
      </c>
      <c r="B11" s="33">
        <v>1</v>
      </c>
      <c r="C11" s="33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3"/>
      <c r="J11" s="35">
        <v>8</v>
      </c>
      <c r="L11" s="34"/>
      <c r="M11" s="34"/>
      <c r="N11" s="34"/>
      <c r="O11" s="34"/>
    </row>
    <row r="12" spans="1:15" s="29" customFormat="1" ht="17.25" customHeight="1" x14ac:dyDescent="0.2">
      <c r="A12" s="36" t="s">
        <v>7</v>
      </c>
      <c r="B12" s="37"/>
      <c r="C12" s="37"/>
      <c r="D12" s="38"/>
      <c r="E12" s="38"/>
      <c r="F12" s="37"/>
      <c r="G12" s="37"/>
      <c r="H12" s="37"/>
      <c r="I12" s="37"/>
      <c r="J12" s="38"/>
      <c r="L12" s="34"/>
      <c r="M12" s="34"/>
      <c r="N12" s="34"/>
      <c r="O12" s="34"/>
    </row>
    <row r="13" spans="1:15" s="29" customFormat="1" ht="15" customHeight="1" x14ac:dyDescent="0.2">
      <c r="A13" s="39" t="s">
        <v>8</v>
      </c>
      <c r="B13" s="40">
        <v>295438</v>
      </c>
      <c r="C13" s="40">
        <v>116007</v>
      </c>
      <c r="D13" s="40">
        <v>103604</v>
      </c>
      <c r="E13" s="40">
        <v>90712</v>
      </c>
      <c r="F13" s="40">
        <f>+E13-C13</f>
        <v>-25295</v>
      </c>
      <c r="G13" s="40">
        <f>+E13-D13</f>
        <v>-12892</v>
      </c>
      <c r="H13" s="41">
        <f>+E13/B13*100</f>
        <v>30.704242514503889</v>
      </c>
      <c r="I13" s="41">
        <f>+E13/C13*100</f>
        <v>78.19528131923073</v>
      </c>
      <c r="J13" s="41">
        <f>+E13/D13*100</f>
        <v>87.556465001351299</v>
      </c>
      <c r="L13" s="31"/>
      <c r="M13" s="42"/>
      <c r="N13" s="42"/>
      <c r="O13" s="43"/>
    </row>
    <row r="14" spans="1:15" s="29" customFormat="1" ht="15" customHeight="1" x14ac:dyDescent="0.2">
      <c r="A14" s="44" t="s">
        <v>9</v>
      </c>
      <c r="B14" s="45">
        <v>10665</v>
      </c>
      <c r="C14" s="45">
        <v>4365</v>
      </c>
      <c r="D14" s="40">
        <v>3673</v>
      </c>
      <c r="E14" s="40">
        <v>3018</v>
      </c>
      <c r="F14" s="40">
        <f t="shared" ref="F14" si="0">+E14-C14</f>
        <v>-1347</v>
      </c>
      <c r="G14" s="40">
        <f t="shared" ref="G14:G17" si="1">+E14-D14</f>
        <v>-655</v>
      </c>
      <c r="H14" s="41">
        <f>+E14/B14*100</f>
        <v>28.298171589310826</v>
      </c>
      <c r="I14" s="41">
        <f t="shared" ref="I14:I65" si="2">+E14/C14*100</f>
        <v>69.140893470790374</v>
      </c>
      <c r="J14" s="41">
        <f t="shared" ref="J14:J17" si="3">+E14/D14*100</f>
        <v>82.16716580451947</v>
      </c>
      <c r="L14" s="34"/>
      <c r="M14" s="42"/>
      <c r="N14" s="42"/>
      <c r="O14" s="43"/>
    </row>
    <row r="15" spans="1:15" s="29" customFormat="1" ht="15" customHeight="1" x14ac:dyDescent="0.2">
      <c r="A15" s="44" t="s">
        <v>10</v>
      </c>
      <c r="B15" s="45">
        <v>56</v>
      </c>
      <c r="C15" s="45">
        <v>31</v>
      </c>
      <c r="D15" s="40">
        <v>12</v>
      </c>
      <c r="E15" s="40">
        <v>19</v>
      </c>
      <c r="F15" s="40">
        <f t="shared" ref="F15" si="4">+E15-C15</f>
        <v>-12</v>
      </c>
      <c r="G15" s="40">
        <f t="shared" si="1"/>
        <v>7</v>
      </c>
      <c r="H15" s="41">
        <f>+E15/B15*100</f>
        <v>33.928571428571431</v>
      </c>
      <c r="I15" s="41">
        <f t="shared" si="2"/>
        <v>61.29032258064516</v>
      </c>
      <c r="J15" s="41">
        <f t="shared" si="3"/>
        <v>158.33333333333331</v>
      </c>
      <c r="L15" s="34"/>
      <c r="M15" s="42"/>
      <c r="N15" s="42"/>
      <c r="O15" s="43"/>
    </row>
    <row r="16" spans="1:15" s="29" customFormat="1" ht="15" customHeight="1" x14ac:dyDescent="0.2">
      <c r="A16" s="44" t="s">
        <v>11</v>
      </c>
      <c r="B16" s="45">
        <v>132016</v>
      </c>
      <c r="C16" s="45">
        <v>46256</v>
      </c>
      <c r="D16" s="46">
        <v>44160</v>
      </c>
      <c r="E16" s="46">
        <v>37991</v>
      </c>
      <c r="F16" s="40">
        <f t="shared" ref="F16" si="5">+E16-C16</f>
        <v>-8265</v>
      </c>
      <c r="G16" s="40">
        <f t="shared" si="1"/>
        <v>-6169</v>
      </c>
      <c r="H16" s="41">
        <f>+E16/B16*100</f>
        <v>28.777572415464792</v>
      </c>
      <c r="I16" s="41">
        <f t="shared" si="2"/>
        <v>82.132047734347978</v>
      </c>
      <c r="J16" s="41">
        <f t="shared" si="3"/>
        <v>86.030344202898547</v>
      </c>
      <c r="L16" s="34"/>
      <c r="M16" s="42"/>
      <c r="N16" s="42"/>
      <c r="O16" s="43"/>
    </row>
    <row r="17" spans="1:15" s="29" customFormat="1" ht="15" customHeight="1" x14ac:dyDescent="0.2">
      <c r="A17" s="47" t="s">
        <v>12</v>
      </c>
      <c r="B17" s="48">
        <f>SUM(B13:B16)</f>
        <v>438175</v>
      </c>
      <c r="C17" s="48">
        <f>SUM(C13:C16)</f>
        <v>166659</v>
      </c>
      <c r="D17" s="48">
        <v>151449</v>
      </c>
      <c r="E17" s="48">
        <f t="shared" ref="E17" si="6">SUM(E13:E16)</f>
        <v>131740</v>
      </c>
      <c r="F17" s="49">
        <f t="shared" ref="F17" si="7">+E17-C17</f>
        <v>-34919</v>
      </c>
      <c r="G17" s="49">
        <f t="shared" si="1"/>
        <v>-19709</v>
      </c>
      <c r="H17" s="50">
        <f>+E17/B17*100</f>
        <v>30.065613054145036</v>
      </c>
      <c r="I17" s="50">
        <f t="shared" si="2"/>
        <v>79.0476361912648</v>
      </c>
      <c r="J17" s="50">
        <f t="shared" si="3"/>
        <v>86.986378252745141</v>
      </c>
      <c r="L17" s="31"/>
      <c r="M17" s="42"/>
      <c r="N17" s="51"/>
      <c r="O17" s="43"/>
    </row>
    <row r="18" spans="1:15" ht="15" customHeight="1" x14ac:dyDescent="0.2">
      <c r="A18" s="52" t="s">
        <v>13</v>
      </c>
      <c r="B18" s="52"/>
      <c r="C18" s="52"/>
      <c r="D18" s="52"/>
      <c r="E18" s="52"/>
      <c r="F18" s="40"/>
      <c r="G18" s="40"/>
      <c r="H18" s="52"/>
      <c r="I18" s="52"/>
      <c r="J18" s="52"/>
    </row>
    <row r="19" spans="1:15" ht="15" customHeight="1" x14ac:dyDescent="0.2">
      <c r="A19" s="52" t="s">
        <v>14</v>
      </c>
      <c r="B19" s="53">
        <v>4522092</v>
      </c>
      <c r="C19" s="53">
        <v>1504189</v>
      </c>
      <c r="D19" s="55">
        <v>1456459</v>
      </c>
      <c r="E19" s="54">
        <v>1564811</v>
      </c>
      <c r="F19" s="40">
        <f t="shared" ref="F19:F65" si="8">+E19-C19</f>
        <v>60622</v>
      </c>
      <c r="G19" s="40">
        <f t="shared" ref="G19:G65" si="9">+E19-D19</f>
        <v>108352</v>
      </c>
      <c r="H19" s="41">
        <f>+E19/B19*100</f>
        <v>34.603696696130903</v>
      </c>
      <c r="I19" s="41">
        <f t="shared" si="2"/>
        <v>104.03021162899077</v>
      </c>
      <c r="J19" s="41">
        <f t="shared" ref="J19:J25" si="10">+E19/D19*100</f>
        <v>107.43941298725194</v>
      </c>
    </row>
    <row r="20" spans="1:15" ht="15" customHeight="1" x14ac:dyDescent="0.2">
      <c r="A20" s="52" t="s">
        <v>15</v>
      </c>
      <c r="B20" s="55">
        <v>136461</v>
      </c>
      <c r="C20" s="55">
        <v>45391</v>
      </c>
      <c r="D20" s="55">
        <v>40758</v>
      </c>
      <c r="E20" s="54">
        <v>35299</v>
      </c>
      <c r="F20" s="40">
        <f t="shared" si="8"/>
        <v>-10092</v>
      </c>
      <c r="G20" s="40">
        <f t="shared" si="9"/>
        <v>-5459</v>
      </c>
      <c r="H20" s="41">
        <f>+E20/B20*100</f>
        <v>25.867463964062992</v>
      </c>
      <c r="I20" s="41">
        <f t="shared" si="2"/>
        <v>77.766517591593043</v>
      </c>
      <c r="J20" s="41">
        <f t="shared" si="10"/>
        <v>86.606310417586727</v>
      </c>
    </row>
    <row r="21" spans="1:15" ht="15" customHeight="1" x14ac:dyDescent="0.2">
      <c r="A21" s="52" t="s">
        <v>16</v>
      </c>
      <c r="B21" s="55">
        <v>458010</v>
      </c>
      <c r="C21" s="55">
        <v>152349</v>
      </c>
      <c r="D21" s="55">
        <v>147462</v>
      </c>
      <c r="E21" s="54">
        <v>152554</v>
      </c>
      <c r="F21" s="40">
        <f t="shared" si="8"/>
        <v>205</v>
      </c>
      <c r="G21" s="40">
        <f t="shared" si="9"/>
        <v>5092</v>
      </c>
      <c r="H21" s="41">
        <f>+E21/B21*100</f>
        <v>33.308006375406649</v>
      </c>
      <c r="I21" s="41">
        <f t="shared" si="2"/>
        <v>100.1345594654379</v>
      </c>
      <c r="J21" s="41">
        <f t="shared" si="10"/>
        <v>103.45309300023058</v>
      </c>
    </row>
    <row r="22" spans="1:15" ht="15" customHeight="1" x14ac:dyDescent="0.2">
      <c r="A22" s="52" t="s">
        <v>17</v>
      </c>
      <c r="B22" s="55">
        <v>39245</v>
      </c>
      <c r="C22" s="55">
        <v>13054</v>
      </c>
      <c r="D22" s="55">
        <v>12389</v>
      </c>
      <c r="E22" s="54">
        <v>13553</v>
      </c>
      <c r="F22" s="40">
        <f t="shared" si="8"/>
        <v>499</v>
      </c>
      <c r="G22" s="40">
        <f t="shared" si="9"/>
        <v>1164</v>
      </c>
      <c r="H22" s="41">
        <f>+E22/B22*100</f>
        <v>34.534335584150853</v>
      </c>
      <c r="I22" s="41">
        <f t="shared" si="2"/>
        <v>103.82258311628621</v>
      </c>
      <c r="J22" s="41">
        <f t="shared" si="10"/>
        <v>109.39543143110824</v>
      </c>
    </row>
    <row r="23" spans="1:15" ht="15" customHeight="1" x14ac:dyDescent="0.2">
      <c r="A23" s="52" t="s">
        <v>18</v>
      </c>
      <c r="B23" s="55">
        <v>4076</v>
      </c>
      <c r="C23" s="55">
        <v>1356</v>
      </c>
      <c r="D23" s="55">
        <v>1067</v>
      </c>
      <c r="E23" s="54">
        <v>916</v>
      </c>
      <c r="F23" s="40">
        <f t="shared" si="8"/>
        <v>-440</v>
      </c>
      <c r="G23" s="40">
        <f t="shared" si="9"/>
        <v>-151</v>
      </c>
      <c r="H23" s="41">
        <f>+E23/B23*100</f>
        <v>22.473012757605495</v>
      </c>
      <c r="I23" s="41">
        <f t="shared" si="2"/>
        <v>67.551622418879049</v>
      </c>
      <c r="J23" s="41">
        <f t="shared" si="10"/>
        <v>85.848172446110596</v>
      </c>
    </row>
    <row r="24" spans="1:15" ht="15" customHeight="1" x14ac:dyDescent="0.2">
      <c r="A24" s="52" t="s">
        <v>19</v>
      </c>
      <c r="B24" s="55">
        <v>0</v>
      </c>
      <c r="C24" s="55"/>
      <c r="D24" s="55">
        <v>39</v>
      </c>
      <c r="E24" s="54">
        <v>328</v>
      </c>
      <c r="F24" s="40">
        <f t="shared" si="8"/>
        <v>328</v>
      </c>
      <c r="G24" s="40">
        <f t="shared" si="9"/>
        <v>289</v>
      </c>
      <c r="H24" s="41">
        <v>0</v>
      </c>
      <c r="I24" s="41">
        <v>0</v>
      </c>
      <c r="J24" s="41">
        <f t="shared" si="10"/>
        <v>841.02564102564111</v>
      </c>
    </row>
    <row r="25" spans="1:15" ht="15" customHeight="1" x14ac:dyDescent="0.2">
      <c r="A25" s="56" t="s">
        <v>4</v>
      </c>
      <c r="B25" s="57">
        <f>B19+B20+B21+B22+B23+B24</f>
        <v>5159884</v>
      </c>
      <c r="C25" s="57">
        <v>1716339</v>
      </c>
      <c r="D25" s="57">
        <v>1658174</v>
      </c>
      <c r="E25" s="57">
        <v>1767461</v>
      </c>
      <c r="F25" s="49">
        <f t="shared" si="8"/>
        <v>51122</v>
      </c>
      <c r="G25" s="49">
        <f t="shared" si="9"/>
        <v>109287</v>
      </c>
      <c r="H25" s="50">
        <f>+E25/B25*100</f>
        <v>34.253890203733263</v>
      </c>
      <c r="I25" s="50">
        <f t="shared" si="2"/>
        <v>102.97854910947079</v>
      </c>
      <c r="J25" s="50">
        <f t="shared" si="10"/>
        <v>106.59080410137898</v>
      </c>
    </row>
    <row r="26" spans="1:15" ht="15" customHeight="1" x14ac:dyDescent="0.2">
      <c r="A26" s="52" t="s">
        <v>20</v>
      </c>
      <c r="B26" s="55"/>
      <c r="C26" s="55"/>
      <c r="D26" s="55"/>
      <c r="E26" s="55"/>
      <c r="F26" s="40"/>
      <c r="G26" s="40"/>
      <c r="H26" s="55"/>
      <c r="I26" s="55"/>
      <c r="J26" s="55"/>
    </row>
    <row r="27" spans="1:15" ht="15" customHeight="1" x14ac:dyDescent="0.2">
      <c r="A27" s="52" t="s">
        <v>21</v>
      </c>
      <c r="B27" s="55">
        <v>769696</v>
      </c>
      <c r="C27" s="55">
        <v>257289</v>
      </c>
      <c r="D27" s="55">
        <v>248242</v>
      </c>
      <c r="E27" s="54">
        <v>253110</v>
      </c>
      <c r="F27" s="40">
        <f t="shared" si="8"/>
        <v>-4179</v>
      </c>
      <c r="G27" s="40">
        <f t="shared" si="9"/>
        <v>4868</v>
      </c>
      <c r="H27" s="41">
        <f>+E27/B27*100</f>
        <v>32.884411507920007</v>
      </c>
      <c r="I27" s="41">
        <f t="shared" si="2"/>
        <v>98.375756445087035</v>
      </c>
      <c r="J27" s="41">
        <f t="shared" ref="J27:J64" si="11">+E27/D27*100</f>
        <v>101.96098967942572</v>
      </c>
    </row>
    <row r="28" spans="1:15" ht="15" customHeight="1" x14ac:dyDescent="0.2">
      <c r="A28" s="52" t="s">
        <v>16</v>
      </c>
      <c r="B28" s="55">
        <v>114712</v>
      </c>
      <c r="C28" s="55">
        <v>38345</v>
      </c>
      <c r="D28" s="55">
        <v>35588</v>
      </c>
      <c r="E28" s="54">
        <v>35302</v>
      </c>
      <c r="F28" s="40">
        <f t="shared" si="8"/>
        <v>-3043</v>
      </c>
      <c r="G28" s="40">
        <f t="shared" si="9"/>
        <v>-286</v>
      </c>
      <c r="H28" s="41">
        <f>+E28/B28*100</f>
        <v>30.774461259502058</v>
      </c>
      <c r="I28" s="41">
        <f t="shared" si="2"/>
        <v>92.064154387795014</v>
      </c>
      <c r="J28" s="41">
        <f t="shared" si="11"/>
        <v>99.196358323030225</v>
      </c>
    </row>
    <row r="29" spans="1:15" ht="15" customHeight="1" x14ac:dyDescent="0.2">
      <c r="A29" s="52" t="s">
        <v>22</v>
      </c>
      <c r="B29" s="55">
        <v>13912</v>
      </c>
      <c r="C29" s="55">
        <v>4650</v>
      </c>
      <c r="D29" s="55">
        <v>4082</v>
      </c>
      <c r="E29" s="54">
        <v>4506</v>
      </c>
      <c r="F29" s="40">
        <f t="shared" si="8"/>
        <v>-144</v>
      </c>
      <c r="G29" s="40">
        <f t="shared" si="9"/>
        <v>424</v>
      </c>
      <c r="H29" s="41">
        <f>+E29/B29*100</f>
        <v>32.389304197814837</v>
      </c>
      <c r="I29" s="41">
        <f t="shared" si="2"/>
        <v>96.903225806451616</v>
      </c>
      <c r="J29" s="41">
        <f t="shared" si="11"/>
        <v>110.38706516413524</v>
      </c>
    </row>
    <row r="30" spans="1:15" ht="15" customHeight="1" x14ac:dyDescent="0.2">
      <c r="A30" s="52" t="s">
        <v>18</v>
      </c>
      <c r="B30" s="55">
        <v>45039</v>
      </c>
      <c r="C30" s="55">
        <v>15055</v>
      </c>
      <c r="D30" s="55">
        <v>13817</v>
      </c>
      <c r="E30" s="54">
        <v>13630</v>
      </c>
      <c r="F30" s="40">
        <f t="shared" si="8"/>
        <v>-1425</v>
      </c>
      <c r="G30" s="40">
        <f t="shared" si="9"/>
        <v>-187</v>
      </c>
      <c r="H30" s="41">
        <f>+E30/B30*100</f>
        <v>30.262661249139633</v>
      </c>
      <c r="I30" s="41">
        <f t="shared" si="2"/>
        <v>90.534706077715043</v>
      </c>
      <c r="J30" s="41">
        <f t="shared" si="11"/>
        <v>98.64659477455308</v>
      </c>
    </row>
    <row r="31" spans="1:15" ht="15" customHeight="1" x14ac:dyDescent="0.2">
      <c r="A31" s="52" t="s">
        <v>19</v>
      </c>
      <c r="B31" s="55">
        <v>0</v>
      </c>
      <c r="C31" s="55"/>
      <c r="D31" s="55">
        <v>37</v>
      </c>
      <c r="E31" s="54">
        <v>63</v>
      </c>
      <c r="F31" s="40">
        <f t="shared" si="8"/>
        <v>63</v>
      </c>
      <c r="G31" s="40">
        <f t="shared" si="9"/>
        <v>26</v>
      </c>
      <c r="H31" s="41">
        <v>0</v>
      </c>
      <c r="I31" s="41">
        <v>0</v>
      </c>
      <c r="J31" s="41">
        <f t="shared" si="11"/>
        <v>170.27027027027026</v>
      </c>
    </row>
    <row r="32" spans="1:15" ht="15" customHeight="1" x14ac:dyDescent="0.2">
      <c r="A32" s="56" t="s">
        <v>4</v>
      </c>
      <c r="B32" s="57">
        <f>B27+B28+B29+B30+B31</f>
        <v>943359</v>
      </c>
      <c r="C32" s="57">
        <v>315339</v>
      </c>
      <c r="D32" s="57">
        <v>301766</v>
      </c>
      <c r="E32" s="57">
        <v>306611</v>
      </c>
      <c r="F32" s="49">
        <f t="shared" si="8"/>
        <v>-8728</v>
      </c>
      <c r="G32" s="49">
        <f t="shared" si="9"/>
        <v>4845</v>
      </c>
      <c r="H32" s="50">
        <f>+E32/B32*100</f>
        <v>32.502048530835026</v>
      </c>
      <c r="I32" s="50">
        <f t="shared" si="2"/>
        <v>97.232185045300454</v>
      </c>
      <c r="J32" s="50">
        <f t="shared" si="11"/>
        <v>101.60554867016165</v>
      </c>
    </row>
    <row r="33" spans="1:10" ht="15" customHeight="1" x14ac:dyDescent="0.2">
      <c r="A33" s="52" t="s">
        <v>23</v>
      </c>
      <c r="B33" s="55"/>
      <c r="C33" s="55"/>
      <c r="D33" s="52"/>
      <c r="E33" s="52"/>
      <c r="F33" s="40"/>
      <c r="G33" s="40"/>
      <c r="H33" s="55"/>
      <c r="I33" s="55"/>
      <c r="J33" s="55"/>
    </row>
    <row r="34" spans="1:10" ht="15" customHeight="1" x14ac:dyDescent="0.2">
      <c r="A34" s="52" t="s">
        <v>14</v>
      </c>
      <c r="B34" s="53">
        <f t="shared" ref="B34:E34" si="12">+B19</f>
        <v>4522092</v>
      </c>
      <c r="C34" s="53">
        <f t="shared" si="12"/>
        <v>1504189</v>
      </c>
      <c r="D34" s="53">
        <v>1456459</v>
      </c>
      <c r="E34" s="53">
        <f t="shared" si="12"/>
        <v>1564811</v>
      </c>
      <c r="F34" s="40">
        <f t="shared" si="8"/>
        <v>60622</v>
      </c>
      <c r="G34" s="40">
        <f t="shared" si="9"/>
        <v>108352</v>
      </c>
      <c r="H34" s="41">
        <f t="shared" ref="H34:H39" si="13">+E34/B34*100</f>
        <v>34.603696696130903</v>
      </c>
      <c r="I34" s="41">
        <f t="shared" si="2"/>
        <v>104.03021162899077</v>
      </c>
      <c r="J34" s="41">
        <f t="shared" si="11"/>
        <v>107.43941298725194</v>
      </c>
    </row>
    <row r="35" spans="1:10" ht="15" customHeight="1" x14ac:dyDescent="0.2">
      <c r="A35" s="52" t="s">
        <v>15</v>
      </c>
      <c r="B35" s="53">
        <f>+B20</f>
        <v>136461</v>
      </c>
      <c r="C35" s="53">
        <f t="shared" ref="C35:E35" si="14">+C20</f>
        <v>45391</v>
      </c>
      <c r="D35" s="53">
        <v>40758</v>
      </c>
      <c r="E35" s="53">
        <f t="shared" si="14"/>
        <v>35299</v>
      </c>
      <c r="F35" s="40">
        <f t="shared" si="8"/>
        <v>-10092</v>
      </c>
      <c r="G35" s="40">
        <f t="shared" si="9"/>
        <v>-5459</v>
      </c>
      <c r="H35" s="41">
        <f t="shared" si="13"/>
        <v>25.867463964062992</v>
      </c>
      <c r="I35" s="41">
        <f t="shared" si="2"/>
        <v>77.766517591593043</v>
      </c>
      <c r="J35" s="41">
        <f t="shared" si="11"/>
        <v>86.606310417586727</v>
      </c>
    </row>
    <row r="36" spans="1:10" ht="15" customHeight="1" x14ac:dyDescent="0.2">
      <c r="A36" s="52" t="s">
        <v>21</v>
      </c>
      <c r="B36" s="53">
        <f>+B27</f>
        <v>769696</v>
      </c>
      <c r="C36" s="53">
        <f t="shared" ref="C36:E36" si="15">+C27</f>
        <v>257289</v>
      </c>
      <c r="D36" s="53">
        <v>248242</v>
      </c>
      <c r="E36" s="53">
        <f t="shared" si="15"/>
        <v>253110</v>
      </c>
      <c r="F36" s="40">
        <f t="shared" si="8"/>
        <v>-4179</v>
      </c>
      <c r="G36" s="40">
        <f t="shared" si="9"/>
        <v>4868</v>
      </c>
      <c r="H36" s="41">
        <f t="shared" si="13"/>
        <v>32.884411507920007</v>
      </c>
      <c r="I36" s="41">
        <f t="shared" si="2"/>
        <v>98.375756445087035</v>
      </c>
      <c r="J36" s="41">
        <f t="shared" si="11"/>
        <v>101.96098967942572</v>
      </c>
    </row>
    <row r="37" spans="1:10" ht="15" customHeight="1" x14ac:dyDescent="0.2">
      <c r="A37" s="52" t="s">
        <v>16</v>
      </c>
      <c r="B37" s="53">
        <f>+B21+B28</f>
        <v>572722</v>
      </c>
      <c r="C37" s="53">
        <f t="shared" ref="C37:E37" si="16">+C21+C28</f>
        <v>190694</v>
      </c>
      <c r="D37" s="53">
        <v>183050</v>
      </c>
      <c r="E37" s="53">
        <f t="shared" si="16"/>
        <v>187856</v>
      </c>
      <c r="F37" s="40">
        <f t="shared" si="8"/>
        <v>-2838</v>
      </c>
      <c r="G37" s="40">
        <f t="shared" si="9"/>
        <v>4806</v>
      </c>
      <c r="H37" s="41">
        <f t="shared" si="13"/>
        <v>32.800555941626129</v>
      </c>
      <c r="I37" s="41">
        <f t="shared" si="2"/>
        <v>98.511751811803208</v>
      </c>
      <c r="J37" s="41">
        <f t="shared" si="11"/>
        <v>102.62551215514885</v>
      </c>
    </row>
    <row r="38" spans="1:10" ht="15" customHeight="1" x14ac:dyDescent="0.2">
      <c r="A38" s="52" t="s">
        <v>17</v>
      </c>
      <c r="B38" s="53">
        <f t="shared" ref="B38:E40" si="17">+B22+B29</f>
        <v>53157</v>
      </c>
      <c r="C38" s="53">
        <f t="shared" si="17"/>
        <v>17704</v>
      </c>
      <c r="D38" s="53">
        <v>16471</v>
      </c>
      <c r="E38" s="53">
        <f t="shared" si="17"/>
        <v>18059</v>
      </c>
      <c r="F38" s="40">
        <f t="shared" si="8"/>
        <v>355</v>
      </c>
      <c r="G38" s="40">
        <f t="shared" si="9"/>
        <v>1588</v>
      </c>
      <c r="H38" s="41">
        <f t="shared" si="13"/>
        <v>33.972948059521798</v>
      </c>
      <c r="I38" s="41">
        <f t="shared" si="2"/>
        <v>102.00519656574785</v>
      </c>
      <c r="J38" s="41">
        <f t="shared" si="11"/>
        <v>109.64118754174004</v>
      </c>
    </row>
    <row r="39" spans="1:10" ht="15" customHeight="1" x14ac:dyDescent="0.2">
      <c r="A39" s="52" t="s">
        <v>18</v>
      </c>
      <c r="B39" s="53">
        <f t="shared" si="17"/>
        <v>49115</v>
      </c>
      <c r="C39" s="53">
        <f t="shared" si="17"/>
        <v>16411</v>
      </c>
      <c r="D39" s="53">
        <v>14884</v>
      </c>
      <c r="E39" s="53">
        <f t="shared" si="17"/>
        <v>14546</v>
      </c>
      <c r="F39" s="40">
        <f t="shared" si="8"/>
        <v>-1865</v>
      </c>
      <c r="G39" s="40">
        <f t="shared" si="9"/>
        <v>-338</v>
      </c>
      <c r="H39" s="41">
        <f t="shared" si="13"/>
        <v>29.616206861447626</v>
      </c>
      <c r="I39" s="41">
        <f t="shared" si="2"/>
        <v>88.63567119614892</v>
      </c>
      <c r="J39" s="41">
        <f t="shared" si="11"/>
        <v>97.729105079279762</v>
      </c>
    </row>
    <row r="40" spans="1:10" ht="15" customHeight="1" x14ac:dyDescent="0.2">
      <c r="A40" s="52" t="s">
        <v>19</v>
      </c>
      <c r="B40" s="53">
        <f t="shared" si="17"/>
        <v>0</v>
      </c>
      <c r="C40" s="53">
        <f t="shared" si="17"/>
        <v>0</v>
      </c>
      <c r="D40" s="53">
        <v>76</v>
      </c>
      <c r="E40" s="53">
        <f t="shared" si="17"/>
        <v>391</v>
      </c>
      <c r="F40" s="40">
        <f t="shared" si="8"/>
        <v>391</v>
      </c>
      <c r="G40" s="40">
        <f t="shared" si="9"/>
        <v>315</v>
      </c>
      <c r="H40" s="41">
        <v>0</v>
      </c>
      <c r="I40" s="41">
        <v>0</v>
      </c>
      <c r="J40" s="41">
        <f t="shared" si="11"/>
        <v>514.47368421052624</v>
      </c>
    </row>
    <row r="41" spans="1:10" ht="15" customHeight="1" x14ac:dyDescent="0.2">
      <c r="A41" s="56" t="s">
        <v>24</v>
      </c>
      <c r="B41" s="57">
        <f>SUM(B34:B40)</f>
        <v>6103243</v>
      </c>
      <c r="C41" s="57">
        <f t="shared" ref="C41:E41" si="18">SUM(C34:C40)</f>
        <v>2031678</v>
      </c>
      <c r="D41" s="57">
        <v>1959940</v>
      </c>
      <c r="E41" s="57">
        <f t="shared" si="18"/>
        <v>2074072</v>
      </c>
      <c r="F41" s="49">
        <f t="shared" si="8"/>
        <v>42394</v>
      </c>
      <c r="G41" s="49">
        <f t="shared" si="9"/>
        <v>114132</v>
      </c>
      <c r="H41" s="50">
        <f>+E41/B41*100</f>
        <v>33.983113567655757</v>
      </c>
      <c r="I41" s="50">
        <f t="shared" si="2"/>
        <v>102.08664955765627</v>
      </c>
      <c r="J41" s="50">
        <f>+E41/D41*100</f>
        <v>105.82323948692307</v>
      </c>
    </row>
    <row r="42" spans="1:10" ht="15" customHeight="1" x14ac:dyDescent="0.2">
      <c r="A42" s="52" t="s">
        <v>25</v>
      </c>
      <c r="B42" s="52"/>
      <c r="C42" s="52"/>
      <c r="D42" s="52"/>
      <c r="E42" s="52"/>
      <c r="F42" s="40"/>
      <c r="G42" s="40"/>
      <c r="H42" s="52"/>
      <c r="I42" s="52"/>
      <c r="J42" s="52"/>
    </row>
    <row r="43" spans="1:10" ht="15" customHeight="1" x14ac:dyDescent="0.2">
      <c r="A43" s="55" t="s">
        <v>26</v>
      </c>
      <c r="B43" s="55">
        <v>3594</v>
      </c>
      <c r="C43" s="53">
        <v>1241</v>
      </c>
      <c r="D43" s="53">
        <v>1213</v>
      </c>
      <c r="E43" s="53">
        <v>1153</v>
      </c>
      <c r="F43" s="40">
        <f t="shared" si="8"/>
        <v>-88</v>
      </c>
      <c r="G43" s="40">
        <f t="shared" si="9"/>
        <v>-60</v>
      </c>
      <c r="H43" s="41">
        <f>+E43/B43*100</f>
        <v>32.081246521981079</v>
      </c>
      <c r="I43" s="41">
        <f t="shared" si="2"/>
        <v>92.908944399677679</v>
      </c>
      <c r="J43" s="41">
        <f t="shared" si="11"/>
        <v>95.053586150041227</v>
      </c>
    </row>
    <row r="44" spans="1:10" ht="15" customHeight="1" x14ac:dyDescent="0.2">
      <c r="A44" s="55" t="s">
        <v>27</v>
      </c>
      <c r="B44" s="55">
        <v>24354</v>
      </c>
      <c r="C44" s="53">
        <v>8066</v>
      </c>
      <c r="D44" s="53">
        <v>7664</v>
      </c>
      <c r="E44" s="53">
        <v>8022</v>
      </c>
      <c r="F44" s="40">
        <f t="shared" si="8"/>
        <v>-44</v>
      </c>
      <c r="G44" s="40">
        <f t="shared" si="9"/>
        <v>358</v>
      </c>
      <c r="H44" s="41">
        <f>+E44/B44*100</f>
        <v>32.939147573293916</v>
      </c>
      <c r="I44" s="41">
        <f t="shared" si="2"/>
        <v>99.454500371931559</v>
      </c>
      <c r="J44" s="41">
        <f t="shared" si="11"/>
        <v>104.67118997912317</v>
      </c>
    </row>
    <row r="45" spans="1:10" ht="15" customHeight="1" x14ac:dyDescent="0.2">
      <c r="A45" s="55" t="s">
        <v>28</v>
      </c>
      <c r="B45" s="55">
        <v>111</v>
      </c>
      <c r="C45" s="53">
        <v>64</v>
      </c>
      <c r="D45" s="53">
        <v>27</v>
      </c>
      <c r="E45" s="53">
        <v>59</v>
      </c>
      <c r="F45" s="40">
        <f t="shared" si="8"/>
        <v>-5</v>
      </c>
      <c r="G45" s="40">
        <f t="shared" si="9"/>
        <v>32</v>
      </c>
      <c r="H45" s="41">
        <f>+E45/B45*100</f>
        <v>53.153153153153156</v>
      </c>
      <c r="I45" s="41">
        <f t="shared" si="2"/>
        <v>92.1875</v>
      </c>
      <c r="J45" s="41">
        <f t="shared" si="11"/>
        <v>218.5185185185185</v>
      </c>
    </row>
    <row r="46" spans="1:10" ht="15" customHeight="1" x14ac:dyDescent="0.2">
      <c r="A46" s="58" t="s">
        <v>29</v>
      </c>
      <c r="B46" s="58">
        <v>349</v>
      </c>
      <c r="C46" s="93">
        <v>116</v>
      </c>
      <c r="D46" s="53">
        <v>109</v>
      </c>
      <c r="E46" s="53">
        <v>109</v>
      </c>
      <c r="F46" s="40">
        <f t="shared" si="8"/>
        <v>-7</v>
      </c>
      <c r="G46" s="40">
        <f t="shared" si="9"/>
        <v>0</v>
      </c>
      <c r="H46" s="41">
        <f>+E46/B46*100</f>
        <v>31.232091690544411</v>
      </c>
      <c r="I46" s="41">
        <f t="shared" si="2"/>
        <v>93.965517241379317</v>
      </c>
      <c r="J46" s="41">
        <f t="shared" si="11"/>
        <v>100</v>
      </c>
    </row>
    <row r="47" spans="1:10" ht="15" customHeight="1" x14ac:dyDescent="0.2">
      <c r="A47" s="58" t="s">
        <v>30</v>
      </c>
      <c r="B47" s="58">
        <v>579</v>
      </c>
      <c r="C47" s="93">
        <v>221</v>
      </c>
      <c r="D47" s="53">
        <v>123</v>
      </c>
      <c r="E47" s="53">
        <v>388</v>
      </c>
      <c r="F47" s="40">
        <f t="shared" si="8"/>
        <v>167</v>
      </c>
      <c r="G47" s="40">
        <f t="shared" si="9"/>
        <v>265</v>
      </c>
      <c r="H47" s="41">
        <f>+E47/B47*100</f>
        <v>67.012089810017272</v>
      </c>
      <c r="I47" s="41">
        <f t="shared" si="2"/>
        <v>175.56561085972851</v>
      </c>
      <c r="J47" s="41">
        <f t="shared" si="11"/>
        <v>315.44715447154471</v>
      </c>
    </row>
    <row r="48" spans="1:10" ht="15" customHeight="1" x14ac:dyDescent="0.2">
      <c r="A48" s="58" t="s">
        <v>31</v>
      </c>
      <c r="B48" s="58">
        <v>0</v>
      </c>
      <c r="C48" s="93">
        <v>0</v>
      </c>
      <c r="D48" s="53">
        <v>0</v>
      </c>
      <c r="E48" s="53">
        <v>0</v>
      </c>
      <c r="F48" s="40">
        <f t="shared" si="8"/>
        <v>0</v>
      </c>
      <c r="G48" s="40">
        <f t="shared" si="9"/>
        <v>0</v>
      </c>
      <c r="H48" s="40">
        <v>0</v>
      </c>
      <c r="I48" s="40">
        <v>0</v>
      </c>
      <c r="J48" s="40">
        <v>0</v>
      </c>
    </row>
    <row r="49" spans="1:10" ht="15" customHeight="1" x14ac:dyDescent="0.2">
      <c r="A49" s="52" t="s">
        <v>32</v>
      </c>
      <c r="B49" s="55">
        <v>0</v>
      </c>
      <c r="C49" s="53">
        <v>0</v>
      </c>
      <c r="D49" s="53">
        <v>0</v>
      </c>
      <c r="E49" s="53">
        <v>0</v>
      </c>
      <c r="F49" s="40">
        <f t="shared" si="8"/>
        <v>0</v>
      </c>
      <c r="G49" s="40">
        <f t="shared" si="9"/>
        <v>0</v>
      </c>
      <c r="H49" s="40">
        <v>0</v>
      </c>
      <c r="I49" s="40">
        <v>0</v>
      </c>
      <c r="J49" s="40">
        <v>0</v>
      </c>
    </row>
    <row r="50" spans="1:10" s="61" customFormat="1" ht="27.75" customHeight="1" x14ac:dyDescent="0.2">
      <c r="A50" s="59" t="s">
        <v>33</v>
      </c>
      <c r="B50" s="59">
        <v>14230</v>
      </c>
      <c r="C50" s="60">
        <v>4566</v>
      </c>
      <c r="D50" s="60">
        <v>4391</v>
      </c>
      <c r="E50" s="60">
        <v>3854</v>
      </c>
      <c r="F50" s="40">
        <f t="shared" si="8"/>
        <v>-712</v>
      </c>
      <c r="G50" s="40">
        <f t="shared" si="9"/>
        <v>-537</v>
      </c>
      <c r="H50" s="45">
        <f>+E50/B50*100</f>
        <v>27.083626141953619</v>
      </c>
      <c r="I50" s="45">
        <f t="shared" si="2"/>
        <v>84.406482698204115</v>
      </c>
      <c r="J50" s="45">
        <f t="shared" si="11"/>
        <v>87.770439535413345</v>
      </c>
    </row>
    <row r="51" spans="1:10" ht="15" customHeight="1" x14ac:dyDescent="0.2">
      <c r="A51" s="52" t="s">
        <v>34</v>
      </c>
      <c r="B51" s="55">
        <v>107</v>
      </c>
      <c r="C51" s="53">
        <v>55</v>
      </c>
      <c r="D51" s="53">
        <v>33</v>
      </c>
      <c r="E51" s="53">
        <v>39</v>
      </c>
      <c r="F51" s="40">
        <f t="shared" si="8"/>
        <v>-16</v>
      </c>
      <c r="G51" s="40">
        <f t="shared" si="9"/>
        <v>6</v>
      </c>
      <c r="H51" s="41">
        <f>+E51/B51*100</f>
        <v>36.44859813084112</v>
      </c>
      <c r="I51" s="41">
        <f t="shared" si="2"/>
        <v>70.909090909090907</v>
      </c>
      <c r="J51" s="41">
        <f t="shared" si="11"/>
        <v>118.18181818181819</v>
      </c>
    </row>
    <row r="52" spans="1:10" ht="15" customHeight="1" x14ac:dyDescent="0.2">
      <c r="A52" s="52" t="s">
        <v>35</v>
      </c>
      <c r="B52" s="55">
        <v>71</v>
      </c>
      <c r="C52" s="53">
        <v>39</v>
      </c>
      <c r="D52" s="53">
        <v>16</v>
      </c>
      <c r="E52" s="53">
        <v>19</v>
      </c>
      <c r="F52" s="40">
        <f t="shared" si="8"/>
        <v>-20</v>
      </c>
      <c r="G52" s="40">
        <f t="shared" si="9"/>
        <v>3</v>
      </c>
      <c r="H52" s="41">
        <f>+E52/B52*100</f>
        <v>26.760563380281688</v>
      </c>
      <c r="I52" s="41">
        <f t="shared" si="2"/>
        <v>48.717948717948715</v>
      </c>
      <c r="J52" s="41">
        <f t="shared" si="11"/>
        <v>118.75</v>
      </c>
    </row>
    <row r="53" spans="1:10" ht="15" customHeight="1" x14ac:dyDescent="0.2">
      <c r="A53" s="52" t="s">
        <v>36</v>
      </c>
      <c r="B53" s="55">
        <v>162</v>
      </c>
      <c r="C53" s="53">
        <v>77</v>
      </c>
      <c r="D53" s="53">
        <v>80</v>
      </c>
      <c r="E53" s="53">
        <v>39</v>
      </c>
      <c r="F53" s="40">
        <f t="shared" si="8"/>
        <v>-38</v>
      </c>
      <c r="G53" s="40">
        <f t="shared" si="9"/>
        <v>-41</v>
      </c>
      <c r="H53" s="41">
        <f>+E53/B53*100</f>
        <v>24.074074074074073</v>
      </c>
      <c r="I53" s="41">
        <f t="shared" si="2"/>
        <v>50.649350649350644</v>
      </c>
      <c r="J53" s="41">
        <f t="shared" si="11"/>
        <v>48.75</v>
      </c>
    </row>
    <row r="54" spans="1:10" ht="15" customHeight="1" x14ac:dyDescent="0.2">
      <c r="A54" s="52" t="s">
        <v>37</v>
      </c>
      <c r="B54" s="55">
        <v>0</v>
      </c>
      <c r="C54" s="62">
        <v>0</v>
      </c>
      <c r="D54" s="62">
        <v>-22</v>
      </c>
      <c r="E54" s="62">
        <v>-31</v>
      </c>
      <c r="F54" s="40">
        <f t="shared" si="8"/>
        <v>-31</v>
      </c>
      <c r="G54" s="40">
        <f t="shared" si="9"/>
        <v>-9</v>
      </c>
      <c r="H54" s="41">
        <v>0</v>
      </c>
      <c r="I54" s="41">
        <v>0</v>
      </c>
      <c r="J54" s="41">
        <f t="shared" si="11"/>
        <v>140.90909090909091</v>
      </c>
    </row>
    <row r="55" spans="1:10" ht="15" customHeight="1" x14ac:dyDescent="0.2">
      <c r="A55" s="63" t="s">
        <v>38</v>
      </c>
      <c r="B55" s="55">
        <v>2271</v>
      </c>
      <c r="C55" s="62">
        <v>736</v>
      </c>
      <c r="D55" s="64">
        <v>805</v>
      </c>
      <c r="E55" s="64">
        <v>863</v>
      </c>
      <c r="F55" s="40">
        <f t="shared" si="8"/>
        <v>127</v>
      </c>
      <c r="G55" s="40">
        <f t="shared" si="9"/>
        <v>58</v>
      </c>
      <c r="H55" s="41">
        <f>+E55/B55*100</f>
        <v>38.000880669308671</v>
      </c>
      <c r="I55" s="41">
        <f t="shared" si="2"/>
        <v>117.25543478260869</v>
      </c>
      <c r="J55" s="41">
        <f t="shared" si="11"/>
        <v>107.20496894409939</v>
      </c>
    </row>
    <row r="56" spans="1:10" ht="15" customHeight="1" x14ac:dyDescent="0.2">
      <c r="A56" s="63" t="s">
        <v>24</v>
      </c>
      <c r="B56" s="57">
        <f>+B43+B44+B45+B46+B47+B48+B49+B50+B51+B52+B53+B54+B55</f>
        <v>45828</v>
      </c>
      <c r="C56" s="57">
        <f>+C43+C44+C45+C46+C47+C48+C49+C50+C51+C52+C53+C54+C55</f>
        <v>15181</v>
      </c>
      <c r="D56" s="57">
        <v>14439</v>
      </c>
      <c r="E56" s="57">
        <f>SUM(E43:E55)</f>
        <v>14514</v>
      </c>
      <c r="F56" s="49">
        <f t="shared" si="8"/>
        <v>-667</v>
      </c>
      <c r="G56" s="49">
        <f t="shared" si="9"/>
        <v>75</v>
      </c>
      <c r="H56" s="50">
        <f>+E56/B56*100</f>
        <v>31.670594396438855</v>
      </c>
      <c r="I56" s="50">
        <f t="shared" si="2"/>
        <v>95.606350042816672</v>
      </c>
      <c r="J56" s="50">
        <f t="shared" si="11"/>
        <v>100.5194265530854</v>
      </c>
    </row>
    <row r="57" spans="1:10" ht="15" customHeight="1" x14ac:dyDescent="0.2">
      <c r="A57" s="65" t="s">
        <v>39</v>
      </c>
      <c r="B57" s="55"/>
      <c r="C57" s="55"/>
      <c r="D57" s="55"/>
      <c r="E57" s="55"/>
      <c r="F57" s="40"/>
      <c r="G57" s="40"/>
      <c r="H57" s="66"/>
      <c r="I57" s="66"/>
      <c r="J57" s="67"/>
    </row>
    <row r="58" spans="1:10" ht="15" customHeight="1" x14ac:dyDescent="0.2">
      <c r="A58" s="68" t="s">
        <v>40</v>
      </c>
      <c r="B58" s="69">
        <v>6687</v>
      </c>
      <c r="C58" s="69">
        <v>2803</v>
      </c>
      <c r="D58" s="69">
        <v>1430</v>
      </c>
      <c r="E58" s="69">
        <v>1363</v>
      </c>
      <c r="F58" s="40">
        <f t="shared" si="8"/>
        <v>-1440</v>
      </c>
      <c r="G58" s="40">
        <f t="shared" si="9"/>
        <v>-67</v>
      </c>
      <c r="H58" s="41">
        <f>+E58/B58*100</f>
        <v>20.382832361298043</v>
      </c>
      <c r="I58" s="41">
        <f t="shared" si="2"/>
        <v>48.626471637531218</v>
      </c>
      <c r="J58" s="41">
        <f t="shared" si="11"/>
        <v>95.314685314685306</v>
      </c>
    </row>
    <row r="59" spans="1:10" ht="15" customHeight="1" x14ac:dyDescent="0.2">
      <c r="A59" s="70" t="s">
        <v>41</v>
      </c>
      <c r="B59" s="71">
        <v>12495</v>
      </c>
      <c r="C59" s="71">
        <v>4097</v>
      </c>
      <c r="D59" s="71">
        <v>4054</v>
      </c>
      <c r="E59" s="71">
        <v>3543</v>
      </c>
      <c r="F59" s="40">
        <f t="shared" si="8"/>
        <v>-554</v>
      </c>
      <c r="G59" s="40">
        <f t="shared" si="9"/>
        <v>-511</v>
      </c>
      <c r="H59" s="41">
        <f>+E59/B59*100</f>
        <v>28.355342136854745</v>
      </c>
      <c r="I59" s="41">
        <f t="shared" si="2"/>
        <v>86.477910666341231</v>
      </c>
      <c r="J59" s="41">
        <f t="shared" si="11"/>
        <v>87.395165268870258</v>
      </c>
    </row>
    <row r="60" spans="1:10" ht="15" customHeight="1" x14ac:dyDescent="0.2">
      <c r="A60" s="72" t="s">
        <v>42</v>
      </c>
      <c r="B60" s="73">
        <f>+B58+B59</f>
        <v>19182</v>
      </c>
      <c r="C60" s="73">
        <f t="shared" ref="C60:E60" si="19">+C58+C59</f>
        <v>6900</v>
      </c>
      <c r="D60" s="73">
        <v>5484</v>
      </c>
      <c r="E60" s="73">
        <f t="shared" si="19"/>
        <v>4906</v>
      </c>
      <c r="F60" s="73">
        <f t="shared" si="8"/>
        <v>-1994</v>
      </c>
      <c r="G60" s="73">
        <f t="shared" si="9"/>
        <v>-578</v>
      </c>
      <c r="H60" s="50">
        <f>+E60/B60*100</f>
        <v>25.576060890418102</v>
      </c>
      <c r="I60" s="50">
        <f t="shared" si="2"/>
        <v>71.101449275362313</v>
      </c>
      <c r="J60" s="50">
        <f>+E60/D60*100</f>
        <v>89.460247994164845</v>
      </c>
    </row>
    <row r="61" spans="1:10" ht="18" customHeight="1" x14ac:dyDescent="0.2">
      <c r="A61" s="52" t="s">
        <v>43</v>
      </c>
      <c r="B61" s="52"/>
      <c r="C61" s="52"/>
      <c r="D61" s="52"/>
      <c r="E61" s="52"/>
      <c r="F61" s="40"/>
      <c r="G61" s="40"/>
      <c r="H61" s="66"/>
      <c r="I61" s="66"/>
      <c r="J61" s="67"/>
    </row>
    <row r="62" spans="1:10" ht="14.25" customHeight="1" x14ac:dyDescent="0.2">
      <c r="A62" s="74" t="s">
        <v>44</v>
      </c>
      <c r="B62" s="55">
        <v>183395</v>
      </c>
      <c r="C62" s="55">
        <v>67888</v>
      </c>
      <c r="D62" s="55">
        <v>64499</v>
      </c>
      <c r="E62" s="55">
        <v>53780</v>
      </c>
      <c r="F62" s="40">
        <f t="shared" si="8"/>
        <v>-14108</v>
      </c>
      <c r="G62" s="40">
        <f t="shared" si="9"/>
        <v>-10719</v>
      </c>
      <c r="H62" s="41">
        <f>+E62/B62*100</f>
        <v>29.32468169797432</v>
      </c>
      <c r="I62" s="41">
        <f t="shared" si="2"/>
        <v>79.218713174640584</v>
      </c>
      <c r="J62" s="41">
        <f t="shared" si="11"/>
        <v>83.381137692057237</v>
      </c>
    </row>
    <row r="63" spans="1:10" ht="15" customHeight="1" x14ac:dyDescent="0.2">
      <c r="A63" s="74" t="s">
        <v>45</v>
      </c>
      <c r="B63" s="55">
        <v>0</v>
      </c>
      <c r="C63" s="55">
        <v>0</v>
      </c>
      <c r="D63" s="55">
        <v>-54</v>
      </c>
      <c r="E63" s="55">
        <v>-361</v>
      </c>
      <c r="F63" s="40">
        <f t="shared" si="8"/>
        <v>-361</v>
      </c>
      <c r="G63" s="40">
        <f t="shared" si="9"/>
        <v>-307</v>
      </c>
      <c r="H63" s="41">
        <v>0</v>
      </c>
      <c r="I63" s="41">
        <v>0</v>
      </c>
      <c r="J63" s="41">
        <f t="shared" si="11"/>
        <v>668.51851851851848</v>
      </c>
    </row>
    <row r="64" spans="1:10" ht="15" customHeight="1" x14ac:dyDescent="0.2">
      <c r="A64" s="74" t="s">
        <v>46</v>
      </c>
      <c r="B64" s="55">
        <v>0</v>
      </c>
      <c r="C64" s="55">
        <v>0</v>
      </c>
      <c r="D64" s="55">
        <v>49</v>
      </c>
      <c r="E64" s="55">
        <v>19</v>
      </c>
      <c r="F64" s="40">
        <f t="shared" si="8"/>
        <v>19</v>
      </c>
      <c r="G64" s="40">
        <f t="shared" si="9"/>
        <v>-30</v>
      </c>
      <c r="H64" s="41">
        <v>0</v>
      </c>
      <c r="I64" s="41">
        <v>0</v>
      </c>
      <c r="J64" s="41">
        <f t="shared" si="11"/>
        <v>38.775510204081634</v>
      </c>
    </row>
    <row r="65" spans="1:10" ht="17.25" customHeight="1" x14ac:dyDescent="0.2">
      <c r="A65" s="75" t="s">
        <v>24</v>
      </c>
      <c r="B65" s="57">
        <f>SUM(B62:B64)</f>
        <v>183395</v>
      </c>
      <c r="C65" s="57">
        <f>+C62</f>
        <v>67888</v>
      </c>
      <c r="D65" s="57">
        <v>64494</v>
      </c>
      <c r="E65" s="57">
        <f t="shared" ref="E65" si="20">SUM(E62:E64)</f>
        <v>53438</v>
      </c>
      <c r="F65" s="49">
        <f t="shared" si="8"/>
        <v>-14450</v>
      </c>
      <c r="G65" s="49">
        <f t="shared" si="9"/>
        <v>-11056</v>
      </c>
      <c r="H65" s="50">
        <f>+E65/B65*100</f>
        <v>29.13819896943755</v>
      </c>
      <c r="I65" s="50">
        <f t="shared" si="2"/>
        <v>78.714942257836441</v>
      </c>
      <c r="J65" s="50">
        <f t="shared" ref="J65" si="21">+E65/D65*100</f>
        <v>82.85732006078085</v>
      </c>
    </row>
    <row r="67" spans="1:10" ht="15" customHeight="1" x14ac:dyDescent="0.2">
      <c r="E67" s="76"/>
    </row>
    <row r="68" spans="1:10" ht="15" customHeight="1" x14ac:dyDescent="0.2">
      <c r="A68" s="12"/>
    </row>
    <row r="69" spans="1:10" ht="15" customHeight="1" x14ac:dyDescent="0.2">
      <c r="A69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2" workbookViewId="0">
      <selection activeCell="D36" sqref="D36"/>
    </sheetView>
  </sheetViews>
  <sheetFormatPr defaultRowHeight="14.25" x14ac:dyDescent="0.2"/>
  <cols>
    <col min="1" max="1" width="86.28515625" style="88" customWidth="1"/>
    <col min="2" max="3" width="14.140625" style="89" customWidth="1"/>
    <col min="4" max="4" width="13.7109375" style="88" customWidth="1"/>
    <col min="5" max="5" width="9.85546875" style="88" customWidth="1"/>
    <col min="6" max="6" width="9.5703125" style="88" customWidth="1"/>
    <col min="7" max="8" width="9.140625" style="88"/>
    <col min="9" max="9" width="2.85546875" style="88" customWidth="1"/>
    <col min="10" max="256" width="9.140625" style="88"/>
    <col min="257" max="257" width="68.42578125" style="88" customWidth="1"/>
    <col min="258" max="259" width="14.140625" style="88" customWidth="1"/>
    <col min="260" max="260" width="13.7109375" style="88" customWidth="1"/>
    <col min="261" max="261" width="9.85546875" style="88" customWidth="1"/>
    <col min="262" max="262" width="9.5703125" style="88" customWidth="1"/>
    <col min="263" max="264" width="9.140625" style="88"/>
    <col min="265" max="265" width="2.85546875" style="88" customWidth="1"/>
    <col min="266" max="512" width="9.140625" style="88"/>
    <col min="513" max="513" width="68.42578125" style="88" customWidth="1"/>
    <col min="514" max="515" width="14.140625" style="88" customWidth="1"/>
    <col min="516" max="516" width="13.7109375" style="88" customWidth="1"/>
    <col min="517" max="517" width="9.85546875" style="88" customWidth="1"/>
    <col min="518" max="518" width="9.5703125" style="88" customWidth="1"/>
    <col min="519" max="520" width="9.140625" style="88"/>
    <col min="521" max="521" width="2.85546875" style="88" customWidth="1"/>
    <col min="522" max="768" width="9.140625" style="88"/>
    <col min="769" max="769" width="68.42578125" style="88" customWidth="1"/>
    <col min="770" max="771" width="14.140625" style="88" customWidth="1"/>
    <col min="772" max="772" width="13.7109375" style="88" customWidth="1"/>
    <col min="773" max="773" width="9.85546875" style="88" customWidth="1"/>
    <col min="774" max="774" width="9.5703125" style="88" customWidth="1"/>
    <col min="775" max="776" width="9.140625" style="88"/>
    <col min="777" max="777" width="2.85546875" style="88" customWidth="1"/>
    <col min="778" max="1024" width="9.140625" style="88"/>
    <col min="1025" max="1025" width="68.42578125" style="88" customWidth="1"/>
    <col min="1026" max="1027" width="14.140625" style="88" customWidth="1"/>
    <col min="1028" max="1028" width="13.7109375" style="88" customWidth="1"/>
    <col min="1029" max="1029" width="9.85546875" style="88" customWidth="1"/>
    <col min="1030" max="1030" width="9.5703125" style="88" customWidth="1"/>
    <col min="1031" max="1032" width="9.140625" style="88"/>
    <col min="1033" max="1033" width="2.85546875" style="88" customWidth="1"/>
    <col min="1034" max="1280" width="9.140625" style="88"/>
    <col min="1281" max="1281" width="68.42578125" style="88" customWidth="1"/>
    <col min="1282" max="1283" width="14.140625" style="88" customWidth="1"/>
    <col min="1284" max="1284" width="13.7109375" style="88" customWidth="1"/>
    <col min="1285" max="1285" width="9.85546875" style="88" customWidth="1"/>
    <col min="1286" max="1286" width="9.5703125" style="88" customWidth="1"/>
    <col min="1287" max="1288" width="9.140625" style="88"/>
    <col min="1289" max="1289" width="2.85546875" style="88" customWidth="1"/>
    <col min="1290" max="1536" width="9.140625" style="88"/>
    <col min="1537" max="1537" width="68.42578125" style="88" customWidth="1"/>
    <col min="1538" max="1539" width="14.140625" style="88" customWidth="1"/>
    <col min="1540" max="1540" width="13.7109375" style="88" customWidth="1"/>
    <col min="1541" max="1541" width="9.85546875" style="88" customWidth="1"/>
    <col min="1542" max="1542" width="9.5703125" style="88" customWidth="1"/>
    <col min="1543" max="1544" width="9.140625" style="88"/>
    <col min="1545" max="1545" width="2.85546875" style="88" customWidth="1"/>
    <col min="1546" max="1792" width="9.140625" style="88"/>
    <col min="1793" max="1793" width="68.42578125" style="88" customWidth="1"/>
    <col min="1794" max="1795" width="14.140625" style="88" customWidth="1"/>
    <col min="1796" max="1796" width="13.7109375" style="88" customWidth="1"/>
    <col min="1797" max="1797" width="9.85546875" style="88" customWidth="1"/>
    <col min="1798" max="1798" width="9.5703125" style="88" customWidth="1"/>
    <col min="1799" max="1800" width="9.140625" style="88"/>
    <col min="1801" max="1801" width="2.85546875" style="88" customWidth="1"/>
    <col min="1802" max="2048" width="9.140625" style="88"/>
    <col min="2049" max="2049" width="68.42578125" style="88" customWidth="1"/>
    <col min="2050" max="2051" width="14.140625" style="88" customWidth="1"/>
    <col min="2052" max="2052" width="13.7109375" style="88" customWidth="1"/>
    <col min="2053" max="2053" width="9.85546875" style="88" customWidth="1"/>
    <col min="2054" max="2054" width="9.5703125" style="88" customWidth="1"/>
    <col min="2055" max="2056" width="9.140625" style="88"/>
    <col min="2057" max="2057" width="2.85546875" style="88" customWidth="1"/>
    <col min="2058" max="2304" width="9.140625" style="88"/>
    <col min="2305" max="2305" width="68.42578125" style="88" customWidth="1"/>
    <col min="2306" max="2307" width="14.140625" style="88" customWidth="1"/>
    <col min="2308" max="2308" width="13.7109375" style="88" customWidth="1"/>
    <col min="2309" max="2309" width="9.85546875" style="88" customWidth="1"/>
    <col min="2310" max="2310" width="9.5703125" style="88" customWidth="1"/>
    <col min="2311" max="2312" width="9.140625" style="88"/>
    <col min="2313" max="2313" width="2.85546875" style="88" customWidth="1"/>
    <col min="2314" max="2560" width="9.140625" style="88"/>
    <col min="2561" max="2561" width="68.42578125" style="88" customWidth="1"/>
    <col min="2562" max="2563" width="14.140625" style="88" customWidth="1"/>
    <col min="2564" max="2564" width="13.7109375" style="88" customWidth="1"/>
    <col min="2565" max="2565" width="9.85546875" style="88" customWidth="1"/>
    <col min="2566" max="2566" width="9.5703125" style="88" customWidth="1"/>
    <col min="2567" max="2568" width="9.140625" style="88"/>
    <col min="2569" max="2569" width="2.85546875" style="88" customWidth="1"/>
    <col min="2570" max="2816" width="9.140625" style="88"/>
    <col min="2817" max="2817" width="68.42578125" style="88" customWidth="1"/>
    <col min="2818" max="2819" width="14.140625" style="88" customWidth="1"/>
    <col min="2820" max="2820" width="13.7109375" style="88" customWidth="1"/>
    <col min="2821" max="2821" width="9.85546875" style="88" customWidth="1"/>
    <col min="2822" max="2822" width="9.5703125" style="88" customWidth="1"/>
    <col min="2823" max="2824" width="9.140625" style="88"/>
    <col min="2825" max="2825" width="2.85546875" style="88" customWidth="1"/>
    <col min="2826" max="3072" width="9.140625" style="88"/>
    <col min="3073" max="3073" width="68.42578125" style="88" customWidth="1"/>
    <col min="3074" max="3075" width="14.140625" style="88" customWidth="1"/>
    <col min="3076" max="3076" width="13.7109375" style="88" customWidth="1"/>
    <col min="3077" max="3077" width="9.85546875" style="88" customWidth="1"/>
    <col min="3078" max="3078" width="9.5703125" style="88" customWidth="1"/>
    <col min="3079" max="3080" width="9.140625" style="88"/>
    <col min="3081" max="3081" width="2.85546875" style="88" customWidth="1"/>
    <col min="3082" max="3328" width="9.140625" style="88"/>
    <col min="3329" max="3329" width="68.42578125" style="88" customWidth="1"/>
    <col min="3330" max="3331" width="14.140625" style="88" customWidth="1"/>
    <col min="3332" max="3332" width="13.7109375" style="88" customWidth="1"/>
    <col min="3333" max="3333" width="9.85546875" style="88" customWidth="1"/>
    <col min="3334" max="3334" width="9.5703125" style="88" customWidth="1"/>
    <col min="3335" max="3336" width="9.140625" style="88"/>
    <col min="3337" max="3337" width="2.85546875" style="88" customWidth="1"/>
    <col min="3338" max="3584" width="9.140625" style="88"/>
    <col min="3585" max="3585" width="68.42578125" style="88" customWidth="1"/>
    <col min="3586" max="3587" width="14.140625" style="88" customWidth="1"/>
    <col min="3588" max="3588" width="13.7109375" style="88" customWidth="1"/>
    <col min="3589" max="3589" width="9.85546875" style="88" customWidth="1"/>
    <col min="3590" max="3590" width="9.5703125" style="88" customWidth="1"/>
    <col min="3591" max="3592" width="9.140625" style="88"/>
    <col min="3593" max="3593" width="2.85546875" style="88" customWidth="1"/>
    <col min="3594" max="3840" width="9.140625" style="88"/>
    <col min="3841" max="3841" width="68.42578125" style="88" customWidth="1"/>
    <col min="3842" max="3843" width="14.140625" style="88" customWidth="1"/>
    <col min="3844" max="3844" width="13.7109375" style="88" customWidth="1"/>
    <col min="3845" max="3845" width="9.85546875" style="88" customWidth="1"/>
    <col min="3846" max="3846" width="9.5703125" style="88" customWidth="1"/>
    <col min="3847" max="3848" width="9.140625" style="88"/>
    <col min="3849" max="3849" width="2.85546875" style="88" customWidth="1"/>
    <col min="3850" max="4096" width="9.140625" style="88"/>
    <col min="4097" max="4097" width="68.42578125" style="88" customWidth="1"/>
    <col min="4098" max="4099" width="14.140625" style="88" customWidth="1"/>
    <col min="4100" max="4100" width="13.7109375" style="88" customWidth="1"/>
    <col min="4101" max="4101" width="9.85546875" style="88" customWidth="1"/>
    <col min="4102" max="4102" width="9.5703125" style="88" customWidth="1"/>
    <col min="4103" max="4104" width="9.140625" style="88"/>
    <col min="4105" max="4105" width="2.85546875" style="88" customWidth="1"/>
    <col min="4106" max="4352" width="9.140625" style="88"/>
    <col min="4353" max="4353" width="68.42578125" style="88" customWidth="1"/>
    <col min="4354" max="4355" width="14.140625" style="88" customWidth="1"/>
    <col min="4356" max="4356" width="13.7109375" style="88" customWidth="1"/>
    <col min="4357" max="4357" width="9.85546875" style="88" customWidth="1"/>
    <col min="4358" max="4358" width="9.5703125" style="88" customWidth="1"/>
    <col min="4359" max="4360" width="9.140625" style="88"/>
    <col min="4361" max="4361" width="2.85546875" style="88" customWidth="1"/>
    <col min="4362" max="4608" width="9.140625" style="88"/>
    <col min="4609" max="4609" width="68.42578125" style="88" customWidth="1"/>
    <col min="4610" max="4611" width="14.140625" style="88" customWidth="1"/>
    <col min="4612" max="4612" width="13.7109375" style="88" customWidth="1"/>
    <col min="4613" max="4613" width="9.85546875" style="88" customWidth="1"/>
    <col min="4614" max="4614" width="9.5703125" style="88" customWidth="1"/>
    <col min="4615" max="4616" width="9.140625" style="88"/>
    <col min="4617" max="4617" width="2.85546875" style="88" customWidth="1"/>
    <col min="4618" max="4864" width="9.140625" style="88"/>
    <col min="4865" max="4865" width="68.42578125" style="88" customWidth="1"/>
    <col min="4866" max="4867" width="14.140625" style="88" customWidth="1"/>
    <col min="4868" max="4868" width="13.7109375" style="88" customWidth="1"/>
    <col min="4869" max="4869" width="9.85546875" style="88" customWidth="1"/>
    <col min="4870" max="4870" width="9.5703125" style="88" customWidth="1"/>
    <col min="4871" max="4872" width="9.140625" style="88"/>
    <col min="4873" max="4873" width="2.85546875" style="88" customWidth="1"/>
    <col min="4874" max="5120" width="9.140625" style="88"/>
    <col min="5121" max="5121" width="68.42578125" style="88" customWidth="1"/>
    <col min="5122" max="5123" width="14.140625" style="88" customWidth="1"/>
    <col min="5124" max="5124" width="13.7109375" style="88" customWidth="1"/>
    <col min="5125" max="5125" width="9.85546875" style="88" customWidth="1"/>
    <col min="5126" max="5126" width="9.5703125" style="88" customWidth="1"/>
    <col min="5127" max="5128" width="9.140625" style="88"/>
    <col min="5129" max="5129" width="2.85546875" style="88" customWidth="1"/>
    <col min="5130" max="5376" width="9.140625" style="88"/>
    <col min="5377" max="5377" width="68.42578125" style="88" customWidth="1"/>
    <col min="5378" max="5379" width="14.140625" style="88" customWidth="1"/>
    <col min="5380" max="5380" width="13.7109375" style="88" customWidth="1"/>
    <col min="5381" max="5381" width="9.85546875" style="88" customWidth="1"/>
    <col min="5382" max="5382" width="9.5703125" style="88" customWidth="1"/>
    <col min="5383" max="5384" width="9.140625" style="88"/>
    <col min="5385" max="5385" width="2.85546875" style="88" customWidth="1"/>
    <col min="5386" max="5632" width="9.140625" style="88"/>
    <col min="5633" max="5633" width="68.42578125" style="88" customWidth="1"/>
    <col min="5634" max="5635" width="14.140625" style="88" customWidth="1"/>
    <col min="5636" max="5636" width="13.7109375" style="88" customWidth="1"/>
    <col min="5637" max="5637" width="9.85546875" style="88" customWidth="1"/>
    <col min="5638" max="5638" width="9.5703125" style="88" customWidth="1"/>
    <col min="5639" max="5640" width="9.140625" style="88"/>
    <col min="5641" max="5641" width="2.85546875" style="88" customWidth="1"/>
    <col min="5642" max="5888" width="9.140625" style="88"/>
    <col min="5889" max="5889" width="68.42578125" style="88" customWidth="1"/>
    <col min="5890" max="5891" width="14.140625" style="88" customWidth="1"/>
    <col min="5892" max="5892" width="13.7109375" style="88" customWidth="1"/>
    <col min="5893" max="5893" width="9.85546875" style="88" customWidth="1"/>
    <col min="5894" max="5894" width="9.5703125" style="88" customWidth="1"/>
    <col min="5895" max="5896" width="9.140625" style="88"/>
    <col min="5897" max="5897" width="2.85546875" style="88" customWidth="1"/>
    <col min="5898" max="6144" width="9.140625" style="88"/>
    <col min="6145" max="6145" width="68.42578125" style="88" customWidth="1"/>
    <col min="6146" max="6147" width="14.140625" style="88" customWidth="1"/>
    <col min="6148" max="6148" width="13.7109375" style="88" customWidth="1"/>
    <col min="6149" max="6149" width="9.85546875" style="88" customWidth="1"/>
    <col min="6150" max="6150" width="9.5703125" style="88" customWidth="1"/>
    <col min="6151" max="6152" width="9.140625" style="88"/>
    <col min="6153" max="6153" width="2.85546875" style="88" customWidth="1"/>
    <col min="6154" max="6400" width="9.140625" style="88"/>
    <col min="6401" max="6401" width="68.42578125" style="88" customWidth="1"/>
    <col min="6402" max="6403" width="14.140625" style="88" customWidth="1"/>
    <col min="6404" max="6404" width="13.7109375" style="88" customWidth="1"/>
    <col min="6405" max="6405" width="9.85546875" style="88" customWidth="1"/>
    <col min="6406" max="6406" width="9.5703125" style="88" customWidth="1"/>
    <col min="6407" max="6408" width="9.140625" style="88"/>
    <col min="6409" max="6409" width="2.85546875" style="88" customWidth="1"/>
    <col min="6410" max="6656" width="9.140625" style="88"/>
    <col min="6657" max="6657" width="68.42578125" style="88" customWidth="1"/>
    <col min="6658" max="6659" width="14.140625" style="88" customWidth="1"/>
    <col min="6660" max="6660" width="13.7109375" style="88" customWidth="1"/>
    <col min="6661" max="6661" width="9.85546875" style="88" customWidth="1"/>
    <col min="6662" max="6662" width="9.5703125" style="88" customWidth="1"/>
    <col min="6663" max="6664" width="9.140625" style="88"/>
    <col min="6665" max="6665" width="2.85546875" style="88" customWidth="1"/>
    <col min="6666" max="6912" width="9.140625" style="88"/>
    <col min="6913" max="6913" width="68.42578125" style="88" customWidth="1"/>
    <col min="6914" max="6915" width="14.140625" style="88" customWidth="1"/>
    <col min="6916" max="6916" width="13.7109375" style="88" customWidth="1"/>
    <col min="6917" max="6917" width="9.85546875" style="88" customWidth="1"/>
    <col min="6918" max="6918" width="9.5703125" style="88" customWidth="1"/>
    <col min="6919" max="6920" width="9.140625" style="88"/>
    <col min="6921" max="6921" width="2.85546875" style="88" customWidth="1"/>
    <col min="6922" max="7168" width="9.140625" style="88"/>
    <col min="7169" max="7169" width="68.42578125" style="88" customWidth="1"/>
    <col min="7170" max="7171" width="14.140625" style="88" customWidth="1"/>
    <col min="7172" max="7172" width="13.7109375" style="88" customWidth="1"/>
    <col min="7173" max="7173" width="9.85546875" style="88" customWidth="1"/>
    <col min="7174" max="7174" width="9.5703125" style="88" customWidth="1"/>
    <col min="7175" max="7176" width="9.140625" style="88"/>
    <col min="7177" max="7177" width="2.85546875" style="88" customWidth="1"/>
    <col min="7178" max="7424" width="9.140625" style="88"/>
    <col min="7425" max="7425" width="68.42578125" style="88" customWidth="1"/>
    <col min="7426" max="7427" width="14.140625" style="88" customWidth="1"/>
    <col min="7428" max="7428" width="13.7109375" style="88" customWidth="1"/>
    <col min="7429" max="7429" width="9.85546875" style="88" customWidth="1"/>
    <col min="7430" max="7430" width="9.5703125" style="88" customWidth="1"/>
    <col min="7431" max="7432" width="9.140625" style="88"/>
    <col min="7433" max="7433" width="2.85546875" style="88" customWidth="1"/>
    <col min="7434" max="7680" width="9.140625" style="88"/>
    <col min="7681" max="7681" width="68.42578125" style="88" customWidth="1"/>
    <col min="7682" max="7683" width="14.140625" style="88" customWidth="1"/>
    <col min="7684" max="7684" width="13.7109375" style="88" customWidth="1"/>
    <col min="7685" max="7685" width="9.85546875" style="88" customWidth="1"/>
    <col min="7686" max="7686" width="9.5703125" style="88" customWidth="1"/>
    <col min="7687" max="7688" width="9.140625" style="88"/>
    <col min="7689" max="7689" width="2.85546875" style="88" customWidth="1"/>
    <col min="7690" max="7936" width="9.140625" style="88"/>
    <col min="7937" max="7937" width="68.42578125" style="88" customWidth="1"/>
    <col min="7938" max="7939" width="14.140625" style="88" customWidth="1"/>
    <col min="7940" max="7940" width="13.7109375" style="88" customWidth="1"/>
    <col min="7941" max="7941" width="9.85546875" style="88" customWidth="1"/>
    <col min="7942" max="7942" width="9.5703125" style="88" customWidth="1"/>
    <col min="7943" max="7944" width="9.140625" style="88"/>
    <col min="7945" max="7945" width="2.85546875" style="88" customWidth="1"/>
    <col min="7946" max="8192" width="9.140625" style="88"/>
    <col min="8193" max="8193" width="68.42578125" style="88" customWidth="1"/>
    <col min="8194" max="8195" width="14.140625" style="88" customWidth="1"/>
    <col min="8196" max="8196" width="13.7109375" style="88" customWidth="1"/>
    <col min="8197" max="8197" width="9.85546875" style="88" customWidth="1"/>
    <col min="8198" max="8198" width="9.5703125" style="88" customWidth="1"/>
    <col min="8199" max="8200" width="9.140625" style="88"/>
    <col min="8201" max="8201" width="2.85546875" style="88" customWidth="1"/>
    <col min="8202" max="8448" width="9.140625" style="88"/>
    <col min="8449" max="8449" width="68.42578125" style="88" customWidth="1"/>
    <col min="8450" max="8451" width="14.140625" style="88" customWidth="1"/>
    <col min="8452" max="8452" width="13.7109375" style="88" customWidth="1"/>
    <col min="8453" max="8453" width="9.85546875" style="88" customWidth="1"/>
    <col min="8454" max="8454" width="9.5703125" style="88" customWidth="1"/>
    <col min="8455" max="8456" width="9.140625" style="88"/>
    <col min="8457" max="8457" width="2.85546875" style="88" customWidth="1"/>
    <col min="8458" max="8704" width="9.140625" style="88"/>
    <col min="8705" max="8705" width="68.42578125" style="88" customWidth="1"/>
    <col min="8706" max="8707" width="14.140625" style="88" customWidth="1"/>
    <col min="8708" max="8708" width="13.7109375" style="88" customWidth="1"/>
    <col min="8709" max="8709" width="9.85546875" style="88" customWidth="1"/>
    <col min="8710" max="8710" width="9.5703125" style="88" customWidth="1"/>
    <col min="8711" max="8712" width="9.140625" style="88"/>
    <col min="8713" max="8713" width="2.85546875" style="88" customWidth="1"/>
    <col min="8714" max="8960" width="9.140625" style="88"/>
    <col min="8961" max="8961" width="68.42578125" style="88" customWidth="1"/>
    <col min="8962" max="8963" width="14.140625" style="88" customWidth="1"/>
    <col min="8964" max="8964" width="13.7109375" style="88" customWidth="1"/>
    <col min="8965" max="8965" width="9.85546875" style="88" customWidth="1"/>
    <col min="8966" max="8966" width="9.5703125" style="88" customWidth="1"/>
    <col min="8967" max="8968" width="9.140625" style="88"/>
    <col min="8969" max="8969" width="2.85546875" style="88" customWidth="1"/>
    <col min="8970" max="9216" width="9.140625" style="88"/>
    <col min="9217" max="9217" width="68.42578125" style="88" customWidth="1"/>
    <col min="9218" max="9219" width="14.140625" style="88" customWidth="1"/>
    <col min="9220" max="9220" width="13.7109375" style="88" customWidth="1"/>
    <col min="9221" max="9221" width="9.85546875" style="88" customWidth="1"/>
    <col min="9222" max="9222" width="9.5703125" style="88" customWidth="1"/>
    <col min="9223" max="9224" width="9.140625" style="88"/>
    <col min="9225" max="9225" width="2.85546875" style="88" customWidth="1"/>
    <col min="9226" max="9472" width="9.140625" style="88"/>
    <col min="9473" max="9473" width="68.42578125" style="88" customWidth="1"/>
    <col min="9474" max="9475" width="14.140625" style="88" customWidth="1"/>
    <col min="9476" max="9476" width="13.7109375" style="88" customWidth="1"/>
    <col min="9477" max="9477" width="9.85546875" style="88" customWidth="1"/>
    <col min="9478" max="9478" width="9.5703125" style="88" customWidth="1"/>
    <col min="9479" max="9480" width="9.140625" style="88"/>
    <col min="9481" max="9481" width="2.85546875" style="88" customWidth="1"/>
    <col min="9482" max="9728" width="9.140625" style="88"/>
    <col min="9729" max="9729" width="68.42578125" style="88" customWidth="1"/>
    <col min="9730" max="9731" width="14.140625" style="88" customWidth="1"/>
    <col min="9732" max="9732" width="13.7109375" style="88" customWidth="1"/>
    <col min="9733" max="9733" width="9.85546875" style="88" customWidth="1"/>
    <col min="9734" max="9734" width="9.5703125" style="88" customWidth="1"/>
    <col min="9735" max="9736" width="9.140625" style="88"/>
    <col min="9737" max="9737" width="2.85546875" style="88" customWidth="1"/>
    <col min="9738" max="9984" width="9.140625" style="88"/>
    <col min="9985" max="9985" width="68.42578125" style="88" customWidth="1"/>
    <col min="9986" max="9987" width="14.140625" style="88" customWidth="1"/>
    <col min="9988" max="9988" width="13.7109375" style="88" customWidth="1"/>
    <col min="9989" max="9989" width="9.85546875" style="88" customWidth="1"/>
    <col min="9990" max="9990" width="9.5703125" style="88" customWidth="1"/>
    <col min="9991" max="9992" width="9.140625" style="88"/>
    <col min="9993" max="9993" width="2.85546875" style="88" customWidth="1"/>
    <col min="9994" max="10240" width="9.140625" style="88"/>
    <col min="10241" max="10241" width="68.42578125" style="88" customWidth="1"/>
    <col min="10242" max="10243" width="14.140625" style="88" customWidth="1"/>
    <col min="10244" max="10244" width="13.7109375" style="88" customWidth="1"/>
    <col min="10245" max="10245" width="9.85546875" style="88" customWidth="1"/>
    <col min="10246" max="10246" width="9.5703125" style="88" customWidth="1"/>
    <col min="10247" max="10248" width="9.140625" style="88"/>
    <col min="10249" max="10249" width="2.85546875" style="88" customWidth="1"/>
    <col min="10250" max="10496" width="9.140625" style="88"/>
    <col min="10497" max="10497" width="68.42578125" style="88" customWidth="1"/>
    <col min="10498" max="10499" width="14.140625" style="88" customWidth="1"/>
    <col min="10500" max="10500" width="13.7109375" style="88" customWidth="1"/>
    <col min="10501" max="10501" width="9.85546875" style="88" customWidth="1"/>
    <col min="10502" max="10502" width="9.5703125" style="88" customWidth="1"/>
    <col min="10503" max="10504" width="9.140625" style="88"/>
    <col min="10505" max="10505" width="2.85546875" style="88" customWidth="1"/>
    <col min="10506" max="10752" width="9.140625" style="88"/>
    <col min="10753" max="10753" width="68.42578125" style="88" customWidth="1"/>
    <col min="10754" max="10755" width="14.140625" style="88" customWidth="1"/>
    <col min="10756" max="10756" width="13.7109375" style="88" customWidth="1"/>
    <col min="10757" max="10757" width="9.85546875" style="88" customWidth="1"/>
    <col min="10758" max="10758" width="9.5703125" style="88" customWidth="1"/>
    <col min="10759" max="10760" width="9.140625" style="88"/>
    <col min="10761" max="10761" width="2.85546875" style="88" customWidth="1"/>
    <col min="10762" max="11008" width="9.140625" style="88"/>
    <col min="11009" max="11009" width="68.42578125" style="88" customWidth="1"/>
    <col min="11010" max="11011" width="14.140625" style="88" customWidth="1"/>
    <col min="11012" max="11012" width="13.7109375" style="88" customWidth="1"/>
    <col min="11013" max="11013" width="9.85546875" style="88" customWidth="1"/>
    <col min="11014" max="11014" width="9.5703125" style="88" customWidth="1"/>
    <col min="11015" max="11016" width="9.140625" style="88"/>
    <col min="11017" max="11017" width="2.85546875" style="88" customWidth="1"/>
    <col min="11018" max="11264" width="9.140625" style="88"/>
    <col min="11265" max="11265" width="68.42578125" style="88" customWidth="1"/>
    <col min="11266" max="11267" width="14.140625" style="88" customWidth="1"/>
    <col min="11268" max="11268" width="13.7109375" style="88" customWidth="1"/>
    <col min="11269" max="11269" width="9.85546875" style="88" customWidth="1"/>
    <col min="11270" max="11270" width="9.5703125" style="88" customWidth="1"/>
    <col min="11271" max="11272" width="9.140625" style="88"/>
    <col min="11273" max="11273" width="2.85546875" style="88" customWidth="1"/>
    <col min="11274" max="11520" width="9.140625" style="88"/>
    <col min="11521" max="11521" width="68.42578125" style="88" customWidth="1"/>
    <col min="11522" max="11523" width="14.140625" style="88" customWidth="1"/>
    <col min="11524" max="11524" width="13.7109375" style="88" customWidth="1"/>
    <col min="11525" max="11525" width="9.85546875" style="88" customWidth="1"/>
    <col min="11526" max="11526" width="9.5703125" style="88" customWidth="1"/>
    <col min="11527" max="11528" width="9.140625" style="88"/>
    <col min="11529" max="11529" width="2.85546875" style="88" customWidth="1"/>
    <col min="11530" max="11776" width="9.140625" style="88"/>
    <col min="11777" max="11777" width="68.42578125" style="88" customWidth="1"/>
    <col min="11778" max="11779" width="14.140625" style="88" customWidth="1"/>
    <col min="11780" max="11780" width="13.7109375" style="88" customWidth="1"/>
    <col min="11781" max="11781" width="9.85546875" style="88" customWidth="1"/>
    <col min="11782" max="11782" width="9.5703125" style="88" customWidth="1"/>
    <col min="11783" max="11784" width="9.140625" style="88"/>
    <col min="11785" max="11785" width="2.85546875" style="88" customWidth="1"/>
    <col min="11786" max="12032" width="9.140625" style="88"/>
    <col min="12033" max="12033" width="68.42578125" style="88" customWidth="1"/>
    <col min="12034" max="12035" width="14.140625" style="88" customWidth="1"/>
    <col min="12036" max="12036" width="13.7109375" style="88" customWidth="1"/>
    <col min="12037" max="12037" width="9.85546875" style="88" customWidth="1"/>
    <col min="12038" max="12038" width="9.5703125" style="88" customWidth="1"/>
    <col min="12039" max="12040" width="9.140625" style="88"/>
    <col min="12041" max="12041" width="2.85546875" style="88" customWidth="1"/>
    <col min="12042" max="12288" width="9.140625" style="88"/>
    <col min="12289" max="12289" width="68.42578125" style="88" customWidth="1"/>
    <col min="12290" max="12291" width="14.140625" style="88" customWidth="1"/>
    <col min="12292" max="12292" width="13.7109375" style="88" customWidth="1"/>
    <col min="12293" max="12293" width="9.85546875" style="88" customWidth="1"/>
    <col min="12294" max="12294" width="9.5703125" style="88" customWidth="1"/>
    <col min="12295" max="12296" width="9.140625" style="88"/>
    <col min="12297" max="12297" width="2.85546875" style="88" customWidth="1"/>
    <col min="12298" max="12544" width="9.140625" style="88"/>
    <col min="12545" max="12545" width="68.42578125" style="88" customWidth="1"/>
    <col min="12546" max="12547" width="14.140625" style="88" customWidth="1"/>
    <col min="12548" max="12548" width="13.7109375" style="88" customWidth="1"/>
    <col min="12549" max="12549" width="9.85546875" style="88" customWidth="1"/>
    <col min="12550" max="12550" width="9.5703125" style="88" customWidth="1"/>
    <col min="12551" max="12552" width="9.140625" style="88"/>
    <col min="12553" max="12553" width="2.85546875" style="88" customWidth="1"/>
    <col min="12554" max="12800" width="9.140625" style="88"/>
    <col min="12801" max="12801" width="68.42578125" style="88" customWidth="1"/>
    <col min="12802" max="12803" width="14.140625" style="88" customWidth="1"/>
    <col min="12804" max="12804" width="13.7109375" style="88" customWidth="1"/>
    <col min="12805" max="12805" width="9.85546875" style="88" customWidth="1"/>
    <col min="12806" max="12806" width="9.5703125" style="88" customWidth="1"/>
    <col min="12807" max="12808" width="9.140625" style="88"/>
    <col min="12809" max="12809" width="2.85546875" style="88" customWidth="1"/>
    <col min="12810" max="13056" width="9.140625" style="88"/>
    <col min="13057" max="13057" width="68.42578125" style="88" customWidth="1"/>
    <col min="13058" max="13059" width="14.140625" style="88" customWidth="1"/>
    <col min="13060" max="13060" width="13.7109375" style="88" customWidth="1"/>
    <col min="13061" max="13061" width="9.85546875" style="88" customWidth="1"/>
    <col min="13062" max="13062" width="9.5703125" style="88" customWidth="1"/>
    <col min="13063" max="13064" width="9.140625" style="88"/>
    <col min="13065" max="13065" width="2.85546875" style="88" customWidth="1"/>
    <col min="13066" max="13312" width="9.140625" style="88"/>
    <col min="13313" max="13313" width="68.42578125" style="88" customWidth="1"/>
    <col min="13314" max="13315" width="14.140625" style="88" customWidth="1"/>
    <col min="13316" max="13316" width="13.7109375" style="88" customWidth="1"/>
    <col min="13317" max="13317" width="9.85546875" style="88" customWidth="1"/>
    <col min="13318" max="13318" width="9.5703125" style="88" customWidth="1"/>
    <col min="13319" max="13320" width="9.140625" style="88"/>
    <col min="13321" max="13321" width="2.85546875" style="88" customWidth="1"/>
    <col min="13322" max="13568" width="9.140625" style="88"/>
    <col min="13569" max="13569" width="68.42578125" style="88" customWidth="1"/>
    <col min="13570" max="13571" width="14.140625" style="88" customWidth="1"/>
    <col min="13572" max="13572" width="13.7109375" style="88" customWidth="1"/>
    <col min="13573" max="13573" width="9.85546875" style="88" customWidth="1"/>
    <col min="13574" max="13574" width="9.5703125" style="88" customWidth="1"/>
    <col min="13575" max="13576" width="9.140625" style="88"/>
    <col min="13577" max="13577" width="2.85546875" style="88" customWidth="1"/>
    <col min="13578" max="13824" width="9.140625" style="88"/>
    <col min="13825" max="13825" width="68.42578125" style="88" customWidth="1"/>
    <col min="13826" max="13827" width="14.140625" style="88" customWidth="1"/>
    <col min="13828" max="13828" width="13.7109375" style="88" customWidth="1"/>
    <col min="13829" max="13829" width="9.85546875" style="88" customWidth="1"/>
    <col min="13830" max="13830" width="9.5703125" style="88" customWidth="1"/>
    <col min="13831" max="13832" width="9.140625" style="88"/>
    <col min="13833" max="13833" width="2.85546875" style="88" customWidth="1"/>
    <col min="13834" max="14080" width="9.140625" style="88"/>
    <col min="14081" max="14081" width="68.42578125" style="88" customWidth="1"/>
    <col min="14082" max="14083" width="14.140625" style="88" customWidth="1"/>
    <col min="14084" max="14084" width="13.7109375" style="88" customWidth="1"/>
    <col min="14085" max="14085" width="9.85546875" style="88" customWidth="1"/>
    <col min="14086" max="14086" width="9.5703125" style="88" customWidth="1"/>
    <col min="14087" max="14088" width="9.140625" style="88"/>
    <col min="14089" max="14089" width="2.85546875" style="88" customWidth="1"/>
    <col min="14090" max="14336" width="9.140625" style="88"/>
    <col min="14337" max="14337" width="68.42578125" style="88" customWidth="1"/>
    <col min="14338" max="14339" width="14.140625" style="88" customWidth="1"/>
    <col min="14340" max="14340" width="13.7109375" style="88" customWidth="1"/>
    <col min="14341" max="14341" width="9.85546875" style="88" customWidth="1"/>
    <col min="14342" max="14342" width="9.5703125" style="88" customWidth="1"/>
    <col min="14343" max="14344" width="9.140625" style="88"/>
    <col min="14345" max="14345" width="2.85546875" style="88" customWidth="1"/>
    <col min="14346" max="14592" width="9.140625" style="88"/>
    <col min="14593" max="14593" width="68.42578125" style="88" customWidth="1"/>
    <col min="14594" max="14595" width="14.140625" style="88" customWidth="1"/>
    <col min="14596" max="14596" width="13.7109375" style="88" customWidth="1"/>
    <col min="14597" max="14597" width="9.85546875" style="88" customWidth="1"/>
    <col min="14598" max="14598" width="9.5703125" style="88" customWidth="1"/>
    <col min="14599" max="14600" width="9.140625" style="88"/>
    <col min="14601" max="14601" width="2.85546875" style="88" customWidth="1"/>
    <col min="14602" max="14848" width="9.140625" style="88"/>
    <col min="14849" max="14849" width="68.42578125" style="88" customWidth="1"/>
    <col min="14850" max="14851" width="14.140625" style="88" customWidth="1"/>
    <col min="14852" max="14852" width="13.7109375" style="88" customWidth="1"/>
    <col min="14853" max="14853" width="9.85546875" style="88" customWidth="1"/>
    <col min="14854" max="14854" width="9.5703125" style="88" customWidth="1"/>
    <col min="14855" max="14856" width="9.140625" style="88"/>
    <col min="14857" max="14857" width="2.85546875" style="88" customWidth="1"/>
    <col min="14858" max="15104" width="9.140625" style="88"/>
    <col min="15105" max="15105" width="68.42578125" style="88" customWidth="1"/>
    <col min="15106" max="15107" width="14.140625" style="88" customWidth="1"/>
    <col min="15108" max="15108" width="13.7109375" style="88" customWidth="1"/>
    <col min="15109" max="15109" width="9.85546875" style="88" customWidth="1"/>
    <col min="15110" max="15110" width="9.5703125" style="88" customWidth="1"/>
    <col min="15111" max="15112" width="9.140625" style="88"/>
    <col min="15113" max="15113" width="2.85546875" style="88" customWidth="1"/>
    <col min="15114" max="15360" width="9.140625" style="88"/>
    <col min="15361" max="15361" width="68.42578125" style="88" customWidth="1"/>
    <col min="15362" max="15363" width="14.140625" style="88" customWidth="1"/>
    <col min="15364" max="15364" width="13.7109375" style="88" customWidth="1"/>
    <col min="15365" max="15365" width="9.85546875" style="88" customWidth="1"/>
    <col min="15366" max="15366" width="9.5703125" style="88" customWidth="1"/>
    <col min="15367" max="15368" width="9.140625" style="88"/>
    <col min="15369" max="15369" width="2.85546875" style="88" customWidth="1"/>
    <col min="15370" max="15616" width="9.140625" style="88"/>
    <col min="15617" max="15617" width="68.42578125" style="88" customWidth="1"/>
    <col min="15618" max="15619" width="14.140625" style="88" customWidth="1"/>
    <col min="15620" max="15620" width="13.7109375" style="88" customWidth="1"/>
    <col min="15621" max="15621" width="9.85546875" style="88" customWidth="1"/>
    <col min="15622" max="15622" width="9.5703125" style="88" customWidth="1"/>
    <col min="15623" max="15624" width="9.140625" style="88"/>
    <col min="15625" max="15625" width="2.85546875" style="88" customWidth="1"/>
    <col min="15626" max="15872" width="9.140625" style="88"/>
    <col min="15873" max="15873" width="68.42578125" style="88" customWidth="1"/>
    <col min="15874" max="15875" width="14.140625" style="88" customWidth="1"/>
    <col min="15876" max="15876" width="13.7109375" style="88" customWidth="1"/>
    <col min="15877" max="15877" width="9.85546875" style="88" customWidth="1"/>
    <col min="15878" max="15878" width="9.5703125" style="88" customWidth="1"/>
    <col min="15879" max="15880" width="9.140625" style="88"/>
    <col min="15881" max="15881" width="2.85546875" style="88" customWidth="1"/>
    <col min="15882" max="16128" width="9.140625" style="88"/>
    <col min="16129" max="16129" width="68.42578125" style="88" customWidth="1"/>
    <col min="16130" max="16131" width="14.140625" style="88" customWidth="1"/>
    <col min="16132" max="16132" width="13.7109375" style="88" customWidth="1"/>
    <col min="16133" max="16133" width="9.85546875" style="88" customWidth="1"/>
    <col min="16134" max="16134" width="9.5703125" style="88" customWidth="1"/>
    <col min="16135" max="16136" width="9.140625" style="88"/>
    <col min="16137" max="16137" width="2.85546875" style="88" customWidth="1"/>
    <col min="16138" max="16384" width="9.140625" style="88"/>
  </cols>
  <sheetData>
    <row r="1" spans="1:7" ht="15" x14ac:dyDescent="0.25">
      <c r="A1" s="173"/>
      <c r="F1" s="101"/>
    </row>
    <row r="4" spans="1:7" x14ac:dyDescent="0.2">
      <c r="A4" s="170" t="s">
        <v>157</v>
      </c>
    </row>
    <row r="5" spans="1:7" ht="15" x14ac:dyDescent="0.25">
      <c r="A5" s="174"/>
    </row>
    <row r="6" spans="1:7" ht="15" x14ac:dyDescent="0.25">
      <c r="A6" s="174"/>
    </row>
    <row r="7" spans="1:7" x14ac:dyDescent="0.2">
      <c r="A7" s="88" t="s">
        <v>158</v>
      </c>
      <c r="C7" s="171"/>
      <c r="F7" s="101" t="s">
        <v>3</v>
      </c>
    </row>
    <row r="8" spans="1:7" ht="61.5" customHeight="1" x14ac:dyDescent="0.2">
      <c r="A8" s="175" t="s">
        <v>1</v>
      </c>
      <c r="B8" s="176" t="s">
        <v>89</v>
      </c>
      <c r="C8" s="176" t="s">
        <v>159</v>
      </c>
      <c r="D8" s="177" t="s">
        <v>160</v>
      </c>
      <c r="E8" s="176" t="s">
        <v>161</v>
      </c>
      <c r="F8" s="176" t="s">
        <v>162</v>
      </c>
    </row>
    <row r="9" spans="1:7" s="181" customFormat="1" ht="14.25" customHeight="1" x14ac:dyDescent="0.2">
      <c r="A9" s="175" t="s">
        <v>0</v>
      </c>
      <c r="B9" s="176" t="s">
        <v>163</v>
      </c>
      <c r="C9" s="176" t="s">
        <v>164</v>
      </c>
      <c r="D9" s="178">
        <v>3</v>
      </c>
      <c r="E9" s="179">
        <v>4</v>
      </c>
      <c r="F9" s="180">
        <v>5</v>
      </c>
    </row>
    <row r="10" spans="1:7" ht="18.75" customHeight="1" x14ac:dyDescent="0.2">
      <c r="A10" s="182" t="s">
        <v>165</v>
      </c>
      <c r="B10" s="183">
        <v>51530</v>
      </c>
      <c r="C10" s="184">
        <v>16876.68</v>
      </c>
      <c r="D10" s="172">
        <v>17088</v>
      </c>
      <c r="E10" s="185">
        <v>33.161265282359793</v>
      </c>
      <c r="F10" s="186">
        <v>101.25214200897332</v>
      </c>
      <c r="G10" s="187"/>
    </row>
    <row r="11" spans="1:7" ht="12.75" customHeight="1" x14ac:dyDescent="0.2">
      <c r="A11" s="187"/>
      <c r="B11" s="188"/>
      <c r="C11" s="189"/>
      <c r="D11" s="172"/>
      <c r="E11" s="190"/>
      <c r="F11" s="191"/>
      <c r="G11" s="187"/>
    </row>
    <row r="12" spans="1:7" ht="17.25" customHeight="1" x14ac:dyDescent="0.2">
      <c r="A12" s="187" t="s">
        <v>166</v>
      </c>
      <c r="B12" s="188">
        <v>51530</v>
      </c>
      <c r="C12" s="189">
        <v>16876.68</v>
      </c>
      <c r="D12" s="188">
        <v>19169</v>
      </c>
      <c r="E12" s="190">
        <v>37.199689501261403</v>
      </c>
      <c r="F12" s="191">
        <v>113.58276627867565</v>
      </c>
      <c r="G12" s="187"/>
    </row>
    <row r="13" spans="1:7" ht="12.75" customHeight="1" x14ac:dyDescent="0.2">
      <c r="A13" s="187" t="s">
        <v>2</v>
      </c>
      <c r="B13" s="188"/>
      <c r="C13" s="189" t="s">
        <v>167</v>
      </c>
      <c r="D13" s="192"/>
      <c r="E13" s="190"/>
      <c r="F13" s="191"/>
      <c r="G13" s="187"/>
    </row>
    <row r="14" spans="1:7" ht="18.75" customHeight="1" x14ac:dyDescent="0.2">
      <c r="A14" s="187" t="s">
        <v>168</v>
      </c>
      <c r="B14" s="188">
        <v>180</v>
      </c>
      <c r="C14" s="189">
        <v>60</v>
      </c>
      <c r="D14" s="193">
        <v>66</v>
      </c>
      <c r="E14" s="190">
        <v>36.666666666666664</v>
      </c>
      <c r="F14" s="191">
        <v>110.00000000000001</v>
      </c>
      <c r="G14" s="187"/>
    </row>
    <row r="15" spans="1:7" ht="18.75" customHeight="1" x14ac:dyDescent="0.2">
      <c r="A15" s="187" t="s">
        <v>169</v>
      </c>
      <c r="B15" s="188">
        <v>5400</v>
      </c>
      <c r="C15" s="189">
        <v>1800</v>
      </c>
      <c r="D15" s="193">
        <v>1926</v>
      </c>
      <c r="E15" s="190">
        <v>35.666666666666671</v>
      </c>
      <c r="F15" s="191">
        <v>107</v>
      </c>
      <c r="G15" s="187"/>
    </row>
    <row r="16" spans="1:7" ht="18.75" customHeight="1" x14ac:dyDescent="0.2">
      <c r="A16" s="187" t="s">
        <v>170</v>
      </c>
      <c r="B16" s="188">
        <v>72</v>
      </c>
      <c r="C16" s="189">
        <v>24</v>
      </c>
      <c r="D16" s="193">
        <v>20</v>
      </c>
      <c r="E16" s="190">
        <v>27.777777777777779</v>
      </c>
      <c r="F16" s="191">
        <v>83.333333333333343</v>
      </c>
      <c r="G16" s="187"/>
    </row>
    <row r="17" spans="1:7" ht="18.75" customHeight="1" x14ac:dyDescent="0.2">
      <c r="A17" s="187" t="s">
        <v>171</v>
      </c>
      <c r="B17" s="188">
        <v>4620</v>
      </c>
      <c r="C17" s="189">
        <v>1540</v>
      </c>
      <c r="D17" s="193">
        <v>1555</v>
      </c>
      <c r="E17" s="190">
        <v>33.658008658008661</v>
      </c>
      <c r="F17" s="191">
        <v>100.97402597402598</v>
      </c>
      <c r="G17" s="187"/>
    </row>
    <row r="18" spans="1:7" ht="18.75" customHeight="1" x14ac:dyDescent="0.2">
      <c r="A18" s="194" t="s">
        <v>172</v>
      </c>
      <c r="B18" s="188">
        <v>6600</v>
      </c>
      <c r="C18" s="189">
        <v>2200</v>
      </c>
      <c r="D18" s="193">
        <v>2248</v>
      </c>
      <c r="E18" s="190">
        <v>34.060606060606055</v>
      </c>
      <c r="F18" s="191">
        <v>102.18181818181817</v>
      </c>
      <c r="G18" s="187"/>
    </row>
    <row r="19" spans="1:7" ht="18.75" customHeight="1" x14ac:dyDescent="0.2">
      <c r="A19" s="187" t="s">
        <v>173</v>
      </c>
      <c r="B19" s="188">
        <v>0</v>
      </c>
      <c r="C19" s="189">
        <v>0</v>
      </c>
      <c r="D19" s="193">
        <v>0</v>
      </c>
      <c r="E19" s="190">
        <v>0</v>
      </c>
      <c r="F19" s="191">
        <v>0</v>
      </c>
      <c r="G19" s="187"/>
    </row>
    <row r="20" spans="1:7" ht="27" customHeight="1" x14ac:dyDescent="0.2">
      <c r="A20" s="195" t="s">
        <v>174</v>
      </c>
      <c r="B20" s="188">
        <v>405.22264747947463</v>
      </c>
      <c r="C20" s="189">
        <v>135.0742158264915</v>
      </c>
      <c r="D20" s="193">
        <v>129</v>
      </c>
      <c r="E20" s="190">
        <v>31.834351017247652</v>
      </c>
      <c r="F20" s="191">
        <v>95.503053051742995</v>
      </c>
      <c r="G20" s="193"/>
    </row>
    <row r="21" spans="1:7" ht="45" customHeight="1" x14ac:dyDescent="0.2">
      <c r="A21" s="195" t="s">
        <v>175</v>
      </c>
      <c r="B21" s="188">
        <v>42.401688815561293</v>
      </c>
      <c r="C21" s="189">
        <v>14.133896271853763</v>
      </c>
      <c r="D21" s="193">
        <v>15</v>
      </c>
      <c r="E21" s="190">
        <v>35.375949446841474</v>
      </c>
      <c r="F21" s="191">
        <v>106.12784834052445</v>
      </c>
      <c r="G21" s="187"/>
    </row>
    <row r="22" spans="1:7" ht="28.5" customHeight="1" x14ac:dyDescent="0.2">
      <c r="A22" s="195" t="s">
        <v>176</v>
      </c>
      <c r="B22" s="188">
        <v>2.3756637049641376</v>
      </c>
      <c r="C22" s="189">
        <v>0.79188790165471257</v>
      </c>
      <c r="D22" s="193">
        <v>1</v>
      </c>
      <c r="E22" s="190">
        <v>42.093499930584485</v>
      </c>
      <c r="F22" s="191">
        <v>126.28049979175344</v>
      </c>
      <c r="G22" s="187"/>
    </row>
    <row r="23" spans="1:7" ht="18.75" customHeight="1" x14ac:dyDescent="0.2">
      <c r="A23" s="187" t="s">
        <v>177</v>
      </c>
      <c r="B23" s="188">
        <v>368</v>
      </c>
      <c r="C23" s="189">
        <v>122.68</v>
      </c>
      <c r="D23" s="193">
        <v>122</v>
      </c>
      <c r="E23" s="190">
        <v>33.152173913043477</v>
      </c>
      <c r="F23" s="191">
        <v>99.445712422562764</v>
      </c>
      <c r="G23" s="187"/>
    </row>
    <row r="24" spans="1:7" ht="18.75" customHeight="1" x14ac:dyDescent="0.2">
      <c r="A24" s="187" t="s">
        <v>178</v>
      </c>
      <c r="B24" s="188">
        <v>0</v>
      </c>
      <c r="C24" s="189">
        <v>0</v>
      </c>
      <c r="D24" s="193">
        <v>3</v>
      </c>
      <c r="E24" s="196" t="s">
        <v>179</v>
      </c>
      <c r="F24" s="197" t="s">
        <v>179</v>
      </c>
      <c r="G24" s="187"/>
    </row>
    <row r="25" spans="1:7" ht="18.75" customHeight="1" x14ac:dyDescent="0.2">
      <c r="A25" s="198" t="s">
        <v>180</v>
      </c>
      <c r="B25" s="188">
        <v>0</v>
      </c>
      <c r="C25" s="189">
        <v>0</v>
      </c>
      <c r="D25" s="193">
        <v>2142</v>
      </c>
      <c r="E25" s="196" t="s">
        <v>179</v>
      </c>
      <c r="F25" s="197" t="s">
        <v>179</v>
      </c>
      <c r="G25" s="187"/>
    </row>
    <row r="26" spans="1:7" ht="29.25" customHeight="1" x14ac:dyDescent="0.2">
      <c r="A26" s="198" t="s">
        <v>181</v>
      </c>
      <c r="B26" s="188">
        <v>2640</v>
      </c>
      <c r="C26" s="189">
        <v>880</v>
      </c>
      <c r="D26" s="193">
        <v>867</v>
      </c>
      <c r="E26" s="190">
        <v>32.840909090909093</v>
      </c>
      <c r="F26" s="191">
        <v>98.522727272727266</v>
      </c>
      <c r="G26" s="187"/>
    </row>
    <row r="27" spans="1:7" ht="18.75" customHeight="1" x14ac:dyDescent="0.2">
      <c r="A27" s="198" t="s">
        <v>182</v>
      </c>
      <c r="B27" s="188">
        <v>0</v>
      </c>
      <c r="C27" s="189">
        <v>0</v>
      </c>
      <c r="D27" s="193">
        <v>2</v>
      </c>
      <c r="E27" s="196" t="s">
        <v>179</v>
      </c>
      <c r="F27" s="197" t="s">
        <v>179</v>
      </c>
      <c r="G27" s="187"/>
    </row>
    <row r="28" spans="1:7" ht="18.75" customHeight="1" x14ac:dyDescent="0.2">
      <c r="A28" s="187" t="s">
        <v>183</v>
      </c>
      <c r="B28" s="188">
        <v>31200</v>
      </c>
      <c r="C28" s="189">
        <v>10100</v>
      </c>
      <c r="D28" s="193">
        <v>10073</v>
      </c>
      <c r="E28" s="190">
        <v>32.285256410256409</v>
      </c>
      <c r="F28" s="191">
        <v>99.732673267326732</v>
      </c>
    </row>
    <row r="29" spans="1:7" ht="23.25" customHeight="1" x14ac:dyDescent="0.2">
      <c r="A29" s="224" t="s">
        <v>184</v>
      </c>
      <c r="B29" s="225" t="s">
        <v>179</v>
      </c>
      <c r="C29" s="225" t="s">
        <v>179</v>
      </c>
      <c r="D29" s="227">
        <v>-2081</v>
      </c>
      <c r="E29" s="226" t="s">
        <v>179</v>
      </c>
      <c r="F29" s="226" t="s">
        <v>179</v>
      </c>
    </row>
    <row r="30" spans="1:7" ht="12.75" hidden="1" customHeight="1" x14ac:dyDescent="0.2">
      <c r="A30" s="133" t="s">
        <v>185</v>
      </c>
      <c r="B30" s="204"/>
      <c r="C30" s="204"/>
      <c r="D30" s="205"/>
      <c r="E30" s="206"/>
      <c r="F30" s="207"/>
    </row>
    <row r="31" spans="1:7" ht="12.75" hidden="1" customHeight="1" x14ac:dyDescent="0.2">
      <c r="A31" s="203" t="s">
        <v>186</v>
      </c>
      <c r="B31" s="204"/>
      <c r="C31" s="204"/>
      <c r="D31" s="205"/>
      <c r="E31" s="206"/>
      <c r="F31" s="207"/>
    </row>
    <row r="32" spans="1:7" ht="12.75" hidden="1" customHeight="1" x14ac:dyDescent="0.2">
      <c r="A32" s="208" t="s">
        <v>187</v>
      </c>
      <c r="B32" s="209"/>
      <c r="C32" s="209"/>
      <c r="D32" s="210"/>
      <c r="E32" s="211"/>
      <c r="F32" s="212"/>
    </row>
    <row r="33" spans="1:6" ht="12.75" hidden="1" customHeight="1" x14ac:dyDescent="0.2">
      <c r="A33" s="117" t="s">
        <v>188</v>
      </c>
      <c r="B33" s="199"/>
      <c r="C33" s="199"/>
      <c r="D33" s="200"/>
      <c r="E33" s="201"/>
      <c r="F33" s="202"/>
    </row>
    <row r="34" spans="1:6" ht="12.75" hidden="1" customHeight="1" x14ac:dyDescent="0.2">
      <c r="A34" s="203" t="s">
        <v>186</v>
      </c>
      <c r="B34" s="204"/>
      <c r="C34" s="204"/>
      <c r="D34" s="205"/>
      <c r="E34" s="206"/>
      <c r="F34" s="207"/>
    </row>
    <row r="35" spans="1:6" ht="12.75" hidden="1" customHeight="1" x14ac:dyDescent="0.2">
      <c r="A35" s="208" t="s">
        <v>187</v>
      </c>
      <c r="B35" s="209"/>
      <c r="C35" s="209"/>
      <c r="D35" s="210"/>
      <c r="E35" s="211"/>
      <c r="F35" s="212"/>
    </row>
    <row r="36" spans="1:6" ht="12" customHeight="1" x14ac:dyDescent="0.2">
      <c r="A36" s="138"/>
      <c r="B36" s="204"/>
      <c r="C36" s="204"/>
      <c r="D36" s="213"/>
      <c r="E36" s="206"/>
      <c r="F36" s="206"/>
    </row>
    <row r="37" spans="1:6" ht="12" customHeight="1" x14ac:dyDescent="0.2">
      <c r="A37" s="222" t="s">
        <v>189</v>
      </c>
    </row>
    <row r="38" spans="1:6" ht="12" customHeight="1" x14ac:dyDescent="0.2">
      <c r="A38" s="223" t="s">
        <v>190</v>
      </c>
    </row>
    <row r="39" spans="1:6" ht="12" customHeight="1" x14ac:dyDescent="0.2">
      <c r="A39" s="223" t="s">
        <v>191</v>
      </c>
    </row>
    <row r="40" spans="1:6" ht="12" customHeight="1" x14ac:dyDescent="0.2">
      <c r="A40" s="214"/>
    </row>
    <row r="41" spans="1:6" ht="12" customHeight="1" x14ac:dyDescent="0.2">
      <c r="A41" s="214"/>
      <c r="D41" s="172"/>
    </row>
    <row r="43" spans="1:6" x14ac:dyDescent="0.2">
      <c r="A43" s="88" t="s">
        <v>192</v>
      </c>
      <c r="B43" s="101" t="s">
        <v>3</v>
      </c>
    </row>
    <row r="44" spans="1:6" ht="51" customHeight="1" x14ac:dyDescent="0.2">
      <c r="A44" s="175" t="s">
        <v>1</v>
      </c>
      <c r="B44" s="177" t="s">
        <v>160</v>
      </c>
      <c r="C44" s="88"/>
    </row>
    <row r="45" spans="1:6" s="181" customFormat="1" ht="14.25" customHeight="1" x14ac:dyDescent="0.2">
      <c r="A45" s="215" t="s">
        <v>0</v>
      </c>
      <c r="B45" s="180">
        <v>1</v>
      </c>
    </row>
    <row r="46" spans="1:6" ht="41.25" customHeight="1" x14ac:dyDescent="0.2">
      <c r="A46" s="216" t="s">
        <v>193</v>
      </c>
      <c r="B46" s="217">
        <v>466</v>
      </c>
      <c r="C46" s="88"/>
    </row>
    <row r="47" spans="1:6" ht="15" customHeight="1" x14ac:dyDescent="0.2">
      <c r="A47" s="216" t="s">
        <v>194</v>
      </c>
      <c r="B47" s="218">
        <v>345</v>
      </c>
      <c r="C47" s="88"/>
      <c r="D47" s="219"/>
    </row>
    <row r="48" spans="1:6" ht="15" customHeight="1" x14ac:dyDescent="0.2">
      <c r="A48" s="216" t="s">
        <v>195</v>
      </c>
      <c r="B48" s="220">
        <v>-121</v>
      </c>
      <c r="C48" s="88"/>
      <c r="D48" s="219"/>
    </row>
    <row r="49" spans="1:4" x14ac:dyDescent="0.2">
      <c r="D49" s="219"/>
    </row>
    <row r="51" spans="1:4" x14ac:dyDescent="0.2">
      <c r="A51" s="221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zoomScaleNormal="100" workbookViewId="0">
      <selection activeCell="D36" sqref="D36"/>
    </sheetView>
  </sheetViews>
  <sheetFormatPr defaultRowHeight="12.75" x14ac:dyDescent="0.2"/>
  <cols>
    <col min="1" max="1" width="59.7109375" customWidth="1"/>
    <col min="2" max="2" width="21.42578125" customWidth="1"/>
    <col min="3" max="6" width="17.7109375" customWidth="1"/>
  </cols>
  <sheetData>
    <row r="1" spans="1:6" ht="14.25" x14ac:dyDescent="0.2">
      <c r="A1" s="98"/>
      <c r="B1" s="99"/>
      <c r="C1" s="99"/>
      <c r="D1" s="99"/>
    </row>
    <row r="2" spans="1:6" ht="14.25" x14ac:dyDescent="0.2">
      <c r="A2" s="88"/>
      <c r="B2" s="100"/>
      <c r="C2" s="100"/>
      <c r="D2" s="100"/>
    </row>
    <row r="3" spans="1:6" ht="14.25" x14ac:dyDescent="0.2">
      <c r="A3" s="88" t="s">
        <v>101</v>
      </c>
    </row>
    <row r="4" spans="1:6" ht="15" thickBot="1" x14ac:dyDescent="0.25">
      <c r="B4" s="101"/>
      <c r="C4" s="101"/>
      <c r="D4" s="101"/>
      <c r="E4" s="88"/>
      <c r="F4" s="88"/>
    </row>
    <row r="5" spans="1:6" ht="15.75" thickBot="1" x14ac:dyDescent="0.3">
      <c r="A5" s="102" t="s">
        <v>102</v>
      </c>
      <c r="B5" s="103" t="s">
        <v>103</v>
      </c>
      <c r="C5" s="104" t="s">
        <v>104</v>
      </c>
      <c r="D5" s="105"/>
      <c r="E5" s="105"/>
      <c r="F5" s="106"/>
    </row>
    <row r="6" spans="1:6" ht="29.25" thickBot="1" x14ac:dyDescent="0.25">
      <c r="A6" s="107"/>
      <c r="B6" s="108" t="s">
        <v>105</v>
      </c>
      <c r="C6" s="109" t="s">
        <v>106</v>
      </c>
      <c r="D6" s="110" t="s">
        <v>107</v>
      </c>
      <c r="E6" s="111" t="s">
        <v>108</v>
      </c>
      <c r="F6" s="112" t="s">
        <v>4</v>
      </c>
    </row>
    <row r="7" spans="1:6" ht="15" thickBot="1" x14ac:dyDescent="0.25">
      <c r="A7" s="113" t="s">
        <v>0</v>
      </c>
      <c r="B7" s="114">
        <v>1</v>
      </c>
      <c r="C7" s="114"/>
      <c r="D7" s="114">
        <v>3</v>
      </c>
      <c r="E7" s="114">
        <v>4</v>
      </c>
      <c r="F7" s="115">
        <v>5</v>
      </c>
    </row>
    <row r="8" spans="1:6" ht="14.25" x14ac:dyDescent="0.2">
      <c r="A8" s="116"/>
      <c r="B8" s="117"/>
      <c r="C8" s="116"/>
      <c r="D8" s="116"/>
      <c r="E8" s="116"/>
      <c r="F8" s="118"/>
    </row>
    <row r="9" spans="1:6" ht="14.25" x14ac:dyDescent="0.2">
      <c r="A9" s="119" t="s">
        <v>109</v>
      </c>
      <c r="B9" s="120" t="s">
        <v>110</v>
      </c>
      <c r="C9" s="121">
        <v>5131</v>
      </c>
      <c r="D9" s="121">
        <v>5131</v>
      </c>
      <c r="E9" s="121">
        <v>64000</v>
      </c>
      <c r="F9" s="122">
        <v>69131</v>
      </c>
    </row>
    <row r="10" spans="1:6" ht="14.25" x14ac:dyDescent="0.2">
      <c r="A10" s="119" t="s">
        <v>111</v>
      </c>
      <c r="B10" s="120" t="s">
        <v>112</v>
      </c>
      <c r="C10" s="121">
        <v>89062</v>
      </c>
      <c r="D10" s="121">
        <v>89062</v>
      </c>
      <c r="E10" s="121">
        <v>0</v>
      </c>
      <c r="F10" s="122">
        <v>89062</v>
      </c>
    </row>
    <row r="11" spans="1:6" ht="14.25" x14ac:dyDescent="0.2">
      <c r="A11" s="119" t="s">
        <v>113</v>
      </c>
      <c r="B11" s="120" t="s">
        <v>114</v>
      </c>
      <c r="C11" s="121">
        <v>3508</v>
      </c>
      <c r="D11" s="121">
        <v>3508</v>
      </c>
      <c r="E11" s="121">
        <v>7000</v>
      </c>
      <c r="F11" s="122">
        <v>10508</v>
      </c>
    </row>
    <row r="12" spans="1:6" ht="14.25" x14ac:dyDescent="0.2">
      <c r="A12" s="119" t="s">
        <v>115</v>
      </c>
      <c r="B12" s="120" t="s">
        <v>116</v>
      </c>
      <c r="C12" s="121">
        <v>3192</v>
      </c>
      <c r="D12" s="121">
        <v>3192</v>
      </c>
      <c r="E12" s="121">
        <v>67000</v>
      </c>
      <c r="F12" s="122">
        <v>70192</v>
      </c>
    </row>
    <row r="13" spans="1:6" ht="14.25" x14ac:dyDescent="0.2">
      <c r="A13" s="119" t="s">
        <v>117</v>
      </c>
      <c r="B13" s="120" t="s">
        <v>118</v>
      </c>
      <c r="C13" s="121">
        <v>5798</v>
      </c>
      <c r="D13" s="121">
        <v>5798</v>
      </c>
      <c r="E13" s="121">
        <v>32000</v>
      </c>
      <c r="F13" s="122">
        <v>37798</v>
      </c>
    </row>
    <row r="14" spans="1:6" ht="14.25" x14ac:dyDescent="0.2">
      <c r="A14" s="119"/>
      <c r="B14" s="120"/>
      <c r="C14" s="121"/>
      <c r="D14" s="121"/>
      <c r="E14" s="121" t="s">
        <v>119</v>
      </c>
      <c r="F14" s="122"/>
    </row>
    <row r="15" spans="1:6" ht="15" x14ac:dyDescent="0.25">
      <c r="A15" s="123" t="s">
        <v>120</v>
      </c>
      <c r="B15" s="124"/>
      <c r="C15" s="125">
        <v>106691</v>
      </c>
      <c r="D15" s="125">
        <v>106691</v>
      </c>
      <c r="E15" s="125">
        <v>170000</v>
      </c>
      <c r="F15" s="126">
        <v>276691</v>
      </c>
    </row>
    <row r="16" spans="1:6" ht="14.25" x14ac:dyDescent="0.2">
      <c r="A16" s="119"/>
      <c r="B16" s="120"/>
      <c r="C16" s="121"/>
      <c r="D16" s="121"/>
      <c r="E16" s="121"/>
      <c r="F16" s="122"/>
    </row>
    <row r="17" spans="1:6" ht="14.25" x14ac:dyDescent="0.2">
      <c r="A17" s="119" t="s">
        <v>121</v>
      </c>
      <c r="B17" s="120" t="s">
        <v>122</v>
      </c>
      <c r="C17" s="121">
        <v>2252</v>
      </c>
      <c r="D17" s="121">
        <v>2252</v>
      </c>
      <c r="E17" s="121">
        <v>0</v>
      </c>
      <c r="F17" s="122">
        <v>2252</v>
      </c>
    </row>
    <row r="18" spans="1:6" ht="14.25" x14ac:dyDescent="0.2">
      <c r="A18" s="119"/>
      <c r="B18" s="120"/>
      <c r="C18" s="121"/>
      <c r="D18" s="121"/>
      <c r="E18" s="121"/>
      <c r="F18" s="122"/>
    </row>
    <row r="19" spans="1:6" ht="15" x14ac:dyDescent="0.25">
      <c r="A19" s="127" t="s">
        <v>123</v>
      </c>
      <c r="B19" s="128"/>
      <c r="C19" s="129">
        <v>108943</v>
      </c>
      <c r="D19" s="129">
        <v>108943</v>
      </c>
      <c r="E19" s="129">
        <v>170000</v>
      </c>
      <c r="F19" s="130">
        <v>278943</v>
      </c>
    </row>
    <row r="20" spans="1:6" ht="15" x14ac:dyDescent="0.25">
      <c r="A20" s="127"/>
      <c r="B20" s="128"/>
      <c r="C20" s="129"/>
      <c r="D20" s="129"/>
      <c r="E20" s="129"/>
      <c r="F20" s="130"/>
    </row>
    <row r="21" spans="1:6" ht="15" x14ac:dyDescent="0.25">
      <c r="A21" s="127" t="s">
        <v>124</v>
      </c>
      <c r="B21" s="131"/>
      <c r="C21" s="129">
        <v>88288</v>
      </c>
      <c r="D21" s="129">
        <v>7161</v>
      </c>
      <c r="E21" s="129">
        <v>0</v>
      </c>
      <c r="F21" s="129">
        <v>174288</v>
      </c>
    </row>
    <row r="22" spans="1:6" ht="15" x14ac:dyDescent="0.25">
      <c r="A22" s="132" t="s">
        <v>2</v>
      </c>
      <c r="B22" s="131"/>
      <c r="C22" s="129"/>
      <c r="D22" s="129"/>
      <c r="E22" s="129"/>
      <c r="F22" s="130"/>
    </row>
    <row r="23" spans="1:6" ht="14.25" x14ac:dyDescent="0.2">
      <c r="A23" s="119" t="s">
        <v>125</v>
      </c>
      <c r="B23" s="133"/>
      <c r="C23" s="121">
        <v>79065</v>
      </c>
      <c r="D23" s="121">
        <v>79065</v>
      </c>
      <c r="E23" s="121">
        <v>0</v>
      </c>
      <c r="F23" s="122">
        <v>79065</v>
      </c>
    </row>
    <row r="24" spans="1:6" ht="14.25" x14ac:dyDescent="0.2">
      <c r="A24" s="119" t="s">
        <v>126</v>
      </c>
      <c r="B24" s="120" t="s">
        <v>127</v>
      </c>
      <c r="C24" s="121">
        <v>44</v>
      </c>
      <c r="D24" s="121">
        <v>0</v>
      </c>
      <c r="E24" s="121">
        <v>0</v>
      </c>
      <c r="F24" s="122">
        <v>44</v>
      </c>
    </row>
    <row r="25" spans="1:6" ht="14.25" x14ac:dyDescent="0.2">
      <c r="A25" s="119" t="s">
        <v>128</v>
      </c>
      <c r="B25" s="133" t="s">
        <v>129</v>
      </c>
      <c r="C25" s="121">
        <v>0</v>
      </c>
      <c r="D25" s="121">
        <v>0</v>
      </c>
      <c r="E25" s="121">
        <v>0</v>
      </c>
      <c r="F25" s="122">
        <v>0</v>
      </c>
    </row>
    <row r="26" spans="1:6" ht="14.25" x14ac:dyDescent="0.2">
      <c r="A26" s="119" t="s">
        <v>130</v>
      </c>
      <c r="B26" s="120" t="s">
        <v>131</v>
      </c>
      <c r="C26" s="121">
        <v>7161</v>
      </c>
      <c r="D26" s="121">
        <v>7161</v>
      </c>
      <c r="E26" s="121">
        <v>86000</v>
      </c>
      <c r="F26" s="122">
        <v>93161</v>
      </c>
    </row>
    <row r="27" spans="1:6" ht="14.25" x14ac:dyDescent="0.2">
      <c r="A27" s="119" t="s">
        <v>132</v>
      </c>
      <c r="B27" s="133"/>
      <c r="C27" s="134">
        <v>1045</v>
      </c>
      <c r="D27" s="134">
        <v>0</v>
      </c>
      <c r="E27" s="134">
        <v>0</v>
      </c>
      <c r="F27" s="122">
        <v>1045</v>
      </c>
    </row>
    <row r="28" spans="1:6" ht="14.25" x14ac:dyDescent="0.2">
      <c r="A28" s="119" t="s">
        <v>133</v>
      </c>
      <c r="B28" s="133" t="s">
        <v>134</v>
      </c>
      <c r="C28" s="134">
        <v>0</v>
      </c>
      <c r="D28" s="134">
        <v>0</v>
      </c>
      <c r="E28" s="134">
        <v>0</v>
      </c>
      <c r="F28" s="122">
        <v>0</v>
      </c>
    </row>
    <row r="29" spans="1:6" ht="14.25" x14ac:dyDescent="0.2">
      <c r="A29" s="119" t="s">
        <v>135</v>
      </c>
      <c r="B29" s="133" t="s">
        <v>136</v>
      </c>
      <c r="C29" s="134">
        <v>81</v>
      </c>
      <c r="D29" s="134">
        <v>0</v>
      </c>
      <c r="E29" s="134">
        <v>0</v>
      </c>
      <c r="F29" s="122">
        <v>81</v>
      </c>
    </row>
    <row r="30" spans="1:6" ht="14.25" x14ac:dyDescent="0.2">
      <c r="A30" s="119" t="s">
        <v>137</v>
      </c>
      <c r="B30" s="133"/>
      <c r="C30" s="134">
        <v>128</v>
      </c>
      <c r="D30" s="134">
        <v>0</v>
      </c>
      <c r="E30" s="134">
        <v>0</v>
      </c>
      <c r="F30" s="122">
        <v>128</v>
      </c>
    </row>
    <row r="31" spans="1:6" ht="14.25" x14ac:dyDescent="0.2">
      <c r="A31" s="119" t="s">
        <v>138</v>
      </c>
      <c r="B31" s="133" t="s">
        <v>139</v>
      </c>
      <c r="C31" s="134">
        <v>764</v>
      </c>
      <c r="D31" s="134">
        <v>0</v>
      </c>
      <c r="E31" s="134">
        <v>0</v>
      </c>
      <c r="F31" s="122">
        <v>764</v>
      </c>
    </row>
    <row r="32" spans="1:6" ht="15" thickBot="1" x14ac:dyDescent="0.25">
      <c r="A32" s="119" t="s">
        <v>140</v>
      </c>
      <c r="B32" s="133" t="s">
        <v>141</v>
      </c>
      <c r="C32" s="135">
        <v>0</v>
      </c>
      <c r="D32" s="135">
        <v>0</v>
      </c>
      <c r="E32" s="135">
        <v>0</v>
      </c>
      <c r="F32" s="122">
        <v>0</v>
      </c>
    </row>
    <row r="33" spans="1:6" ht="15.75" thickBot="1" x14ac:dyDescent="0.3">
      <c r="A33" s="136" t="s">
        <v>142</v>
      </c>
      <c r="B33" s="136"/>
      <c r="C33" s="137">
        <v>197231</v>
      </c>
      <c r="D33" s="137">
        <v>106107</v>
      </c>
      <c r="E33" s="137">
        <v>256000</v>
      </c>
      <c r="F33" s="137">
        <v>453231</v>
      </c>
    </row>
    <row r="34" spans="1:6" ht="14.25" x14ac:dyDescent="0.2">
      <c r="A34" s="138"/>
      <c r="B34" s="138"/>
      <c r="C34" s="139"/>
      <c r="D34" s="139"/>
      <c r="E34" s="139"/>
      <c r="F34" s="139"/>
    </row>
    <row r="35" spans="1:6" ht="15" x14ac:dyDescent="0.25">
      <c r="A35" s="138" t="s">
        <v>196</v>
      </c>
      <c r="B35" s="138"/>
      <c r="C35" s="139"/>
      <c r="D35" s="140"/>
    </row>
    <row r="36" spans="1:6" ht="15" thickBot="1" x14ac:dyDescent="0.25">
      <c r="A36" s="141" t="s">
        <v>143</v>
      </c>
      <c r="B36" s="100"/>
      <c r="D36" s="142" t="s">
        <v>144</v>
      </c>
    </row>
    <row r="37" spans="1:6" ht="15" thickBot="1" x14ac:dyDescent="0.25">
      <c r="A37" s="143" t="s">
        <v>145</v>
      </c>
      <c r="B37" s="144" t="s">
        <v>146</v>
      </c>
      <c r="C37" s="145" t="s">
        <v>147</v>
      </c>
      <c r="D37" s="146" t="s">
        <v>148</v>
      </c>
    </row>
    <row r="38" spans="1:6" ht="14.25" x14ac:dyDescent="0.2">
      <c r="A38" s="147" t="s">
        <v>149</v>
      </c>
      <c r="B38" s="148">
        <v>100000</v>
      </c>
      <c r="C38" s="149">
        <v>60000</v>
      </c>
      <c r="D38" s="150">
        <v>160000</v>
      </c>
    </row>
    <row r="39" spans="1:6" ht="14.25" x14ac:dyDescent="0.2">
      <c r="A39" s="147" t="s">
        <v>150</v>
      </c>
      <c r="B39" s="151">
        <v>171000</v>
      </c>
      <c r="C39" s="152"/>
      <c r="D39" s="150">
        <v>171000</v>
      </c>
    </row>
    <row r="40" spans="1:6" ht="14.25" x14ac:dyDescent="0.2">
      <c r="A40" s="147" t="s">
        <v>151</v>
      </c>
      <c r="B40" s="151"/>
      <c r="C40" s="152"/>
      <c r="D40" s="150"/>
    </row>
    <row r="41" spans="1:6" ht="14.25" x14ac:dyDescent="0.2">
      <c r="A41" s="147" t="s">
        <v>152</v>
      </c>
      <c r="B41" s="151"/>
      <c r="C41" s="152"/>
      <c r="D41" s="150"/>
    </row>
    <row r="42" spans="1:6" ht="15" thickBot="1" x14ac:dyDescent="0.25">
      <c r="A42" s="147"/>
      <c r="B42" s="153"/>
      <c r="C42" s="152"/>
      <c r="D42" s="150"/>
    </row>
    <row r="43" spans="1:6" ht="15" thickBot="1" x14ac:dyDescent="0.25">
      <c r="A43" s="143" t="s">
        <v>153</v>
      </c>
      <c r="B43" s="154">
        <v>271000</v>
      </c>
      <c r="C43" s="155">
        <v>60000</v>
      </c>
      <c r="D43" s="156">
        <v>331000</v>
      </c>
    </row>
    <row r="45" spans="1:6" ht="14.25" x14ac:dyDescent="0.2">
      <c r="A45" s="157" t="s">
        <v>154</v>
      </c>
      <c r="B45" s="158"/>
      <c r="C45" s="158"/>
    </row>
    <row r="46" spans="1:6" ht="15" thickBot="1" x14ac:dyDescent="0.25">
      <c r="A46" s="159" t="s">
        <v>2</v>
      </c>
      <c r="B46" s="158"/>
      <c r="C46" s="160" t="s">
        <v>144</v>
      </c>
    </row>
    <row r="47" spans="1:6" ht="14.25" x14ac:dyDescent="0.2">
      <c r="A47" s="161" t="s">
        <v>155</v>
      </c>
      <c r="B47" s="162" t="s">
        <v>149</v>
      </c>
      <c r="C47" s="162" t="s">
        <v>4</v>
      </c>
    </row>
    <row r="48" spans="1:6" ht="15" thickBot="1" x14ac:dyDescent="0.25">
      <c r="A48" s="163"/>
      <c r="B48" s="164" t="s">
        <v>148</v>
      </c>
      <c r="C48" s="164"/>
    </row>
    <row r="49" spans="1:3" ht="14.25" x14ac:dyDescent="0.2">
      <c r="A49" s="165" t="s">
        <v>149</v>
      </c>
      <c r="B49" s="166">
        <v>259714</v>
      </c>
      <c r="C49" s="151">
        <v>259714</v>
      </c>
    </row>
    <row r="50" spans="1:3" ht="14.25" x14ac:dyDescent="0.2">
      <c r="A50" s="165" t="s">
        <v>150</v>
      </c>
      <c r="B50" s="166">
        <v>86571</v>
      </c>
      <c r="C50" s="151">
        <v>86571</v>
      </c>
    </row>
    <row r="51" spans="1:3" ht="14.25" x14ac:dyDescent="0.2">
      <c r="A51" s="165" t="s">
        <v>151</v>
      </c>
      <c r="B51" s="166"/>
      <c r="C51" s="151"/>
    </row>
    <row r="52" spans="1:3" ht="14.25" x14ac:dyDescent="0.2">
      <c r="A52" s="165" t="s">
        <v>152</v>
      </c>
      <c r="B52" s="167"/>
      <c r="C52" s="151"/>
    </row>
    <row r="53" spans="1:3" ht="15" thickBot="1" x14ac:dyDescent="0.25">
      <c r="A53" s="165"/>
      <c r="B53" s="167"/>
      <c r="C53" s="151"/>
    </row>
    <row r="54" spans="1:3" ht="15" thickBot="1" x14ac:dyDescent="0.25">
      <c r="A54" s="168" t="s">
        <v>153</v>
      </c>
      <c r="B54" s="169">
        <v>346285</v>
      </c>
      <c r="C54" s="154">
        <v>346285</v>
      </c>
    </row>
    <row r="55" spans="1:3" ht="14.25" x14ac:dyDescent="0.2">
      <c r="A55" s="98"/>
      <c r="B55" s="99"/>
      <c r="C55" s="99"/>
    </row>
    <row r="56" spans="1:3" ht="14.25" x14ac:dyDescent="0.2">
      <c r="A56" s="88"/>
      <c r="B56" s="100"/>
      <c r="C56" s="100"/>
    </row>
    <row r="57" spans="1:3" ht="14.25" x14ac:dyDescent="0.2">
      <c r="A57" s="88"/>
    </row>
  </sheetData>
  <pageMargins left="0.19685039370078741" right="0.19685039370078741" top="0.51181102362204722" bottom="0.62992125984251968" header="0.51181102362204722" footer="0.51181102362204722"/>
  <pageSetup paperSize="9" scale="67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D36" sqref="D36"/>
    </sheetView>
  </sheetViews>
  <sheetFormatPr defaultRowHeight="12.75" x14ac:dyDescent="0.2"/>
  <cols>
    <col min="1" max="1" width="24" style="231" customWidth="1"/>
    <col min="2" max="2" width="17.7109375" style="231" customWidth="1"/>
    <col min="3" max="4" width="16" style="231" customWidth="1"/>
    <col min="5" max="5" width="15.85546875" style="231" customWidth="1"/>
    <col min="6" max="6" width="16" style="231" customWidth="1"/>
    <col min="7" max="7" width="15.7109375" style="231" customWidth="1"/>
    <col min="8" max="8" width="15.42578125" style="231" customWidth="1"/>
    <col min="9" max="9" width="16.140625" style="231" customWidth="1"/>
    <col min="10" max="10" width="14.7109375" style="231" customWidth="1"/>
    <col min="11" max="11" width="17.7109375" style="231" customWidth="1"/>
    <col min="12" max="12" width="14.85546875" style="231" customWidth="1"/>
    <col min="13" max="13" width="16" style="231" customWidth="1"/>
    <col min="14" max="14" width="16.85546875" style="231" customWidth="1"/>
    <col min="15" max="15" width="16.140625" style="231" bestFit="1" customWidth="1"/>
    <col min="16" max="16" width="16.7109375" style="231" bestFit="1" customWidth="1"/>
    <col min="17" max="17" width="14.85546875" style="231" bestFit="1" customWidth="1"/>
    <col min="18" max="18" width="16.140625" style="231" bestFit="1" customWidth="1"/>
    <col min="19" max="19" width="14.85546875" style="231" bestFit="1" customWidth="1"/>
    <col min="20" max="20" width="15" style="231" hidden="1" customWidth="1"/>
    <col min="21" max="16384" width="9.140625" style="231"/>
  </cols>
  <sheetData>
    <row r="2" spans="1:20" ht="20.25" x14ac:dyDescent="0.3">
      <c r="A2" s="228" t="s">
        <v>197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30"/>
      <c r="O2" s="230"/>
      <c r="P2" s="229"/>
      <c r="Q2" s="229"/>
      <c r="R2" s="229"/>
      <c r="S2" s="229"/>
    </row>
    <row r="4" spans="1:20" ht="15.75" thickBot="1" x14ac:dyDescent="0.25">
      <c r="J4" s="232"/>
      <c r="K4" s="232"/>
      <c r="L4" s="232"/>
      <c r="M4" s="232"/>
      <c r="N4" s="233" t="s">
        <v>198</v>
      </c>
      <c r="S4" s="234"/>
      <c r="T4" s="232" t="s">
        <v>199</v>
      </c>
    </row>
    <row r="5" spans="1:20" ht="33.75" customHeight="1" x14ac:dyDescent="0.25">
      <c r="A5" s="235" t="s">
        <v>200</v>
      </c>
      <c r="B5" s="236" t="s">
        <v>201</v>
      </c>
      <c r="C5" s="237"/>
      <c r="D5" s="237"/>
      <c r="E5" s="238"/>
      <c r="F5" s="237"/>
      <c r="G5" s="237"/>
      <c r="H5" s="237"/>
      <c r="I5" s="237"/>
      <c r="J5" s="239"/>
      <c r="K5" s="239"/>
      <c r="L5" s="239"/>
      <c r="M5" s="239"/>
      <c r="N5" s="239"/>
      <c r="T5" s="239"/>
    </row>
    <row r="6" spans="1:20" ht="30" customHeight="1" x14ac:dyDescent="0.25">
      <c r="A6" s="240"/>
      <c r="B6" s="241" t="s">
        <v>202</v>
      </c>
      <c r="C6" s="242" t="s">
        <v>203</v>
      </c>
      <c r="D6" s="243"/>
      <c r="E6" s="243"/>
      <c r="F6" s="243"/>
      <c r="G6" s="243"/>
      <c r="H6" s="243"/>
      <c r="I6" s="243"/>
      <c r="J6" s="244"/>
      <c r="K6" s="244"/>
      <c r="L6" s="244"/>
      <c r="M6" s="244"/>
      <c r="N6" s="244"/>
      <c r="T6" s="244"/>
    </row>
    <row r="7" spans="1:20" ht="29.25" customHeight="1" thickBot="1" x14ac:dyDescent="0.25">
      <c r="A7" s="240"/>
      <c r="B7" s="240"/>
      <c r="C7" s="245" t="s">
        <v>204</v>
      </c>
      <c r="D7" s="246" t="s">
        <v>72</v>
      </c>
      <c r="E7" s="246" t="s">
        <v>95</v>
      </c>
      <c r="F7" s="246" t="s">
        <v>96</v>
      </c>
      <c r="G7" s="246" t="s">
        <v>205</v>
      </c>
      <c r="H7" s="246" t="s">
        <v>206</v>
      </c>
      <c r="I7" s="246" t="s">
        <v>207</v>
      </c>
      <c r="J7" s="246" t="s">
        <v>208</v>
      </c>
      <c r="K7" s="246" t="s">
        <v>209</v>
      </c>
      <c r="L7" s="246" t="s">
        <v>210</v>
      </c>
      <c r="M7" s="246" t="s">
        <v>211</v>
      </c>
      <c r="N7" s="247" t="s">
        <v>212</v>
      </c>
      <c r="T7" s="248" t="s">
        <v>209</v>
      </c>
    </row>
    <row r="8" spans="1:20" ht="13.5" thickBot="1" x14ac:dyDescent="0.25">
      <c r="A8" s="249" t="s">
        <v>0</v>
      </c>
      <c r="B8" s="249">
        <v>1</v>
      </c>
      <c r="C8" s="250">
        <v>2</v>
      </c>
      <c r="D8" s="251">
        <v>3</v>
      </c>
      <c r="E8" s="251">
        <v>4</v>
      </c>
      <c r="F8" s="251">
        <v>5</v>
      </c>
      <c r="G8" s="251">
        <v>6</v>
      </c>
      <c r="H8" s="251">
        <v>7</v>
      </c>
      <c r="I8" s="251">
        <v>8</v>
      </c>
      <c r="J8" s="251">
        <v>9</v>
      </c>
      <c r="K8" s="251">
        <v>10</v>
      </c>
      <c r="L8" s="251">
        <v>11</v>
      </c>
      <c r="M8" s="251">
        <v>12</v>
      </c>
      <c r="N8" s="252">
        <v>13</v>
      </c>
      <c r="T8" s="252">
        <v>20</v>
      </c>
    </row>
    <row r="9" spans="1:20" ht="36.75" customHeight="1" x14ac:dyDescent="0.25">
      <c r="A9" s="253" t="s">
        <v>213</v>
      </c>
      <c r="B9" s="254">
        <v>126000000</v>
      </c>
      <c r="C9" s="255">
        <v>11572878</v>
      </c>
      <c r="D9" s="256">
        <v>5229443</v>
      </c>
      <c r="E9" s="256">
        <v>7700431</v>
      </c>
      <c r="F9" s="256">
        <v>8639271</v>
      </c>
      <c r="G9" s="256">
        <v>8655832</v>
      </c>
      <c r="H9" s="256">
        <v>7927273</v>
      </c>
      <c r="I9" s="256">
        <v>12487771</v>
      </c>
      <c r="J9" s="256">
        <v>8706648</v>
      </c>
      <c r="K9" s="256">
        <v>8383059</v>
      </c>
      <c r="L9" s="256">
        <v>9140804</v>
      </c>
      <c r="M9" s="256">
        <v>12852995</v>
      </c>
      <c r="N9" s="257">
        <v>23455878</v>
      </c>
      <c r="P9" s="258"/>
      <c r="T9" s="257">
        <v>4184888</v>
      </c>
    </row>
    <row r="10" spans="1:20" ht="23.25" customHeight="1" thickBot="1" x14ac:dyDescent="0.25">
      <c r="A10" s="259"/>
      <c r="B10" s="260"/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  <c r="T10" s="263" t="s">
        <v>214</v>
      </c>
    </row>
    <row r="11" spans="1:20" x14ac:dyDescent="0.2">
      <c r="P11" s="258"/>
    </row>
    <row r="14" spans="1:20" ht="15.75" thickBot="1" x14ac:dyDescent="0.25">
      <c r="J14" s="232"/>
      <c r="K14" s="232"/>
      <c r="L14" s="232"/>
      <c r="M14" s="232"/>
      <c r="N14" s="233" t="s">
        <v>198</v>
      </c>
    </row>
    <row r="15" spans="1:20" ht="34.5" customHeight="1" x14ac:dyDescent="0.25">
      <c r="A15" s="235" t="s">
        <v>200</v>
      </c>
      <c r="B15" s="236" t="s">
        <v>215</v>
      </c>
      <c r="C15" s="237"/>
      <c r="D15" s="237"/>
      <c r="E15" s="238"/>
      <c r="F15" s="237"/>
      <c r="G15" s="237"/>
      <c r="H15" s="237"/>
      <c r="I15" s="237"/>
      <c r="J15" s="239"/>
      <c r="K15" s="239"/>
      <c r="L15" s="239"/>
      <c r="M15" s="239"/>
      <c r="N15" s="239"/>
    </row>
    <row r="16" spans="1:20" ht="30" customHeight="1" x14ac:dyDescent="0.25">
      <c r="A16" s="240"/>
      <c r="B16" s="241" t="s">
        <v>216</v>
      </c>
      <c r="C16" s="242" t="s">
        <v>203</v>
      </c>
      <c r="D16" s="243"/>
      <c r="E16" s="243"/>
      <c r="F16" s="243"/>
      <c r="G16" s="243"/>
      <c r="H16" s="243"/>
      <c r="I16" s="243"/>
      <c r="J16" s="244"/>
      <c r="K16" s="244"/>
      <c r="L16" s="244"/>
      <c r="M16" s="244"/>
      <c r="N16" s="244"/>
    </row>
    <row r="17" spans="1:16" ht="30" customHeight="1" thickBot="1" x14ac:dyDescent="0.3">
      <c r="A17" s="240"/>
      <c r="B17" s="241" t="s">
        <v>217</v>
      </c>
      <c r="C17" s="264" t="s">
        <v>204</v>
      </c>
      <c r="D17" s="265" t="s">
        <v>72</v>
      </c>
      <c r="E17" s="265" t="s">
        <v>95</v>
      </c>
      <c r="F17" s="265" t="s">
        <v>96</v>
      </c>
      <c r="G17" s="265" t="s">
        <v>205</v>
      </c>
      <c r="H17" s="265" t="s">
        <v>206</v>
      </c>
      <c r="I17" s="265" t="s">
        <v>207</v>
      </c>
      <c r="J17" s="265" t="s">
        <v>208</v>
      </c>
      <c r="K17" s="265" t="s">
        <v>209</v>
      </c>
      <c r="L17" s="265" t="s">
        <v>210</v>
      </c>
      <c r="M17" s="246" t="s">
        <v>211</v>
      </c>
      <c r="N17" s="247" t="s">
        <v>212</v>
      </c>
    </row>
    <row r="18" spans="1:16" ht="13.5" thickBot="1" x14ac:dyDescent="0.25">
      <c r="A18" s="249" t="s">
        <v>0</v>
      </c>
      <c r="B18" s="249">
        <v>1</v>
      </c>
      <c r="C18" s="250">
        <v>2</v>
      </c>
      <c r="D18" s="251">
        <v>3</v>
      </c>
      <c r="E18" s="251">
        <v>4</v>
      </c>
      <c r="F18" s="251">
        <v>5</v>
      </c>
      <c r="G18" s="251">
        <v>6</v>
      </c>
      <c r="H18" s="251">
        <v>7</v>
      </c>
      <c r="I18" s="251">
        <v>8</v>
      </c>
      <c r="J18" s="251">
        <v>9</v>
      </c>
      <c r="K18" s="251">
        <v>10</v>
      </c>
      <c r="L18" s="251">
        <v>11</v>
      </c>
      <c r="M18" s="251">
        <v>12</v>
      </c>
      <c r="N18" s="252">
        <v>13</v>
      </c>
    </row>
    <row r="19" spans="1:16" ht="37.5" customHeight="1" x14ac:dyDescent="0.25">
      <c r="A19" s="253" t="s">
        <v>213</v>
      </c>
      <c r="B19" s="254">
        <v>106000000</v>
      </c>
      <c r="C19" s="255">
        <v>7217526</v>
      </c>
      <c r="D19" s="256">
        <v>8070063</v>
      </c>
      <c r="E19" s="256">
        <v>8099770</v>
      </c>
      <c r="F19" s="256">
        <v>10001154</v>
      </c>
      <c r="G19" s="256"/>
      <c r="H19" s="256"/>
      <c r="I19" s="256"/>
      <c r="J19" s="256"/>
      <c r="K19" s="256"/>
      <c r="L19" s="256"/>
      <c r="M19" s="256"/>
      <c r="N19" s="257"/>
      <c r="P19" s="258"/>
    </row>
    <row r="20" spans="1:16" ht="23.25" customHeight="1" thickBot="1" x14ac:dyDescent="0.25">
      <c r="A20" s="259"/>
      <c r="B20" s="260"/>
      <c r="C20" s="261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3"/>
    </row>
    <row r="21" spans="1:16" x14ac:dyDescent="0.2">
      <c r="P21" s="258"/>
    </row>
    <row r="22" spans="1:16" x14ac:dyDescent="0.2">
      <c r="A22" s="266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D36" sqref="D36"/>
    </sheetView>
  </sheetViews>
  <sheetFormatPr defaultRowHeight="12.75" x14ac:dyDescent="0.2"/>
  <cols>
    <col min="1" max="1" width="2.42578125" style="269" customWidth="1"/>
    <col min="2" max="2" width="28.7109375" style="269" customWidth="1"/>
    <col min="3" max="7" width="16.7109375" style="269" customWidth="1"/>
    <col min="8" max="10" width="17.7109375" style="269" customWidth="1"/>
    <col min="11" max="256" width="9.140625" style="269"/>
    <col min="257" max="257" width="2.42578125" style="269" customWidth="1"/>
    <col min="258" max="258" width="28.7109375" style="269" customWidth="1"/>
    <col min="259" max="263" width="16.7109375" style="269" customWidth="1"/>
    <col min="264" max="266" width="17.7109375" style="269" customWidth="1"/>
    <col min="267" max="512" width="9.140625" style="269"/>
    <col min="513" max="513" width="2.42578125" style="269" customWidth="1"/>
    <col min="514" max="514" width="28.7109375" style="269" customWidth="1"/>
    <col min="515" max="519" width="16.7109375" style="269" customWidth="1"/>
    <col min="520" max="522" width="17.7109375" style="269" customWidth="1"/>
    <col min="523" max="768" width="9.140625" style="269"/>
    <col min="769" max="769" width="2.42578125" style="269" customWidth="1"/>
    <col min="770" max="770" width="28.7109375" style="269" customWidth="1"/>
    <col min="771" max="775" width="16.7109375" style="269" customWidth="1"/>
    <col min="776" max="778" width="17.7109375" style="269" customWidth="1"/>
    <col min="779" max="1024" width="9.140625" style="269"/>
    <col min="1025" max="1025" width="2.42578125" style="269" customWidth="1"/>
    <col min="1026" max="1026" width="28.7109375" style="269" customWidth="1"/>
    <col min="1027" max="1031" width="16.7109375" style="269" customWidth="1"/>
    <col min="1032" max="1034" width="17.7109375" style="269" customWidth="1"/>
    <col min="1035" max="1280" width="9.140625" style="269"/>
    <col min="1281" max="1281" width="2.42578125" style="269" customWidth="1"/>
    <col min="1282" max="1282" width="28.7109375" style="269" customWidth="1"/>
    <col min="1283" max="1287" width="16.7109375" style="269" customWidth="1"/>
    <col min="1288" max="1290" width="17.7109375" style="269" customWidth="1"/>
    <col min="1291" max="1536" width="9.140625" style="269"/>
    <col min="1537" max="1537" width="2.42578125" style="269" customWidth="1"/>
    <col min="1538" max="1538" width="28.7109375" style="269" customWidth="1"/>
    <col min="1539" max="1543" width="16.7109375" style="269" customWidth="1"/>
    <col min="1544" max="1546" width="17.7109375" style="269" customWidth="1"/>
    <col min="1547" max="1792" width="9.140625" style="269"/>
    <col min="1793" max="1793" width="2.42578125" style="269" customWidth="1"/>
    <col min="1794" max="1794" width="28.7109375" style="269" customWidth="1"/>
    <col min="1795" max="1799" width="16.7109375" style="269" customWidth="1"/>
    <col min="1800" max="1802" width="17.7109375" style="269" customWidth="1"/>
    <col min="1803" max="2048" width="9.140625" style="269"/>
    <col min="2049" max="2049" width="2.42578125" style="269" customWidth="1"/>
    <col min="2050" max="2050" width="28.7109375" style="269" customWidth="1"/>
    <col min="2051" max="2055" width="16.7109375" style="269" customWidth="1"/>
    <col min="2056" max="2058" width="17.7109375" style="269" customWidth="1"/>
    <col min="2059" max="2304" width="9.140625" style="269"/>
    <col min="2305" max="2305" width="2.42578125" style="269" customWidth="1"/>
    <col min="2306" max="2306" width="28.7109375" style="269" customWidth="1"/>
    <col min="2307" max="2311" width="16.7109375" style="269" customWidth="1"/>
    <col min="2312" max="2314" width="17.7109375" style="269" customWidth="1"/>
    <col min="2315" max="2560" width="9.140625" style="269"/>
    <col min="2561" max="2561" width="2.42578125" style="269" customWidth="1"/>
    <col min="2562" max="2562" width="28.7109375" style="269" customWidth="1"/>
    <col min="2563" max="2567" width="16.7109375" style="269" customWidth="1"/>
    <col min="2568" max="2570" width="17.7109375" style="269" customWidth="1"/>
    <col min="2571" max="2816" width="9.140625" style="269"/>
    <col min="2817" max="2817" width="2.42578125" style="269" customWidth="1"/>
    <col min="2818" max="2818" width="28.7109375" style="269" customWidth="1"/>
    <col min="2819" max="2823" width="16.7109375" style="269" customWidth="1"/>
    <col min="2824" max="2826" width="17.7109375" style="269" customWidth="1"/>
    <col min="2827" max="3072" width="9.140625" style="269"/>
    <col min="3073" max="3073" width="2.42578125" style="269" customWidth="1"/>
    <col min="3074" max="3074" width="28.7109375" style="269" customWidth="1"/>
    <col min="3075" max="3079" width="16.7109375" style="269" customWidth="1"/>
    <col min="3080" max="3082" width="17.7109375" style="269" customWidth="1"/>
    <col min="3083" max="3328" width="9.140625" style="269"/>
    <col min="3329" max="3329" width="2.42578125" style="269" customWidth="1"/>
    <col min="3330" max="3330" width="28.7109375" style="269" customWidth="1"/>
    <col min="3331" max="3335" width="16.7109375" style="269" customWidth="1"/>
    <col min="3336" max="3338" width="17.7109375" style="269" customWidth="1"/>
    <col min="3339" max="3584" width="9.140625" style="269"/>
    <col min="3585" max="3585" width="2.42578125" style="269" customWidth="1"/>
    <col min="3586" max="3586" width="28.7109375" style="269" customWidth="1"/>
    <col min="3587" max="3591" width="16.7109375" style="269" customWidth="1"/>
    <col min="3592" max="3594" width="17.7109375" style="269" customWidth="1"/>
    <col min="3595" max="3840" width="9.140625" style="269"/>
    <col min="3841" max="3841" width="2.42578125" style="269" customWidth="1"/>
    <col min="3842" max="3842" width="28.7109375" style="269" customWidth="1"/>
    <col min="3843" max="3847" width="16.7109375" style="269" customWidth="1"/>
    <col min="3848" max="3850" width="17.7109375" style="269" customWidth="1"/>
    <col min="3851" max="4096" width="9.140625" style="269"/>
    <col min="4097" max="4097" width="2.42578125" style="269" customWidth="1"/>
    <col min="4098" max="4098" width="28.7109375" style="269" customWidth="1"/>
    <col min="4099" max="4103" width="16.7109375" style="269" customWidth="1"/>
    <col min="4104" max="4106" width="17.7109375" style="269" customWidth="1"/>
    <col min="4107" max="4352" width="9.140625" style="269"/>
    <col min="4353" max="4353" width="2.42578125" style="269" customWidth="1"/>
    <col min="4354" max="4354" width="28.7109375" style="269" customWidth="1"/>
    <col min="4355" max="4359" width="16.7109375" style="269" customWidth="1"/>
    <col min="4360" max="4362" width="17.7109375" style="269" customWidth="1"/>
    <col min="4363" max="4608" width="9.140625" style="269"/>
    <col min="4609" max="4609" width="2.42578125" style="269" customWidth="1"/>
    <col min="4610" max="4610" width="28.7109375" style="269" customWidth="1"/>
    <col min="4611" max="4615" width="16.7109375" style="269" customWidth="1"/>
    <col min="4616" max="4618" width="17.7109375" style="269" customWidth="1"/>
    <col min="4619" max="4864" width="9.140625" style="269"/>
    <col min="4865" max="4865" width="2.42578125" style="269" customWidth="1"/>
    <col min="4866" max="4866" width="28.7109375" style="269" customWidth="1"/>
    <col min="4867" max="4871" width="16.7109375" style="269" customWidth="1"/>
    <col min="4872" max="4874" width="17.7109375" style="269" customWidth="1"/>
    <col min="4875" max="5120" width="9.140625" style="269"/>
    <col min="5121" max="5121" width="2.42578125" style="269" customWidth="1"/>
    <col min="5122" max="5122" width="28.7109375" style="269" customWidth="1"/>
    <col min="5123" max="5127" width="16.7109375" style="269" customWidth="1"/>
    <col min="5128" max="5130" width="17.7109375" style="269" customWidth="1"/>
    <col min="5131" max="5376" width="9.140625" style="269"/>
    <col min="5377" max="5377" width="2.42578125" style="269" customWidth="1"/>
    <col min="5378" max="5378" width="28.7109375" style="269" customWidth="1"/>
    <col min="5379" max="5383" width="16.7109375" style="269" customWidth="1"/>
    <col min="5384" max="5386" width="17.7109375" style="269" customWidth="1"/>
    <col min="5387" max="5632" width="9.140625" style="269"/>
    <col min="5633" max="5633" width="2.42578125" style="269" customWidth="1"/>
    <col min="5634" max="5634" width="28.7109375" style="269" customWidth="1"/>
    <col min="5635" max="5639" width="16.7109375" style="269" customWidth="1"/>
    <col min="5640" max="5642" width="17.7109375" style="269" customWidth="1"/>
    <col min="5643" max="5888" width="9.140625" style="269"/>
    <col min="5889" max="5889" width="2.42578125" style="269" customWidth="1"/>
    <col min="5890" max="5890" width="28.7109375" style="269" customWidth="1"/>
    <col min="5891" max="5895" width="16.7109375" style="269" customWidth="1"/>
    <col min="5896" max="5898" width="17.7109375" style="269" customWidth="1"/>
    <col min="5899" max="6144" width="9.140625" style="269"/>
    <col min="6145" max="6145" width="2.42578125" style="269" customWidth="1"/>
    <col min="6146" max="6146" width="28.7109375" style="269" customWidth="1"/>
    <col min="6147" max="6151" width="16.7109375" style="269" customWidth="1"/>
    <col min="6152" max="6154" width="17.7109375" style="269" customWidth="1"/>
    <col min="6155" max="6400" width="9.140625" style="269"/>
    <col min="6401" max="6401" width="2.42578125" style="269" customWidth="1"/>
    <col min="6402" max="6402" width="28.7109375" style="269" customWidth="1"/>
    <col min="6403" max="6407" width="16.7109375" style="269" customWidth="1"/>
    <col min="6408" max="6410" width="17.7109375" style="269" customWidth="1"/>
    <col min="6411" max="6656" width="9.140625" style="269"/>
    <col min="6657" max="6657" width="2.42578125" style="269" customWidth="1"/>
    <col min="6658" max="6658" width="28.7109375" style="269" customWidth="1"/>
    <col min="6659" max="6663" width="16.7109375" style="269" customWidth="1"/>
    <col min="6664" max="6666" width="17.7109375" style="269" customWidth="1"/>
    <col min="6667" max="6912" width="9.140625" style="269"/>
    <col min="6913" max="6913" width="2.42578125" style="269" customWidth="1"/>
    <col min="6914" max="6914" width="28.7109375" style="269" customWidth="1"/>
    <col min="6915" max="6919" width="16.7109375" style="269" customWidth="1"/>
    <col min="6920" max="6922" width="17.7109375" style="269" customWidth="1"/>
    <col min="6923" max="7168" width="9.140625" style="269"/>
    <col min="7169" max="7169" width="2.42578125" style="269" customWidth="1"/>
    <col min="7170" max="7170" width="28.7109375" style="269" customWidth="1"/>
    <col min="7171" max="7175" width="16.7109375" style="269" customWidth="1"/>
    <col min="7176" max="7178" width="17.7109375" style="269" customWidth="1"/>
    <col min="7179" max="7424" width="9.140625" style="269"/>
    <col min="7425" max="7425" width="2.42578125" style="269" customWidth="1"/>
    <col min="7426" max="7426" width="28.7109375" style="269" customWidth="1"/>
    <col min="7427" max="7431" width="16.7109375" style="269" customWidth="1"/>
    <col min="7432" max="7434" width="17.7109375" style="269" customWidth="1"/>
    <col min="7435" max="7680" width="9.140625" style="269"/>
    <col min="7681" max="7681" width="2.42578125" style="269" customWidth="1"/>
    <col min="7682" max="7682" width="28.7109375" style="269" customWidth="1"/>
    <col min="7683" max="7687" width="16.7109375" style="269" customWidth="1"/>
    <col min="7688" max="7690" width="17.7109375" style="269" customWidth="1"/>
    <col min="7691" max="7936" width="9.140625" style="269"/>
    <col min="7937" max="7937" width="2.42578125" style="269" customWidth="1"/>
    <col min="7938" max="7938" width="28.7109375" style="269" customWidth="1"/>
    <col min="7939" max="7943" width="16.7109375" style="269" customWidth="1"/>
    <col min="7944" max="7946" width="17.7109375" style="269" customWidth="1"/>
    <col min="7947" max="8192" width="9.140625" style="269"/>
    <col min="8193" max="8193" width="2.42578125" style="269" customWidth="1"/>
    <col min="8194" max="8194" width="28.7109375" style="269" customWidth="1"/>
    <col min="8195" max="8199" width="16.7109375" style="269" customWidth="1"/>
    <col min="8200" max="8202" width="17.7109375" style="269" customWidth="1"/>
    <col min="8203" max="8448" width="9.140625" style="269"/>
    <col min="8449" max="8449" width="2.42578125" style="269" customWidth="1"/>
    <col min="8450" max="8450" width="28.7109375" style="269" customWidth="1"/>
    <col min="8451" max="8455" width="16.7109375" style="269" customWidth="1"/>
    <col min="8456" max="8458" width="17.7109375" style="269" customWidth="1"/>
    <col min="8459" max="8704" width="9.140625" style="269"/>
    <col min="8705" max="8705" width="2.42578125" style="269" customWidth="1"/>
    <col min="8706" max="8706" width="28.7109375" style="269" customWidth="1"/>
    <col min="8707" max="8711" width="16.7109375" style="269" customWidth="1"/>
    <col min="8712" max="8714" width="17.7109375" style="269" customWidth="1"/>
    <col min="8715" max="8960" width="9.140625" style="269"/>
    <col min="8961" max="8961" width="2.42578125" style="269" customWidth="1"/>
    <col min="8962" max="8962" width="28.7109375" style="269" customWidth="1"/>
    <col min="8963" max="8967" width="16.7109375" style="269" customWidth="1"/>
    <col min="8968" max="8970" width="17.7109375" style="269" customWidth="1"/>
    <col min="8971" max="9216" width="9.140625" style="269"/>
    <col min="9217" max="9217" width="2.42578125" style="269" customWidth="1"/>
    <col min="9218" max="9218" width="28.7109375" style="269" customWidth="1"/>
    <col min="9219" max="9223" width="16.7109375" style="269" customWidth="1"/>
    <col min="9224" max="9226" width="17.7109375" style="269" customWidth="1"/>
    <col min="9227" max="9472" width="9.140625" style="269"/>
    <col min="9473" max="9473" width="2.42578125" style="269" customWidth="1"/>
    <col min="9474" max="9474" width="28.7109375" style="269" customWidth="1"/>
    <col min="9475" max="9479" width="16.7109375" style="269" customWidth="1"/>
    <col min="9480" max="9482" width="17.7109375" style="269" customWidth="1"/>
    <col min="9483" max="9728" width="9.140625" style="269"/>
    <col min="9729" max="9729" width="2.42578125" style="269" customWidth="1"/>
    <col min="9730" max="9730" width="28.7109375" style="269" customWidth="1"/>
    <col min="9731" max="9735" width="16.7109375" style="269" customWidth="1"/>
    <col min="9736" max="9738" width="17.7109375" style="269" customWidth="1"/>
    <col min="9739" max="9984" width="9.140625" style="269"/>
    <col min="9985" max="9985" width="2.42578125" style="269" customWidth="1"/>
    <col min="9986" max="9986" width="28.7109375" style="269" customWidth="1"/>
    <col min="9987" max="9991" width="16.7109375" style="269" customWidth="1"/>
    <col min="9992" max="9994" width="17.7109375" style="269" customWidth="1"/>
    <col min="9995" max="10240" width="9.140625" style="269"/>
    <col min="10241" max="10241" width="2.42578125" style="269" customWidth="1"/>
    <col min="10242" max="10242" width="28.7109375" style="269" customWidth="1"/>
    <col min="10243" max="10247" width="16.7109375" style="269" customWidth="1"/>
    <col min="10248" max="10250" width="17.7109375" style="269" customWidth="1"/>
    <col min="10251" max="10496" width="9.140625" style="269"/>
    <col min="10497" max="10497" width="2.42578125" style="269" customWidth="1"/>
    <col min="10498" max="10498" width="28.7109375" style="269" customWidth="1"/>
    <col min="10499" max="10503" width="16.7109375" style="269" customWidth="1"/>
    <col min="10504" max="10506" width="17.7109375" style="269" customWidth="1"/>
    <col min="10507" max="10752" width="9.140625" style="269"/>
    <col min="10753" max="10753" width="2.42578125" style="269" customWidth="1"/>
    <col min="10754" max="10754" width="28.7109375" style="269" customWidth="1"/>
    <col min="10755" max="10759" width="16.7109375" style="269" customWidth="1"/>
    <col min="10760" max="10762" width="17.7109375" style="269" customWidth="1"/>
    <col min="10763" max="11008" width="9.140625" style="269"/>
    <col min="11009" max="11009" width="2.42578125" style="269" customWidth="1"/>
    <col min="11010" max="11010" width="28.7109375" style="269" customWidth="1"/>
    <col min="11011" max="11015" width="16.7109375" style="269" customWidth="1"/>
    <col min="11016" max="11018" width="17.7109375" style="269" customWidth="1"/>
    <col min="11019" max="11264" width="9.140625" style="269"/>
    <col min="11265" max="11265" width="2.42578125" style="269" customWidth="1"/>
    <col min="11266" max="11266" width="28.7109375" style="269" customWidth="1"/>
    <col min="11267" max="11271" width="16.7109375" style="269" customWidth="1"/>
    <col min="11272" max="11274" width="17.7109375" style="269" customWidth="1"/>
    <col min="11275" max="11520" width="9.140625" style="269"/>
    <col min="11521" max="11521" width="2.42578125" style="269" customWidth="1"/>
    <col min="11522" max="11522" width="28.7109375" style="269" customWidth="1"/>
    <col min="11523" max="11527" width="16.7109375" style="269" customWidth="1"/>
    <col min="11528" max="11530" width="17.7109375" style="269" customWidth="1"/>
    <col min="11531" max="11776" width="9.140625" style="269"/>
    <col min="11777" max="11777" width="2.42578125" style="269" customWidth="1"/>
    <col min="11778" max="11778" width="28.7109375" style="269" customWidth="1"/>
    <col min="11779" max="11783" width="16.7109375" style="269" customWidth="1"/>
    <col min="11784" max="11786" width="17.7109375" style="269" customWidth="1"/>
    <col min="11787" max="12032" width="9.140625" style="269"/>
    <col min="12033" max="12033" width="2.42578125" style="269" customWidth="1"/>
    <col min="12034" max="12034" width="28.7109375" style="269" customWidth="1"/>
    <col min="12035" max="12039" width="16.7109375" style="269" customWidth="1"/>
    <col min="12040" max="12042" width="17.7109375" style="269" customWidth="1"/>
    <col min="12043" max="12288" width="9.140625" style="269"/>
    <col min="12289" max="12289" width="2.42578125" style="269" customWidth="1"/>
    <col min="12290" max="12290" width="28.7109375" style="269" customWidth="1"/>
    <col min="12291" max="12295" width="16.7109375" style="269" customWidth="1"/>
    <col min="12296" max="12298" width="17.7109375" style="269" customWidth="1"/>
    <col min="12299" max="12544" width="9.140625" style="269"/>
    <col min="12545" max="12545" width="2.42578125" style="269" customWidth="1"/>
    <col min="12546" max="12546" width="28.7109375" style="269" customWidth="1"/>
    <col min="12547" max="12551" width="16.7109375" style="269" customWidth="1"/>
    <col min="12552" max="12554" width="17.7109375" style="269" customWidth="1"/>
    <col min="12555" max="12800" width="9.140625" style="269"/>
    <col min="12801" max="12801" width="2.42578125" style="269" customWidth="1"/>
    <col min="12802" max="12802" width="28.7109375" style="269" customWidth="1"/>
    <col min="12803" max="12807" width="16.7109375" style="269" customWidth="1"/>
    <col min="12808" max="12810" width="17.7109375" style="269" customWidth="1"/>
    <col min="12811" max="13056" width="9.140625" style="269"/>
    <col min="13057" max="13057" width="2.42578125" style="269" customWidth="1"/>
    <col min="13058" max="13058" width="28.7109375" style="269" customWidth="1"/>
    <col min="13059" max="13063" width="16.7109375" style="269" customWidth="1"/>
    <col min="13064" max="13066" width="17.7109375" style="269" customWidth="1"/>
    <col min="13067" max="13312" width="9.140625" style="269"/>
    <col min="13313" max="13313" width="2.42578125" style="269" customWidth="1"/>
    <col min="13314" max="13314" width="28.7109375" style="269" customWidth="1"/>
    <col min="13315" max="13319" width="16.7109375" style="269" customWidth="1"/>
    <col min="13320" max="13322" width="17.7109375" style="269" customWidth="1"/>
    <col min="13323" max="13568" width="9.140625" style="269"/>
    <col min="13569" max="13569" width="2.42578125" style="269" customWidth="1"/>
    <col min="13570" max="13570" width="28.7109375" style="269" customWidth="1"/>
    <col min="13571" max="13575" width="16.7109375" style="269" customWidth="1"/>
    <col min="13576" max="13578" width="17.7109375" style="269" customWidth="1"/>
    <col min="13579" max="13824" width="9.140625" style="269"/>
    <col min="13825" max="13825" width="2.42578125" style="269" customWidth="1"/>
    <col min="13826" max="13826" width="28.7109375" style="269" customWidth="1"/>
    <col min="13827" max="13831" width="16.7109375" style="269" customWidth="1"/>
    <col min="13832" max="13834" width="17.7109375" style="269" customWidth="1"/>
    <col min="13835" max="14080" width="9.140625" style="269"/>
    <col min="14081" max="14081" width="2.42578125" style="269" customWidth="1"/>
    <col min="14082" max="14082" width="28.7109375" style="269" customWidth="1"/>
    <col min="14083" max="14087" width="16.7109375" style="269" customWidth="1"/>
    <col min="14088" max="14090" width="17.7109375" style="269" customWidth="1"/>
    <col min="14091" max="14336" width="9.140625" style="269"/>
    <col min="14337" max="14337" width="2.42578125" style="269" customWidth="1"/>
    <col min="14338" max="14338" width="28.7109375" style="269" customWidth="1"/>
    <col min="14339" max="14343" width="16.7109375" style="269" customWidth="1"/>
    <col min="14344" max="14346" width="17.7109375" style="269" customWidth="1"/>
    <col min="14347" max="14592" width="9.140625" style="269"/>
    <col min="14593" max="14593" width="2.42578125" style="269" customWidth="1"/>
    <col min="14594" max="14594" width="28.7109375" style="269" customWidth="1"/>
    <col min="14595" max="14599" width="16.7109375" style="269" customWidth="1"/>
    <col min="14600" max="14602" width="17.7109375" style="269" customWidth="1"/>
    <col min="14603" max="14848" width="9.140625" style="269"/>
    <col min="14849" max="14849" width="2.42578125" style="269" customWidth="1"/>
    <col min="14850" max="14850" width="28.7109375" style="269" customWidth="1"/>
    <col min="14851" max="14855" width="16.7109375" style="269" customWidth="1"/>
    <col min="14856" max="14858" width="17.7109375" style="269" customWidth="1"/>
    <col min="14859" max="15104" width="9.140625" style="269"/>
    <col min="15105" max="15105" width="2.42578125" style="269" customWidth="1"/>
    <col min="15106" max="15106" width="28.7109375" style="269" customWidth="1"/>
    <col min="15107" max="15111" width="16.7109375" style="269" customWidth="1"/>
    <col min="15112" max="15114" width="17.7109375" style="269" customWidth="1"/>
    <col min="15115" max="15360" width="9.140625" style="269"/>
    <col min="15361" max="15361" width="2.42578125" style="269" customWidth="1"/>
    <col min="15362" max="15362" width="28.7109375" style="269" customWidth="1"/>
    <col min="15363" max="15367" width="16.7109375" style="269" customWidth="1"/>
    <col min="15368" max="15370" width="17.7109375" style="269" customWidth="1"/>
    <col min="15371" max="15616" width="9.140625" style="269"/>
    <col min="15617" max="15617" width="2.42578125" style="269" customWidth="1"/>
    <col min="15618" max="15618" width="28.7109375" style="269" customWidth="1"/>
    <col min="15619" max="15623" width="16.7109375" style="269" customWidth="1"/>
    <col min="15624" max="15626" width="17.7109375" style="269" customWidth="1"/>
    <col min="15627" max="15872" width="9.140625" style="269"/>
    <col min="15873" max="15873" width="2.42578125" style="269" customWidth="1"/>
    <col min="15874" max="15874" width="28.7109375" style="269" customWidth="1"/>
    <col min="15875" max="15879" width="16.7109375" style="269" customWidth="1"/>
    <col min="15880" max="15882" width="17.7109375" style="269" customWidth="1"/>
    <col min="15883" max="16128" width="9.140625" style="269"/>
    <col min="16129" max="16129" width="2.42578125" style="269" customWidth="1"/>
    <col min="16130" max="16130" width="28.7109375" style="269" customWidth="1"/>
    <col min="16131" max="16135" width="16.7109375" style="269" customWidth="1"/>
    <col min="16136" max="16138" width="17.7109375" style="269" customWidth="1"/>
    <col min="16139" max="16384" width="9.140625" style="269"/>
  </cols>
  <sheetData>
    <row r="1" spans="1:10" ht="18" x14ac:dyDescent="0.25">
      <c r="A1" s="267"/>
      <c r="B1" s="268"/>
      <c r="C1" s="267"/>
      <c r="D1" s="267"/>
      <c r="E1" s="267"/>
      <c r="F1" s="267"/>
      <c r="G1" s="267"/>
      <c r="H1" s="267"/>
      <c r="I1" s="267"/>
      <c r="J1" s="267"/>
    </row>
    <row r="2" spans="1:10" ht="15.75" x14ac:dyDescent="0.25">
      <c r="A2" s="267"/>
      <c r="B2" s="270" t="s">
        <v>218</v>
      </c>
      <c r="C2" s="271"/>
      <c r="D2" s="271"/>
      <c r="E2" s="271"/>
      <c r="F2" s="271"/>
      <c r="G2" s="271"/>
      <c r="H2" s="271"/>
      <c r="I2" s="271"/>
      <c r="J2" s="271"/>
    </row>
    <row r="3" spans="1:10" ht="15.75" x14ac:dyDescent="0.25">
      <c r="A3" s="267"/>
      <c r="B3" s="270"/>
      <c r="C3" s="271"/>
      <c r="D3" s="271"/>
      <c r="E3" s="271"/>
      <c r="F3" s="271"/>
      <c r="G3" s="271"/>
      <c r="H3" s="271"/>
      <c r="I3" s="271"/>
      <c r="J3" s="271"/>
    </row>
    <row r="4" spans="1:10" x14ac:dyDescent="0.2">
      <c r="A4" s="267"/>
      <c r="B4" s="272"/>
      <c r="C4" s="273"/>
      <c r="D4" s="273"/>
      <c r="E4" s="273"/>
      <c r="F4" s="273"/>
      <c r="G4" s="273"/>
      <c r="H4" s="274"/>
      <c r="I4" s="274"/>
      <c r="J4" s="274"/>
    </row>
    <row r="5" spans="1:10" ht="13.5" thickBot="1" x14ac:dyDescent="0.25">
      <c r="A5" s="267"/>
      <c r="B5" s="267"/>
      <c r="C5" s="267"/>
      <c r="D5" s="267"/>
      <c r="E5" s="267"/>
      <c r="F5" s="267"/>
      <c r="G5" s="267"/>
      <c r="H5" s="267"/>
      <c r="I5" s="267"/>
      <c r="J5" s="275" t="s">
        <v>198</v>
      </c>
    </row>
    <row r="6" spans="1:10" ht="15.75" thickBot="1" x14ac:dyDescent="0.3">
      <c r="A6" s="267"/>
      <c r="B6" s="276" t="s">
        <v>219</v>
      </c>
      <c r="C6" s="277" t="s">
        <v>220</v>
      </c>
      <c r="D6" s="278" t="s">
        <v>221</v>
      </c>
      <c r="E6" s="278" t="s">
        <v>222</v>
      </c>
      <c r="F6" s="278" t="s">
        <v>223</v>
      </c>
      <c r="G6" s="279" t="s">
        <v>224</v>
      </c>
      <c r="H6" s="278" t="s">
        <v>225</v>
      </c>
      <c r="I6" s="278" t="s">
        <v>226</v>
      </c>
      <c r="J6" s="278" t="s">
        <v>227</v>
      </c>
    </row>
    <row r="7" spans="1:10" x14ac:dyDescent="0.2">
      <c r="A7" s="267"/>
      <c r="B7" s="280" t="s">
        <v>228</v>
      </c>
      <c r="C7" s="281">
        <v>0</v>
      </c>
      <c r="D7" s="282">
        <v>0</v>
      </c>
      <c r="E7" s="282">
        <v>0</v>
      </c>
      <c r="F7" s="282">
        <v>0</v>
      </c>
      <c r="G7" s="283">
        <v>0</v>
      </c>
      <c r="H7" s="282">
        <v>0</v>
      </c>
      <c r="I7" s="282">
        <v>0</v>
      </c>
      <c r="J7" s="282">
        <v>0</v>
      </c>
    </row>
    <row r="8" spans="1:10" x14ac:dyDescent="0.2">
      <c r="A8" s="267"/>
      <c r="B8" s="284" t="s">
        <v>229</v>
      </c>
      <c r="C8" s="285">
        <v>926200</v>
      </c>
      <c r="D8" s="286">
        <v>15679699</v>
      </c>
      <c r="E8" s="286">
        <v>25360748</v>
      </c>
      <c r="F8" s="286">
        <v>99896</v>
      </c>
      <c r="G8" s="287">
        <v>1431550</v>
      </c>
      <c r="H8" s="286">
        <f>SUM(C8:G8)</f>
        <v>43498093</v>
      </c>
      <c r="I8" s="286">
        <v>1189272</v>
      </c>
      <c r="J8" s="286">
        <f>SUM(H8+I8)</f>
        <v>44687365</v>
      </c>
    </row>
    <row r="9" spans="1:10" x14ac:dyDescent="0.2">
      <c r="A9" s="267"/>
      <c r="B9" s="284" t="s">
        <v>230</v>
      </c>
      <c r="C9" s="285">
        <v>889200</v>
      </c>
      <c r="D9" s="286">
        <v>15593289</v>
      </c>
      <c r="E9" s="286">
        <v>25041521</v>
      </c>
      <c r="F9" s="286">
        <v>99896</v>
      </c>
      <c r="G9" s="287">
        <v>1554960</v>
      </c>
      <c r="H9" s="286">
        <f>SUM(C9:G9)</f>
        <v>43178866</v>
      </c>
      <c r="I9" s="286">
        <v>1189272</v>
      </c>
      <c r="J9" s="286">
        <f>SUM(H9+I9)</f>
        <v>44368138</v>
      </c>
    </row>
    <row r="10" spans="1:10" x14ac:dyDescent="0.2">
      <c r="A10" s="267"/>
      <c r="B10" s="284" t="s">
        <v>231</v>
      </c>
      <c r="C10" s="285">
        <v>218830</v>
      </c>
      <c r="D10" s="286">
        <v>6145497</v>
      </c>
      <c r="E10" s="286">
        <v>6948494</v>
      </c>
      <c r="F10" s="286">
        <v>85928</v>
      </c>
      <c r="G10" s="287">
        <v>933689</v>
      </c>
      <c r="H10" s="286">
        <f>C10+D10+E10+F10+G10</f>
        <v>14332438</v>
      </c>
      <c r="I10" s="288">
        <v>59372</v>
      </c>
      <c r="J10" s="286">
        <f>SUM(H10+I10)</f>
        <v>14391810</v>
      </c>
    </row>
    <row r="11" spans="1:10" ht="13.5" thickBot="1" x14ac:dyDescent="0.25">
      <c r="A11" s="267"/>
      <c r="B11" s="289" t="s">
        <v>232</v>
      </c>
      <c r="C11" s="290">
        <f>C10/C9*100</f>
        <v>24.609761583445795</v>
      </c>
      <c r="D11" s="291">
        <f t="shared" ref="D11:J11" si="0">D10/D9*100</f>
        <v>39.411165918877025</v>
      </c>
      <c r="E11" s="291">
        <f t="shared" si="0"/>
        <v>27.747891192392025</v>
      </c>
      <c r="F11" s="291">
        <f t="shared" si="0"/>
        <v>86.017458156482746</v>
      </c>
      <c r="G11" s="292">
        <f t="shared" si="0"/>
        <v>60.045853269537474</v>
      </c>
      <c r="H11" s="293">
        <f t="shared" si="0"/>
        <v>33.193178347944567</v>
      </c>
      <c r="I11" s="293">
        <f t="shared" si="0"/>
        <v>4.9922978090798402</v>
      </c>
      <c r="J11" s="291">
        <f t="shared" si="0"/>
        <v>32.437263876162667</v>
      </c>
    </row>
    <row r="12" spans="1:10" x14ac:dyDescent="0.2">
      <c r="A12" s="267"/>
      <c r="B12" s="280" t="s">
        <v>233</v>
      </c>
      <c r="C12" s="294">
        <v>0</v>
      </c>
      <c r="D12" s="295">
        <v>0</v>
      </c>
      <c r="E12" s="295">
        <v>0</v>
      </c>
      <c r="F12" s="295">
        <v>0</v>
      </c>
      <c r="G12" s="296">
        <v>0</v>
      </c>
      <c r="H12" s="295">
        <v>0</v>
      </c>
      <c r="I12" s="295">
        <v>0</v>
      </c>
      <c r="J12" s="295">
        <v>0</v>
      </c>
    </row>
    <row r="13" spans="1:10" x14ac:dyDescent="0.2">
      <c r="A13" s="267"/>
      <c r="B13" s="284" t="s">
        <v>229</v>
      </c>
      <c r="C13" s="285">
        <v>137160</v>
      </c>
      <c r="D13" s="286">
        <v>87600</v>
      </c>
      <c r="E13" s="286">
        <v>0</v>
      </c>
      <c r="F13" s="286">
        <v>0</v>
      </c>
      <c r="G13" s="287">
        <v>0</v>
      </c>
      <c r="H13" s="286">
        <f>SUM(C13:G13)</f>
        <v>224760</v>
      </c>
      <c r="I13" s="286">
        <v>0</v>
      </c>
      <c r="J13" s="286">
        <f>SUM(H13+I13)</f>
        <v>224760</v>
      </c>
    </row>
    <row r="14" spans="1:10" x14ac:dyDescent="0.2">
      <c r="A14" s="267"/>
      <c r="B14" s="284" t="s">
        <v>234</v>
      </c>
      <c r="C14" s="285">
        <v>137160</v>
      </c>
      <c r="D14" s="286">
        <v>87600</v>
      </c>
      <c r="E14" s="286">
        <v>0</v>
      </c>
      <c r="F14" s="286">
        <v>0</v>
      </c>
      <c r="G14" s="287">
        <v>0</v>
      </c>
      <c r="H14" s="286">
        <f>SUM(C14:G14)</f>
        <v>224760</v>
      </c>
      <c r="I14" s="286">
        <v>0</v>
      </c>
      <c r="J14" s="286">
        <f>SUM(H14+I14)</f>
        <v>224760</v>
      </c>
    </row>
    <row r="15" spans="1:10" x14ac:dyDescent="0.2">
      <c r="A15" s="267"/>
      <c r="B15" s="284" t="s">
        <v>231</v>
      </c>
      <c r="C15" s="285">
        <v>44847</v>
      </c>
      <c r="D15" s="286">
        <v>14805</v>
      </c>
      <c r="E15" s="286">
        <v>0</v>
      </c>
      <c r="F15" s="286">
        <v>0</v>
      </c>
      <c r="G15" s="287">
        <v>0</v>
      </c>
      <c r="H15" s="286">
        <f>SUM(C15:G15)</f>
        <v>59652</v>
      </c>
      <c r="I15" s="297">
        <v>0</v>
      </c>
      <c r="J15" s="297">
        <f>SUM(H15+I15)</f>
        <v>59652</v>
      </c>
    </row>
    <row r="16" spans="1:10" ht="13.5" thickBot="1" x14ac:dyDescent="0.25">
      <c r="A16" s="267"/>
      <c r="B16" s="289" t="s">
        <v>232</v>
      </c>
      <c r="C16" s="290">
        <f>C15/C14*100</f>
        <v>32.696850393700785</v>
      </c>
      <c r="D16" s="291">
        <f t="shared" ref="D16:J16" si="1">D15/D14*100</f>
        <v>16.900684931506849</v>
      </c>
      <c r="E16" s="291"/>
      <c r="F16" s="291"/>
      <c r="G16" s="292"/>
      <c r="H16" s="293">
        <f t="shared" si="1"/>
        <v>26.540309663641214</v>
      </c>
      <c r="I16" s="293"/>
      <c r="J16" s="291">
        <f t="shared" si="1"/>
        <v>26.540309663641214</v>
      </c>
    </row>
    <row r="17" spans="1:10" x14ac:dyDescent="0.2">
      <c r="A17" s="267"/>
      <c r="B17" s="280" t="s">
        <v>235</v>
      </c>
      <c r="C17" s="294">
        <v>0</v>
      </c>
      <c r="D17" s="295">
        <v>0</v>
      </c>
      <c r="E17" s="295">
        <v>0</v>
      </c>
      <c r="F17" s="295">
        <v>0</v>
      </c>
      <c r="G17" s="296">
        <v>0</v>
      </c>
      <c r="H17" s="295">
        <v>0</v>
      </c>
      <c r="I17" s="295">
        <v>0</v>
      </c>
      <c r="J17" s="295">
        <v>0</v>
      </c>
    </row>
    <row r="18" spans="1:10" x14ac:dyDescent="0.2">
      <c r="A18" s="267"/>
      <c r="B18" s="284" t="s">
        <v>229</v>
      </c>
      <c r="C18" s="285">
        <v>75245</v>
      </c>
      <c r="D18" s="286">
        <v>27436</v>
      </c>
      <c r="E18" s="286">
        <v>850</v>
      </c>
      <c r="F18" s="286">
        <v>428</v>
      </c>
      <c r="G18" s="287">
        <v>0</v>
      </c>
      <c r="H18" s="286">
        <f>SUM(C18:G18)</f>
        <v>103959</v>
      </c>
      <c r="I18" s="286">
        <v>0</v>
      </c>
      <c r="J18" s="286">
        <f>SUM(H18+I18)</f>
        <v>103959</v>
      </c>
    </row>
    <row r="19" spans="1:10" x14ac:dyDescent="0.2">
      <c r="A19" s="267"/>
      <c r="B19" s="284" t="s">
        <v>230</v>
      </c>
      <c r="C19" s="285">
        <v>75245</v>
      </c>
      <c r="D19" s="286">
        <v>27436</v>
      </c>
      <c r="E19" s="286">
        <v>850</v>
      </c>
      <c r="F19" s="286">
        <v>428</v>
      </c>
      <c r="G19" s="287">
        <v>0</v>
      </c>
      <c r="H19" s="286">
        <f>SUM(C19:G19)</f>
        <v>103959</v>
      </c>
      <c r="I19" s="286">
        <v>0</v>
      </c>
      <c r="J19" s="286">
        <f>SUM(H19+I19)</f>
        <v>103959</v>
      </c>
    </row>
    <row r="20" spans="1:10" x14ac:dyDescent="0.2">
      <c r="A20" s="267"/>
      <c r="B20" s="284" t="s">
        <v>231</v>
      </c>
      <c r="C20" s="285">
        <v>21996</v>
      </c>
      <c r="D20" s="286">
        <v>3693.3</v>
      </c>
      <c r="E20" s="286">
        <v>0</v>
      </c>
      <c r="F20" s="286">
        <v>305</v>
      </c>
      <c r="G20" s="287">
        <v>0</v>
      </c>
      <c r="H20" s="286">
        <v>25995</v>
      </c>
      <c r="I20" s="297">
        <v>0</v>
      </c>
      <c r="J20" s="297">
        <f>SUM(H20+I20)</f>
        <v>25995</v>
      </c>
    </row>
    <row r="21" spans="1:10" ht="13.5" thickBot="1" x14ac:dyDescent="0.25">
      <c r="A21" s="267"/>
      <c r="B21" s="289" t="s">
        <v>232</v>
      </c>
      <c r="C21" s="290">
        <f>C20/C19*100</f>
        <v>29.23250714333178</v>
      </c>
      <c r="D21" s="291">
        <v>5.4833999999999996</v>
      </c>
      <c r="E21" s="291">
        <v>0</v>
      </c>
      <c r="F21" s="291">
        <v>0</v>
      </c>
      <c r="G21" s="298">
        <v>0</v>
      </c>
      <c r="H21" s="293">
        <f>H20/H19*100</f>
        <v>25.005050067815198</v>
      </c>
      <c r="I21" s="293">
        <v>0</v>
      </c>
      <c r="J21" s="291">
        <f>J20/J19*100</f>
        <v>25.005050067815198</v>
      </c>
    </row>
    <row r="22" spans="1:10" x14ac:dyDescent="0.2">
      <c r="A22" s="267"/>
      <c r="B22" s="280" t="s">
        <v>236</v>
      </c>
      <c r="C22" s="294">
        <v>0</v>
      </c>
      <c r="D22" s="295">
        <v>0</v>
      </c>
      <c r="E22" s="295">
        <v>0</v>
      </c>
      <c r="F22" s="295">
        <v>0</v>
      </c>
      <c r="G22" s="296">
        <v>0</v>
      </c>
      <c r="H22" s="295">
        <v>0</v>
      </c>
      <c r="I22" s="295">
        <v>0</v>
      </c>
      <c r="J22" s="295">
        <v>0</v>
      </c>
    </row>
    <row r="23" spans="1:10" x14ac:dyDescent="0.2">
      <c r="A23" s="267"/>
      <c r="B23" s="284" t="s">
        <v>229</v>
      </c>
      <c r="C23" s="285">
        <v>32688</v>
      </c>
      <c r="D23" s="286">
        <v>14394</v>
      </c>
      <c r="E23" s="286">
        <v>375</v>
      </c>
      <c r="F23" s="286">
        <v>313</v>
      </c>
      <c r="G23" s="287">
        <v>0</v>
      </c>
      <c r="H23" s="286">
        <f>SUM(C23:G23)</f>
        <v>47770</v>
      </c>
      <c r="I23" s="286">
        <v>0</v>
      </c>
      <c r="J23" s="286">
        <f>SUM(H23+I23)</f>
        <v>47770</v>
      </c>
    </row>
    <row r="24" spans="1:10" x14ac:dyDescent="0.2">
      <c r="A24" s="267"/>
      <c r="B24" s="284" t="s">
        <v>230</v>
      </c>
      <c r="C24" s="285">
        <v>32688</v>
      </c>
      <c r="D24" s="286">
        <v>14394</v>
      </c>
      <c r="E24" s="286">
        <v>375</v>
      </c>
      <c r="F24" s="286">
        <v>313</v>
      </c>
      <c r="G24" s="287">
        <v>0</v>
      </c>
      <c r="H24" s="286">
        <f>SUM(C24:G24)</f>
        <v>47770</v>
      </c>
      <c r="I24" s="286">
        <v>0</v>
      </c>
      <c r="J24" s="286">
        <f>SUM(H24+I24)</f>
        <v>47770</v>
      </c>
    </row>
    <row r="25" spans="1:10" x14ac:dyDescent="0.2">
      <c r="A25" s="267"/>
      <c r="B25" s="284" t="s">
        <v>231</v>
      </c>
      <c r="C25" s="285">
        <v>8148</v>
      </c>
      <c r="D25" s="286">
        <v>1141</v>
      </c>
      <c r="E25" s="286">
        <v>0</v>
      </c>
      <c r="F25" s="286">
        <v>0</v>
      </c>
      <c r="G25" s="287">
        <v>0</v>
      </c>
      <c r="H25" s="286">
        <f>SUM(C25:G25)</f>
        <v>9289</v>
      </c>
      <c r="I25" s="297">
        <v>0</v>
      </c>
      <c r="J25" s="286">
        <f>SUM(H25+I25)</f>
        <v>9289</v>
      </c>
    </row>
    <row r="26" spans="1:10" ht="13.5" thickBot="1" x14ac:dyDescent="0.25">
      <c r="A26" s="267"/>
      <c r="B26" s="289" t="s">
        <v>232</v>
      </c>
      <c r="C26" s="290">
        <f>C25/C24*100</f>
        <v>24.926578560939795</v>
      </c>
      <c r="D26" s="291">
        <f t="shared" ref="D26:J26" si="2">D25/D24*100</f>
        <v>7.9269139919410865</v>
      </c>
      <c r="E26" s="291">
        <f t="shared" si="2"/>
        <v>0</v>
      </c>
      <c r="F26" s="291">
        <f t="shared" si="2"/>
        <v>0</v>
      </c>
      <c r="G26" s="292"/>
      <c r="H26" s="293">
        <f t="shared" si="2"/>
        <v>19.44525853045845</v>
      </c>
      <c r="I26" s="293"/>
      <c r="J26" s="291">
        <f t="shared" si="2"/>
        <v>19.44525853045845</v>
      </c>
    </row>
    <row r="27" spans="1:10" x14ac:dyDescent="0.2">
      <c r="A27" s="267"/>
      <c r="B27" s="280" t="s">
        <v>237</v>
      </c>
      <c r="C27" s="299">
        <v>0</v>
      </c>
      <c r="D27" s="295">
        <v>0</v>
      </c>
      <c r="E27" s="295">
        <v>0</v>
      </c>
      <c r="F27" s="295">
        <v>0</v>
      </c>
      <c r="G27" s="296">
        <v>0</v>
      </c>
      <c r="H27" s="295">
        <v>0</v>
      </c>
      <c r="I27" s="295">
        <v>0</v>
      </c>
      <c r="J27" s="295">
        <v>0</v>
      </c>
    </row>
    <row r="28" spans="1:10" x14ac:dyDescent="0.2">
      <c r="A28" s="267"/>
      <c r="B28" s="284" t="s">
        <v>229</v>
      </c>
      <c r="C28" s="300">
        <v>0</v>
      </c>
      <c r="D28" s="286">
        <v>2000</v>
      </c>
      <c r="E28" s="286">
        <v>113568</v>
      </c>
      <c r="F28" s="286">
        <v>0</v>
      </c>
      <c r="G28" s="287">
        <v>0</v>
      </c>
      <c r="H28" s="286">
        <f>SUM(C28:G28)</f>
        <v>115568</v>
      </c>
      <c r="I28" s="286">
        <v>0</v>
      </c>
      <c r="J28" s="286">
        <f>SUM(H28+I28)</f>
        <v>115568</v>
      </c>
    </row>
    <row r="29" spans="1:10" x14ac:dyDescent="0.2">
      <c r="A29" s="267"/>
      <c r="B29" s="284" t="s">
        <v>230</v>
      </c>
      <c r="C29" s="300">
        <v>0</v>
      </c>
      <c r="D29" s="286">
        <v>2000</v>
      </c>
      <c r="E29" s="286">
        <v>113568</v>
      </c>
      <c r="F29" s="286">
        <v>0</v>
      </c>
      <c r="G29" s="287">
        <v>0</v>
      </c>
      <c r="H29" s="286">
        <f>SUM(C29:G29)</f>
        <v>115568</v>
      </c>
      <c r="I29" s="286">
        <v>0</v>
      </c>
      <c r="J29" s="286">
        <f>SUM(H29+I29)</f>
        <v>115568</v>
      </c>
    </row>
    <row r="30" spans="1:10" x14ac:dyDescent="0.2">
      <c r="A30" s="267"/>
      <c r="B30" s="284" t="s">
        <v>231</v>
      </c>
      <c r="C30" s="300">
        <v>0</v>
      </c>
      <c r="D30" s="286">
        <v>305</v>
      </c>
      <c r="E30" s="286">
        <v>28107</v>
      </c>
      <c r="F30" s="286">
        <v>0</v>
      </c>
      <c r="G30" s="287">
        <v>0</v>
      </c>
      <c r="H30" s="286">
        <f>SUM(C30:G30)</f>
        <v>28412</v>
      </c>
      <c r="I30" s="297">
        <v>0</v>
      </c>
      <c r="J30" s="297">
        <f>SUM(H30+I30)</f>
        <v>28412</v>
      </c>
    </row>
    <row r="31" spans="1:10" ht="13.5" thickBot="1" x14ac:dyDescent="0.25">
      <c r="A31" s="267"/>
      <c r="B31" s="289" t="s">
        <v>232</v>
      </c>
      <c r="C31" s="301"/>
      <c r="D31" s="291">
        <f t="shared" ref="D31:J31" si="3">D30/D29*100</f>
        <v>15.25</v>
      </c>
      <c r="E31" s="291">
        <f t="shared" si="3"/>
        <v>24.749049027895182</v>
      </c>
      <c r="F31" s="291"/>
      <c r="G31" s="292"/>
      <c r="H31" s="293">
        <f t="shared" si="3"/>
        <v>24.584660113526237</v>
      </c>
      <c r="I31" s="293"/>
      <c r="J31" s="302">
        <f t="shared" si="3"/>
        <v>24.584660113526237</v>
      </c>
    </row>
    <row r="32" spans="1:10" x14ac:dyDescent="0.2">
      <c r="A32" s="267"/>
      <c r="B32" s="303" t="s">
        <v>238</v>
      </c>
      <c r="C32" s="285">
        <v>0</v>
      </c>
      <c r="D32" s="295">
        <v>0</v>
      </c>
      <c r="E32" s="295">
        <v>0</v>
      </c>
      <c r="F32" s="295">
        <v>0</v>
      </c>
      <c r="G32" s="296">
        <v>0</v>
      </c>
      <c r="H32" s="296">
        <v>0</v>
      </c>
      <c r="I32" s="295">
        <v>0</v>
      </c>
      <c r="J32" s="295">
        <v>0</v>
      </c>
    </row>
    <row r="33" spans="1:10" x14ac:dyDescent="0.2">
      <c r="A33" s="267"/>
      <c r="B33" s="284" t="s">
        <v>229</v>
      </c>
      <c r="C33" s="285">
        <v>1171293</v>
      </c>
      <c r="D33" s="286">
        <v>15811129</v>
      </c>
      <c r="E33" s="286">
        <v>25475541</v>
      </c>
      <c r="F33" s="286">
        <v>100637</v>
      </c>
      <c r="G33" s="287">
        <v>1431550</v>
      </c>
      <c r="H33" s="287">
        <f>SUM(H8+H13+H18+H23+H28)</f>
        <v>43990150</v>
      </c>
      <c r="I33" s="304">
        <v>1189272</v>
      </c>
      <c r="J33" s="286">
        <f>SUM(J8+J13+J18+J23+J28)</f>
        <v>45179422</v>
      </c>
    </row>
    <row r="34" spans="1:10" x14ac:dyDescent="0.2">
      <c r="A34" s="267"/>
      <c r="B34" s="284" t="s">
        <v>234</v>
      </c>
      <c r="C34" s="285">
        <v>1134293</v>
      </c>
      <c r="D34" s="286">
        <v>15724719</v>
      </c>
      <c r="E34" s="286">
        <v>25156314</v>
      </c>
      <c r="F34" s="286">
        <v>100637</v>
      </c>
      <c r="G34" s="287">
        <v>1554960</v>
      </c>
      <c r="H34" s="287">
        <f>SUM(H9+H14+H19+H24+H29)</f>
        <v>43670923</v>
      </c>
      <c r="I34" s="304">
        <v>1189272</v>
      </c>
      <c r="J34" s="286">
        <f>SUM(J9+J14+J19+J24+J29)</f>
        <v>44860195</v>
      </c>
    </row>
    <row r="35" spans="1:10" x14ac:dyDescent="0.2">
      <c r="A35" s="267"/>
      <c r="B35" s="303" t="s">
        <v>231</v>
      </c>
      <c r="C35" s="285">
        <v>293821</v>
      </c>
      <c r="D35" s="286">
        <v>6165441</v>
      </c>
      <c r="E35" s="286">
        <v>6976601</v>
      </c>
      <c r="F35" s="286">
        <v>86233</v>
      </c>
      <c r="G35" s="287">
        <v>933688</v>
      </c>
      <c r="H35" s="305">
        <f>SUM(H10+H15+H20+H25+H30)</f>
        <v>14455786</v>
      </c>
      <c r="I35" s="306">
        <v>59372</v>
      </c>
      <c r="J35" s="286">
        <f>SUM(H35:I35)</f>
        <v>14515158</v>
      </c>
    </row>
    <row r="36" spans="1:10" ht="13.5" thickBot="1" x14ac:dyDescent="0.25">
      <c r="A36" s="267"/>
      <c r="B36" s="289" t="s">
        <v>232</v>
      </c>
      <c r="C36" s="290">
        <f>C35/C34*100</f>
        <v>25.903448227221716</v>
      </c>
      <c r="D36" s="291">
        <f t="shared" ref="D36:J36" si="4">D35/D34*100</f>
        <v>39.208592535103485</v>
      </c>
      <c r="E36" s="291">
        <f t="shared" si="4"/>
        <v>27.733001742624136</v>
      </c>
      <c r="F36" s="291">
        <f t="shared" si="4"/>
        <v>85.687172709838336</v>
      </c>
      <c r="G36" s="292">
        <f t="shared" si="4"/>
        <v>60.045788959201516</v>
      </c>
      <c r="H36" s="293">
        <f t="shared" si="4"/>
        <v>33.101626910885308</v>
      </c>
      <c r="I36" s="293">
        <f t="shared" si="4"/>
        <v>4.9922978090798402</v>
      </c>
      <c r="J36" s="291">
        <f t="shared" si="4"/>
        <v>32.356430907177284</v>
      </c>
    </row>
    <row r="37" spans="1:10" x14ac:dyDescent="0.2">
      <c r="A37" s="267"/>
      <c r="B37" s="280" t="s">
        <v>239</v>
      </c>
      <c r="C37" s="299">
        <v>0</v>
      </c>
      <c r="D37" s="295">
        <v>0</v>
      </c>
      <c r="E37" s="295">
        <v>0</v>
      </c>
      <c r="F37" s="295">
        <v>0</v>
      </c>
      <c r="G37" s="296">
        <v>0</v>
      </c>
      <c r="H37" s="296">
        <v>0</v>
      </c>
      <c r="I37" s="295">
        <v>0</v>
      </c>
      <c r="J37" s="295">
        <v>0</v>
      </c>
    </row>
    <row r="38" spans="1:10" x14ac:dyDescent="0.2">
      <c r="A38" s="267"/>
      <c r="B38" s="284" t="s">
        <v>229</v>
      </c>
      <c r="C38" s="300">
        <v>2452326</v>
      </c>
      <c r="D38" s="286">
        <v>6707360</v>
      </c>
      <c r="E38" s="286">
        <v>51358697</v>
      </c>
      <c r="F38" s="286">
        <v>222777</v>
      </c>
      <c r="G38" s="287">
        <v>79418</v>
      </c>
      <c r="H38" s="287">
        <f>SUM(C38:G38)</f>
        <v>60820578</v>
      </c>
      <c r="I38" s="286">
        <v>0</v>
      </c>
      <c r="J38" s="286">
        <f>SUM(H38:I38)</f>
        <v>60820578</v>
      </c>
    </row>
    <row r="39" spans="1:10" x14ac:dyDescent="0.2">
      <c r="A39" s="267"/>
      <c r="B39" s="284" t="s">
        <v>230</v>
      </c>
      <c r="C39" s="300">
        <v>2444070</v>
      </c>
      <c r="D39" s="286">
        <v>6718725</v>
      </c>
      <c r="E39" s="286">
        <v>51642632</v>
      </c>
      <c r="F39" s="286">
        <v>247160</v>
      </c>
      <c r="G39" s="287">
        <v>87218</v>
      </c>
      <c r="H39" s="287">
        <f>SUM(C39:G39)</f>
        <v>61139805</v>
      </c>
      <c r="I39" s="286">
        <v>0</v>
      </c>
      <c r="J39" s="286">
        <f>SUM(H39:I39)</f>
        <v>61139805</v>
      </c>
    </row>
    <row r="40" spans="1:10" x14ac:dyDescent="0.2">
      <c r="A40" s="267"/>
      <c r="B40" s="303" t="s">
        <v>231</v>
      </c>
      <c r="C40" s="300">
        <v>658280</v>
      </c>
      <c r="D40" s="286">
        <v>2124083</v>
      </c>
      <c r="E40" s="286">
        <v>15954118</v>
      </c>
      <c r="F40" s="286">
        <v>112216</v>
      </c>
      <c r="G40" s="287">
        <v>24658</v>
      </c>
      <c r="H40" s="287">
        <f>SUM(C40:G40)</f>
        <v>18873355</v>
      </c>
      <c r="I40" s="286">
        <v>0</v>
      </c>
      <c r="J40" s="286">
        <f>SUM(H40:I40)</f>
        <v>18873355</v>
      </c>
    </row>
    <row r="41" spans="1:10" ht="13.5" thickBot="1" x14ac:dyDescent="0.25">
      <c r="A41" s="267"/>
      <c r="B41" s="289" t="s">
        <v>232</v>
      </c>
      <c r="C41" s="307">
        <f>C40/C39*100</f>
        <v>26.933762126289345</v>
      </c>
      <c r="D41" s="291">
        <f t="shared" ref="D41:J41" si="5">D40/D39*100</f>
        <v>31.614376239539492</v>
      </c>
      <c r="E41" s="291">
        <f t="shared" si="5"/>
        <v>30.893309233348138</v>
      </c>
      <c r="F41" s="291">
        <f t="shared" si="5"/>
        <v>45.402168635701571</v>
      </c>
      <c r="G41" s="292">
        <f t="shared" si="5"/>
        <v>28.271687037079502</v>
      </c>
      <c r="H41" s="293">
        <f t="shared" si="5"/>
        <v>30.869177616775197</v>
      </c>
      <c r="I41" s="293"/>
      <c r="J41" s="291">
        <f t="shared" si="5"/>
        <v>30.869177616775197</v>
      </c>
    </row>
    <row r="42" spans="1:10" x14ac:dyDescent="0.2">
      <c r="A42" s="267"/>
      <c r="B42" s="280" t="s">
        <v>240</v>
      </c>
      <c r="C42" s="294">
        <v>0</v>
      </c>
      <c r="D42" s="295">
        <v>0</v>
      </c>
      <c r="E42" s="295">
        <v>0</v>
      </c>
      <c r="F42" s="295">
        <v>0</v>
      </c>
      <c r="G42" s="296">
        <v>0</v>
      </c>
      <c r="H42" s="296">
        <v>0</v>
      </c>
      <c r="I42" s="295">
        <v>0</v>
      </c>
      <c r="J42" s="295">
        <v>0</v>
      </c>
    </row>
    <row r="43" spans="1:10" x14ac:dyDescent="0.2">
      <c r="A43" s="267"/>
      <c r="B43" s="284" t="s">
        <v>229</v>
      </c>
      <c r="C43" s="285">
        <v>3623619</v>
      </c>
      <c r="D43" s="286">
        <v>22518489</v>
      </c>
      <c r="E43" s="286">
        <v>76834238</v>
      </c>
      <c r="F43" s="286">
        <v>323414</v>
      </c>
      <c r="G43" s="287">
        <v>1510968</v>
      </c>
      <c r="H43" s="287">
        <f>SUM(C43:G43)</f>
        <v>104810728</v>
      </c>
      <c r="I43" s="286">
        <v>1189272</v>
      </c>
      <c r="J43" s="286">
        <f>SUM(H43:I43)</f>
        <v>106000000</v>
      </c>
    </row>
    <row r="44" spans="1:10" x14ac:dyDescent="0.2">
      <c r="A44" s="267"/>
      <c r="B44" s="284" t="s">
        <v>230</v>
      </c>
      <c r="C44" s="285">
        <v>3578363</v>
      </c>
      <c r="D44" s="286">
        <v>22443444</v>
      </c>
      <c r="E44" s="286">
        <v>76798946</v>
      </c>
      <c r="F44" s="286">
        <v>347797</v>
      </c>
      <c r="G44" s="287">
        <v>1642178</v>
      </c>
      <c r="H44" s="287">
        <f>SUM(C44:G44)</f>
        <v>104810728</v>
      </c>
      <c r="I44" s="286">
        <v>1189272</v>
      </c>
      <c r="J44" s="286">
        <f>SUM(H44:I44)</f>
        <v>106000000</v>
      </c>
    </row>
    <row r="45" spans="1:10" x14ac:dyDescent="0.2">
      <c r="A45" s="267"/>
      <c r="B45" s="303" t="s">
        <v>231</v>
      </c>
      <c r="C45" s="285">
        <v>952102</v>
      </c>
      <c r="D45" s="286">
        <v>8289525</v>
      </c>
      <c r="E45" s="286">
        <v>22930719</v>
      </c>
      <c r="F45" s="286">
        <v>198449</v>
      </c>
      <c r="G45" s="287">
        <v>958346</v>
      </c>
      <c r="H45" s="287">
        <f>SUM(C45:G45)</f>
        <v>33329141</v>
      </c>
      <c r="I45" s="286">
        <v>59372</v>
      </c>
      <c r="J45" s="286">
        <f>SUM(H45:I45)</f>
        <v>33388513</v>
      </c>
    </row>
    <row r="46" spans="1:10" ht="13.5" thickBot="1" x14ac:dyDescent="0.25">
      <c r="A46" s="267"/>
      <c r="B46" s="289" t="s">
        <v>232</v>
      </c>
      <c r="C46" s="290">
        <f>C45/C44*100</f>
        <v>26.607194407051495</v>
      </c>
      <c r="D46" s="291">
        <f t="shared" ref="D46:J46" si="6">D45/D44*100</f>
        <v>36.935173585658241</v>
      </c>
      <c r="E46" s="291">
        <f t="shared" si="6"/>
        <v>29.858116802800915</v>
      </c>
      <c r="F46" s="291">
        <f t="shared" si="6"/>
        <v>57.058859047087815</v>
      </c>
      <c r="G46" s="292">
        <f t="shared" si="6"/>
        <v>58.35822913228651</v>
      </c>
      <c r="H46" s="293">
        <f t="shared" si="6"/>
        <v>31.799360271593574</v>
      </c>
      <c r="I46" s="293">
        <f t="shared" si="6"/>
        <v>4.9922978090798402</v>
      </c>
      <c r="J46" s="291">
        <f t="shared" si="6"/>
        <v>31.498597169811323</v>
      </c>
    </row>
    <row r="48" spans="1:10" s="308" customFormat="1" x14ac:dyDescent="0.2">
      <c r="B48" s="309"/>
      <c r="E48" s="310"/>
      <c r="F48" s="310"/>
      <c r="G48" s="310"/>
      <c r="H48" s="310"/>
      <c r="I48" s="310"/>
    </row>
    <row r="49" spans="3:10" s="308" customFormat="1" x14ac:dyDescent="0.2">
      <c r="E49" s="310"/>
      <c r="F49" s="310"/>
      <c r="G49" s="310"/>
      <c r="H49" s="310"/>
      <c r="I49" s="310"/>
    </row>
    <row r="50" spans="3:10" s="308" customFormat="1" x14ac:dyDescent="0.2">
      <c r="E50" s="310"/>
      <c r="F50" s="310"/>
      <c r="G50" s="310"/>
      <c r="H50" s="310"/>
      <c r="I50" s="310"/>
    </row>
    <row r="51" spans="3:10" s="308" customFormat="1" x14ac:dyDescent="0.2">
      <c r="E51" s="311"/>
      <c r="F51" s="311"/>
      <c r="G51" s="311"/>
      <c r="H51" s="311"/>
    </row>
    <row r="52" spans="3:10" x14ac:dyDescent="0.2">
      <c r="C52" s="312"/>
      <c r="D52" s="312"/>
      <c r="E52" s="312"/>
      <c r="F52" s="312"/>
      <c r="G52" s="312"/>
      <c r="H52" s="312"/>
      <c r="I52" s="312"/>
      <c r="J52" s="312"/>
    </row>
    <row r="53" spans="3:10" x14ac:dyDescent="0.2">
      <c r="E53" s="313"/>
    </row>
  </sheetData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B1" zoomScale="80" zoomScaleNormal="80" workbookViewId="0">
      <selection activeCell="D36" sqref="D36"/>
    </sheetView>
  </sheetViews>
  <sheetFormatPr defaultRowHeight="15" x14ac:dyDescent="0.25"/>
  <cols>
    <col min="1" max="16384" width="9.140625" style="79"/>
  </cols>
  <sheetData/>
  <pageMargins left="0.4" right="0.56000000000000005" top="0.45" bottom="0.48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D36" sqref="D36"/>
    </sheetView>
  </sheetViews>
  <sheetFormatPr defaultRowHeight="12.75" x14ac:dyDescent="0.2"/>
  <cols>
    <col min="1" max="1" width="24" style="231" customWidth="1"/>
    <col min="2" max="2" width="19.28515625" style="231" customWidth="1"/>
    <col min="3" max="3" width="21.7109375" style="231" customWidth="1"/>
    <col min="4" max="4" width="17.28515625" style="231" customWidth="1"/>
    <col min="5" max="5" width="20.7109375" style="231" customWidth="1"/>
    <col min="6" max="6" width="19.5703125" style="231" customWidth="1"/>
    <col min="7" max="7" width="22.28515625" style="231" customWidth="1"/>
    <col min="8" max="8" width="21.28515625" style="231" customWidth="1"/>
    <col min="9" max="16384" width="9.140625" style="231"/>
  </cols>
  <sheetData>
    <row r="4" spans="1:8" ht="20.25" x14ac:dyDescent="0.3">
      <c r="A4" s="228" t="s">
        <v>241</v>
      </c>
      <c r="B4" s="229"/>
      <c r="C4" s="229"/>
      <c r="D4" s="229"/>
      <c r="E4" s="229"/>
      <c r="F4" s="229"/>
      <c r="G4" s="229"/>
      <c r="H4" s="229"/>
    </row>
    <row r="7" spans="1:8" ht="15.75" thickBot="1" x14ac:dyDescent="0.25">
      <c r="C7" s="266"/>
      <c r="D7" s="314"/>
      <c r="E7" s="266"/>
      <c r="F7" s="266"/>
      <c r="G7" s="266"/>
      <c r="H7" s="233" t="s">
        <v>242</v>
      </c>
    </row>
    <row r="8" spans="1:8" ht="37.5" customHeight="1" x14ac:dyDescent="0.25">
      <c r="A8" s="235" t="s">
        <v>243</v>
      </c>
      <c r="B8" s="235" t="s">
        <v>244</v>
      </c>
      <c r="C8" s="315" t="s">
        <v>245</v>
      </c>
      <c r="D8" s="315" t="s">
        <v>246</v>
      </c>
      <c r="E8" s="235" t="s">
        <v>247</v>
      </c>
      <c r="F8" s="315" t="s">
        <v>248</v>
      </c>
      <c r="G8" s="235" t="s">
        <v>248</v>
      </c>
      <c r="H8" s="235" t="s">
        <v>249</v>
      </c>
    </row>
    <row r="9" spans="1:8" ht="36.75" customHeight="1" x14ac:dyDescent="0.25">
      <c r="A9" s="240"/>
      <c r="B9" s="316" t="s">
        <v>250</v>
      </c>
      <c r="C9" s="316" t="s">
        <v>251</v>
      </c>
      <c r="D9" s="316" t="s">
        <v>252</v>
      </c>
      <c r="E9" s="316" t="s">
        <v>253</v>
      </c>
      <c r="F9" s="316" t="s">
        <v>254</v>
      </c>
      <c r="G9" s="316" t="s">
        <v>255</v>
      </c>
      <c r="H9" s="317" t="s">
        <v>256</v>
      </c>
    </row>
    <row r="10" spans="1:8" ht="36.75" customHeight="1" thickBot="1" x14ac:dyDescent="0.3">
      <c r="A10" s="240"/>
      <c r="B10" s="316" t="s">
        <v>257</v>
      </c>
      <c r="C10" s="316" t="s">
        <v>258</v>
      </c>
      <c r="D10" s="317"/>
      <c r="E10" s="316">
        <v>2014</v>
      </c>
      <c r="F10" s="317"/>
      <c r="G10" s="316" t="s">
        <v>259</v>
      </c>
      <c r="H10" s="317"/>
    </row>
    <row r="11" spans="1:8" ht="13.5" thickBot="1" x14ac:dyDescent="0.25">
      <c r="A11" s="249" t="s">
        <v>0</v>
      </c>
      <c r="B11" s="249">
        <v>1</v>
      </c>
      <c r="C11" s="249">
        <v>2</v>
      </c>
      <c r="D11" s="249">
        <v>3</v>
      </c>
      <c r="E11" s="249">
        <v>4</v>
      </c>
      <c r="F11" s="249">
        <v>5</v>
      </c>
      <c r="G11" s="249">
        <v>6</v>
      </c>
      <c r="H11" s="249">
        <v>7</v>
      </c>
    </row>
    <row r="12" spans="1:8" ht="51.75" customHeight="1" x14ac:dyDescent="0.25">
      <c r="A12" s="318" t="s">
        <v>213</v>
      </c>
      <c r="B12" s="254">
        <v>106000000</v>
      </c>
      <c r="C12" s="319">
        <v>1846371</v>
      </c>
      <c r="D12" s="319">
        <v>7082092</v>
      </c>
      <c r="E12" s="319">
        <v>26517064</v>
      </c>
      <c r="F12" s="319">
        <v>33599156</v>
      </c>
      <c r="G12" s="320">
        <v>35445527</v>
      </c>
      <c r="H12" s="319">
        <f>SUM(B12-G12)</f>
        <v>70554473</v>
      </c>
    </row>
    <row r="13" spans="1:8" ht="36" customHeight="1" thickBot="1" x14ac:dyDescent="0.25">
      <c r="A13" s="259"/>
      <c r="B13" s="260"/>
      <c r="C13" s="260"/>
      <c r="D13" s="260"/>
      <c r="E13" s="260"/>
      <c r="F13" s="260"/>
      <c r="G13" s="321"/>
      <c r="H13" s="260"/>
    </row>
    <row r="15" spans="1:8" x14ac:dyDescent="0.2">
      <c r="F15" s="258"/>
      <c r="G15" s="258"/>
      <c r="H15" s="258"/>
    </row>
    <row r="16" spans="1:8" ht="18.75" x14ac:dyDescent="0.3">
      <c r="A16" s="322"/>
      <c r="B16" s="322"/>
      <c r="C16" s="323"/>
      <c r="G16" s="258"/>
      <c r="H16" s="258"/>
    </row>
    <row r="17" spans="7:7" x14ac:dyDescent="0.2">
      <c r="G17" s="258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topLeftCell="A33" zoomScale="75" workbookViewId="0">
      <selection activeCell="D36" sqref="D36"/>
    </sheetView>
  </sheetViews>
  <sheetFormatPr defaultRowHeight="12.75" x14ac:dyDescent="0.2"/>
  <cols>
    <col min="1" max="1" width="15.85546875" style="324" customWidth="1"/>
    <col min="2" max="3" width="10.5703125" style="324" customWidth="1"/>
    <col min="4" max="4" width="9.85546875" style="324" customWidth="1"/>
    <col min="5" max="5" width="9.28515625" style="324" customWidth="1"/>
    <col min="6" max="6" width="73.7109375" style="324" customWidth="1"/>
    <col min="7" max="7" width="22.7109375" style="324" customWidth="1"/>
    <col min="8" max="8" width="22" style="451" customWidth="1"/>
    <col min="9" max="9" width="22.7109375" style="324" customWidth="1"/>
    <col min="10" max="10" width="13.85546875" style="324" customWidth="1"/>
    <col min="11" max="16384" width="9.140625" style="324"/>
  </cols>
  <sheetData>
    <row r="1" spans="1:10" ht="15" x14ac:dyDescent="0.2">
      <c r="G1" s="325"/>
      <c r="H1" s="326"/>
    </row>
    <row r="3" spans="1:10" ht="23.25" x14ac:dyDescent="0.35">
      <c r="A3" s="327" t="s">
        <v>260</v>
      </c>
      <c r="B3" s="328"/>
      <c r="C3" s="328"/>
      <c r="D3" s="328"/>
      <c r="E3" s="328"/>
      <c r="F3" s="328"/>
      <c r="G3" s="328"/>
      <c r="H3" s="329"/>
      <c r="I3" s="330"/>
    </row>
    <row r="4" spans="1:10" ht="24.75" customHeight="1" x14ac:dyDescent="0.25">
      <c r="A4" s="327" t="s">
        <v>261</v>
      </c>
      <c r="B4" s="327"/>
      <c r="C4" s="327"/>
      <c r="D4" s="327"/>
      <c r="E4" s="331"/>
      <c r="F4" s="331"/>
      <c r="G4" s="330"/>
      <c r="H4" s="332"/>
      <c r="I4" s="330"/>
    </row>
    <row r="5" spans="1:10" ht="15.75" thickBot="1" x14ac:dyDescent="0.25">
      <c r="B5" s="333"/>
      <c r="C5" s="333"/>
      <c r="G5" s="334"/>
      <c r="H5" s="335"/>
      <c r="I5" s="325"/>
      <c r="J5" s="336" t="s">
        <v>198</v>
      </c>
    </row>
    <row r="6" spans="1:10" ht="24" customHeight="1" x14ac:dyDescent="0.25">
      <c r="A6" s="337" t="s">
        <v>262</v>
      </c>
      <c r="B6" s="338" t="s">
        <v>263</v>
      </c>
      <c r="C6" s="339"/>
      <c r="D6" s="339"/>
      <c r="E6" s="340"/>
      <c r="F6" s="341" t="s">
        <v>264</v>
      </c>
      <c r="G6" s="341" t="s">
        <v>244</v>
      </c>
      <c r="H6" s="342" t="s">
        <v>265</v>
      </c>
      <c r="I6" s="341" t="s">
        <v>248</v>
      </c>
      <c r="J6" s="341" t="s">
        <v>266</v>
      </c>
    </row>
    <row r="7" spans="1:10" ht="17.25" customHeight="1" x14ac:dyDescent="0.25">
      <c r="A7" s="343" t="s">
        <v>267</v>
      </c>
      <c r="B7" s="344" t="s">
        <v>268</v>
      </c>
      <c r="C7" s="345" t="s">
        <v>269</v>
      </c>
      <c r="D7" s="346" t="s">
        <v>270</v>
      </c>
      <c r="E7" s="347" t="s">
        <v>271</v>
      </c>
      <c r="F7" s="348"/>
      <c r="G7" s="349" t="s">
        <v>250</v>
      </c>
      <c r="H7" s="350" t="s">
        <v>272</v>
      </c>
      <c r="I7" s="349" t="s">
        <v>273</v>
      </c>
      <c r="J7" s="349" t="s">
        <v>274</v>
      </c>
    </row>
    <row r="8" spans="1:10" ht="15" x14ac:dyDescent="0.25">
      <c r="A8" s="351" t="s">
        <v>275</v>
      </c>
      <c r="B8" s="352" t="s">
        <v>276</v>
      </c>
      <c r="C8" s="345"/>
      <c r="D8" s="345"/>
      <c r="E8" s="353" t="s">
        <v>277</v>
      </c>
      <c r="F8" s="354"/>
      <c r="G8" s="349" t="s">
        <v>257</v>
      </c>
      <c r="H8" s="350" t="s">
        <v>278</v>
      </c>
      <c r="I8" s="355" t="s">
        <v>279</v>
      </c>
      <c r="J8" s="356" t="s">
        <v>280</v>
      </c>
    </row>
    <row r="9" spans="1:10" ht="15.75" thickBot="1" x14ac:dyDescent="0.3">
      <c r="A9" s="351" t="s">
        <v>281</v>
      </c>
      <c r="B9" s="357"/>
      <c r="C9" s="358"/>
      <c r="D9" s="358"/>
      <c r="E9" s="359"/>
      <c r="F9" s="360"/>
      <c r="G9" s="355"/>
      <c r="H9" s="361"/>
      <c r="I9" s="362" t="s">
        <v>282</v>
      </c>
      <c r="J9" s="363"/>
    </row>
    <row r="10" spans="1:10" ht="15" thickBot="1" x14ac:dyDescent="0.25">
      <c r="A10" s="364" t="s">
        <v>0</v>
      </c>
      <c r="B10" s="365" t="s">
        <v>283</v>
      </c>
      <c r="C10" s="366" t="s">
        <v>284</v>
      </c>
      <c r="D10" s="366" t="s">
        <v>285</v>
      </c>
      <c r="E10" s="367" t="s">
        <v>286</v>
      </c>
      <c r="F10" s="367" t="s">
        <v>287</v>
      </c>
      <c r="G10" s="367">
        <v>1</v>
      </c>
      <c r="H10" s="368">
        <v>2</v>
      </c>
      <c r="I10" s="367">
        <v>3</v>
      </c>
      <c r="J10" s="367">
        <v>4</v>
      </c>
    </row>
    <row r="11" spans="1:10" ht="30.75" customHeight="1" x14ac:dyDescent="0.25">
      <c r="A11" s="369" t="s">
        <v>288</v>
      </c>
      <c r="B11" s="370" t="s">
        <v>289</v>
      </c>
      <c r="C11" s="371"/>
      <c r="D11" s="372"/>
      <c r="E11" s="373"/>
      <c r="F11" s="374" t="s">
        <v>225</v>
      </c>
      <c r="G11" s="375">
        <f>SUM(G12+G18+G30+G83)</f>
        <v>104810728</v>
      </c>
      <c r="H11" s="375">
        <f>SUM(H12+H18+H30+H83)</f>
        <v>104810728</v>
      </c>
      <c r="I11" s="375">
        <f>SUM(I12+I18+I30+I83)</f>
        <v>33329141</v>
      </c>
      <c r="J11" s="376">
        <f t="shared" ref="J11:J74" si="0">SUM($I11/H11)*100</f>
        <v>31.799360271593574</v>
      </c>
    </row>
    <row r="12" spans="1:10" ht="18.95" customHeight="1" x14ac:dyDescent="0.25">
      <c r="A12" s="377" t="s">
        <v>288</v>
      </c>
      <c r="B12" s="378"/>
      <c r="C12" s="379" t="s">
        <v>290</v>
      </c>
      <c r="D12" s="379"/>
      <c r="E12" s="380"/>
      <c r="F12" s="381" t="s">
        <v>291</v>
      </c>
      <c r="G12" s="382">
        <f>SUM(G13+G14+G16+G17)</f>
        <v>53323000</v>
      </c>
      <c r="H12" s="382">
        <f>SUM(H13+H14+H16+H17)</f>
        <v>53323000</v>
      </c>
      <c r="I12" s="382">
        <f>SUM(I13+I14+I16+I17)</f>
        <v>15812405</v>
      </c>
      <c r="J12" s="383">
        <f t="shared" si="0"/>
        <v>29.654004838437448</v>
      </c>
    </row>
    <row r="13" spans="1:10" ht="18.95" customHeight="1" x14ac:dyDescent="0.25">
      <c r="A13" s="384" t="s">
        <v>288</v>
      </c>
      <c r="B13" s="378"/>
      <c r="C13" s="379"/>
      <c r="D13" s="385" t="s">
        <v>292</v>
      </c>
      <c r="E13" s="386"/>
      <c r="F13" s="387" t="s">
        <v>293</v>
      </c>
      <c r="G13" s="388">
        <v>50136984</v>
      </c>
      <c r="H13" s="388">
        <v>50310384</v>
      </c>
      <c r="I13" s="388">
        <v>15121958</v>
      </c>
      <c r="J13" s="389">
        <f t="shared" si="0"/>
        <v>30.057329715471859</v>
      </c>
    </row>
    <row r="14" spans="1:10" ht="18.95" customHeight="1" x14ac:dyDescent="0.25">
      <c r="A14" s="384" t="s">
        <v>288</v>
      </c>
      <c r="B14" s="378"/>
      <c r="C14" s="379"/>
      <c r="D14" s="385" t="s">
        <v>294</v>
      </c>
      <c r="E14" s="386"/>
      <c r="F14" s="387" t="s">
        <v>295</v>
      </c>
      <c r="G14" s="388">
        <f>SUM(G15:G15)</f>
        <v>262615</v>
      </c>
      <c r="H14" s="388">
        <f>SUM(H15:H15)</f>
        <v>265615</v>
      </c>
      <c r="I14" s="388">
        <f>SUM(I15:I15)</f>
        <v>127194</v>
      </c>
      <c r="J14" s="389">
        <f t="shared" si="0"/>
        <v>47.886602789752089</v>
      </c>
    </row>
    <row r="15" spans="1:10" ht="18.95" customHeight="1" x14ac:dyDescent="0.2">
      <c r="A15" s="390" t="s">
        <v>288</v>
      </c>
      <c r="B15" s="391"/>
      <c r="C15" s="392"/>
      <c r="D15" s="393"/>
      <c r="E15" s="394" t="s">
        <v>296</v>
      </c>
      <c r="F15" s="395" t="s">
        <v>297</v>
      </c>
      <c r="G15" s="396">
        <v>262615</v>
      </c>
      <c r="H15" s="396">
        <v>265615</v>
      </c>
      <c r="I15" s="396">
        <v>127194</v>
      </c>
      <c r="J15" s="397">
        <f t="shared" si="0"/>
        <v>47.886602789752089</v>
      </c>
    </row>
    <row r="16" spans="1:10" ht="18.95" customHeight="1" x14ac:dyDescent="0.25">
      <c r="A16" s="384" t="s">
        <v>288</v>
      </c>
      <c r="B16" s="378"/>
      <c r="C16" s="379"/>
      <c r="D16" s="385" t="s">
        <v>298</v>
      </c>
      <c r="E16" s="386"/>
      <c r="F16" s="387" t="s">
        <v>299</v>
      </c>
      <c r="G16" s="388">
        <v>9940</v>
      </c>
      <c r="H16" s="388">
        <v>9940</v>
      </c>
      <c r="I16" s="388">
        <v>3161</v>
      </c>
      <c r="J16" s="389">
        <f t="shared" si="0"/>
        <v>31.800804828973845</v>
      </c>
    </row>
    <row r="17" spans="1:10" ht="18.95" customHeight="1" x14ac:dyDescent="0.25">
      <c r="A17" s="384" t="s">
        <v>288</v>
      </c>
      <c r="B17" s="378"/>
      <c r="C17" s="379"/>
      <c r="D17" s="385" t="s">
        <v>300</v>
      </c>
      <c r="E17" s="386"/>
      <c r="F17" s="387" t="s">
        <v>301</v>
      </c>
      <c r="G17" s="388">
        <v>2913461</v>
      </c>
      <c r="H17" s="388">
        <v>2737061</v>
      </c>
      <c r="I17" s="388">
        <v>560092</v>
      </c>
      <c r="J17" s="389">
        <f t="shared" si="0"/>
        <v>20.4632633324577</v>
      </c>
    </row>
    <row r="18" spans="1:10" ht="18.95" customHeight="1" x14ac:dyDescent="0.25">
      <c r="A18" s="377" t="s">
        <v>288</v>
      </c>
      <c r="B18" s="398"/>
      <c r="C18" s="399" t="s">
        <v>302</v>
      </c>
      <c r="D18" s="399"/>
      <c r="E18" s="400"/>
      <c r="F18" s="401" t="s">
        <v>303</v>
      </c>
      <c r="G18" s="402">
        <f>SUM(G19+G20+G21+G29)</f>
        <v>20564000</v>
      </c>
      <c r="H18" s="402">
        <f>SUM(H19+H20+H21+H29)</f>
        <v>20564000</v>
      </c>
      <c r="I18" s="403">
        <f>SUM(I19+I20+I21+I29)</f>
        <v>6115589</v>
      </c>
      <c r="J18" s="383">
        <f t="shared" si="0"/>
        <v>29.739296829410623</v>
      </c>
    </row>
    <row r="19" spans="1:10" ht="18.95" customHeight="1" x14ac:dyDescent="0.2">
      <c r="A19" s="384" t="s">
        <v>288</v>
      </c>
      <c r="B19" s="391"/>
      <c r="C19" s="392"/>
      <c r="D19" s="404" t="s">
        <v>304</v>
      </c>
      <c r="E19" s="405"/>
      <c r="F19" s="406" t="s">
        <v>305</v>
      </c>
      <c r="G19" s="388">
        <f>4072325+3150</f>
        <v>4075475</v>
      </c>
      <c r="H19" s="388">
        <v>4064648</v>
      </c>
      <c r="I19" s="388">
        <v>1226302</v>
      </c>
      <c r="J19" s="389">
        <f t="shared" si="0"/>
        <v>30.169943375170494</v>
      </c>
    </row>
    <row r="20" spans="1:10" ht="18.95" customHeight="1" x14ac:dyDescent="0.2">
      <c r="A20" s="384" t="s">
        <v>288</v>
      </c>
      <c r="B20" s="391"/>
      <c r="C20" s="392"/>
      <c r="D20" s="404" t="s">
        <v>306</v>
      </c>
      <c r="E20" s="405"/>
      <c r="F20" s="406" t="s">
        <v>307</v>
      </c>
      <c r="G20" s="388">
        <f>1333360+5250</f>
        <v>1338610</v>
      </c>
      <c r="H20" s="388">
        <v>1339923</v>
      </c>
      <c r="I20" s="388">
        <v>379053</v>
      </c>
      <c r="J20" s="389">
        <f t="shared" si="0"/>
        <v>28.289162884732928</v>
      </c>
    </row>
    <row r="21" spans="1:10" ht="18.95" customHeight="1" x14ac:dyDescent="0.2">
      <c r="A21" s="384" t="s">
        <v>288</v>
      </c>
      <c r="B21" s="391"/>
      <c r="C21" s="392"/>
      <c r="D21" s="404" t="s">
        <v>308</v>
      </c>
      <c r="E21" s="405"/>
      <c r="F21" s="406" t="s">
        <v>309</v>
      </c>
      <c r="G21" s="388">
        <f>SUM(G22:G28)</f>
        <v>13319200</v>
      </c>
      <c r="H21" s="388">
        <f>SUM(H22:H28)</f>
        <v>13331773</v>
      </c>
      <c r="I21" s="388">
        <f>SUM(I22:I28)</f>
        <v>4017904</v>
      </c>
      <c r="J21" s="389">
        <f t="shared" si="0"/>
        <v>30.137806876849766</v>
      </c>
    </row>
    <row r="22" spans="1:10" ht="18.95" customHeight="1" x14ac:dyDescent="0.2">
      <c r="A22" s="390" t="s">
        <v>288</v>
      </c>
      <c r="B22" s="391"/>
      <c r="C22" s="392"/>
      <c r="D22" s="393"/>
      <c r="E22" s="394" t="s">
        <v>310</v>
      </c>
      <c r="F22" s="407" t="s">
        <v>311</v>
      </c>
      <c r="G22" s="396">
        <f>756812+1176</f>
        <v>757988</v>
      </c>
      <c r="H22" s="396">
        <v>756781</v>
      </c>
      <c r="I22" s="408">
        <v>225372</v>
      </c>
      <c r="J22" s="397">
        <f t="shared" si="0"/>
        <v>29.780345965345322</v>
      </c>
    </row>
    <row r="23" spans="1:10" ht="18.95" customHeight="1" x14ac:dyDescent="0.2">
      <c r="A23" s="390" t="s">
        <v>288</v>
      </c>
      <c r="B23" s="391"/>
      <c r="C23" s="392"/>
      <c r="D23" s="393"/>
      <c r="E23" s="394" t="s">
        <v>312</v>
      </c>
      <c r="F23" s="395" t="s">
        <v>313</v>
      </c>
      <c r="G23" s="396">
        <f>7405760+11760</f>
        <v>7417520</v>
      </c>
      <c r="H23" s="396">
        <v>7439521</v>
      </c>
      <c r="I23" s="408">
        <v>2252127</v>
      </c>
      <c r="J23" s="397">
        <f t="shared" si="0"/>
        <v>30.272473187453869</v>
      </c>
    </row>
    <row r="24" spans="1:10" ht="18.95" customHeight="1" x14ac:dyDescent="0.2">
      <c r="A24" s="390" t="s">
        <v>288</v>
      </c>
      <c r="B24" s="391"/>
      <c r="C24" s="392"/>
      <c r="D24" s="393"/>
      <c r="E24" s="394" t="s">
        <v>314</v>
      </c>
      <c r="F24" s="409" t="s">
        <v>315</v>
      </c>
      <c r="G24" s="396">
        <f>432471+672</f>
        <v>433143</v>
      </c>
      <c r="H24" s="396">
        <v>432646</v>
      </c>
      <c r="I24" s="408">
        <v>129911</v>
      </c>
      <c r="J24" s="397">
        <f t="shared" si="0"/>
        <v>30.027089121360191</v>
      </c>
    </row>
    <row r="25" spans="1:10" ht="18.95" customHeight="1" x14ac:dyDescent="0.2">
      <c r="A25" s="390" t="s">
        <v>288</v>
      </c>
      <c r="B25" s="391"/>
      <c r="C25" s="392"/>
      <c r="D25" s="393"/>
      <c r="E25" s="394" t="s">
        <v>316</v>
      </c>
      <c r="F25" s="409" t="s">
        <v>317</v>
      </c>
      <c r="G25" s="396">
        <f>1567656+2520</f>
        <v>1570176</v>
      </c>
      <c r="H25" s="396">
        <v>1567536</v>
      </c>
      <c r="I25" s="408">
        <v>455423</v>
      </c>
      <c r="J25" s="397">
        <f t="shared" si="0"/>
        <v>29.053431627726571</v>
      </c>
    </row>
    <row r="26" spans="1:10" ht="18.95" customHeight="1" x14ac:dyDescent="0.2">
      <c r="A26" s="390" t="s">
        <v>288</v>
      </c>
      <c r="B26" s="391"/>
      <c r="C26" s="392"/>
      <c r="D26" s="393"/>
      <c r="E26" s="394" t="s">
        <v>318</v>
      </c>
      <c r="F26" s="409" t="s">
        <v>319</v>
      </c>
      <c r="G26" s="396">
        <f>513556+840</f>
        <v>514396</v>
      </c>
      <c r="H26" s="396">
        <v>513588</v>
      </c>
      <c r="I26" s="408">
        <v>150190</v>
      </c>
      <c r="J26" s="397">
        <f t="shared" si="0"/>
        <v>29.243284500416678</v>
      </c>
    </row>
    <row r="27" spans="1:10" ht="18.95" customHeight="1" x14ac:dyDescent="0.2">
      <c r="A27" s="390" t="s">
        <v>288</v>
      </c>
      <c r="B27" s="391"/>
      <c r="C27" s="392"/>
      <c r="D27" s="393"/>
      <c r="E27" s="394" t="s">
        <v>320</v>
      </c>
      <c r="F27" s="409" t="s">
        <v>321</v>
      </c>
      <c r="G27" s="396">
        <f>135157+210</f>
        <v>135367</v>
      </c>
      <c r="H27" s="396">
        <v>135341</v>
      </c>
      <c r="I27" s="408">
        <v>40563</v>
      </c>
      <c r="J27" s="397">
        <f t="shared" si="0"/>
        <v>29.970962236129477</v>
      </c>
    </row>
    <row r="28" spans="1:10" ht="18.95" customHeight="1" x14ac:dyDescent="0.2">
      <c r="A28" s="390" t="s">
        <v>288</v>
      </c>
      <c r="B28" s="391"/>
      <c r="C28" s="392"/>
      <c r="D28" s="393"/>
      <c r="E28" s="394" t="s">
        <v>322</v>
      </c>
      <c r="F28" s="409" t="s">
        <v>323</v>
      </c>
      <c r="G28" s="396">
        <f>2486620+3990</f>
        <v>2490610</v>
      </c>
      <c r="H28" s="396">
        <v>2486360</v>
      </c>
      <c r="I28" s="408">
        <v>764318</v>
      </c>
      <c r="J28" s="397">
        <f t="shared" si="0"/>
        <v>30.740439839765759</v>
      </c>
    </row>
    <row r="29" spans="1:10" ht="18.95" customHeight="1" x14ac:dyDescent="0.2">
      <c r="A29" s="384" t="s">
        <v>288</v>
      </c>
      <c r="B29" s="391"/>
      <c r="C29" s="392"/>
      <c r="D29" s="404" t="s">
        <v>324</v>
      </c>
      <c r="E29" s="410"/>
      <c r="F29" s="411" t="s">
        <v>325</v>
      </c>
      <c r="G29" s="388">
        <v>1830715</v>
      </c>
      <c r="H29" s="388">
        <v>1827656</v>
      </c>
      <c r="I29" s="388">
        <v>492330</v>
      </c>
      <c r="J29" s="389">
        <f t="shared" si="0"/>
        <v>26.937782602415332</v>
      </c>
    </row>
    <row r="30" spans="1:10" ht="18.95" customHeight="1" x14ac:dyDescent="0.25">
      <c r="A30" s="377" t="s">
        <v>288</v>
      </c>
      <c r="B30" s="398"/>
      <c r="C30" s="412" t="s">
        <v>326</v>
      </c>
      <c r="D30" s="399"/>
      <c r="E30" s="413"/>
      <c r="F30" s="401" t="s">
        <v>327</v>
      </c>
      <c r="G30" s="414">
        <f>SUM(G31+G35+G40+G50+G62+G56+G65)</f>
        <v>30244728</v>
      </c>
      <c r="H30" s="414">
        <f>SUM(H31+H35+H40+H50+H62+H56+H65)</f>
        <v>30244728</v>
      </c>
      <c r="I30" s="415">
        <f>SUM(I31+I35+I40+I50+I62+I56+I65)</f>
        <v>11098555</v>
      </c>
      <c r="J30" s="383">
        <f t="shared" si="0"/>
        <v>36.695833402766922</v>
      </c>
    </row>
    <row r="31" spans="1:10" ht="18.95" customHeight="1" x14ac:dyDescent="0.2">
      <c r="A31" s="384" t="s">
        <v>288</v>
      </c>
      <c r="B31" s="416"/>
      <c r="C31" s="417"/>
      <c r="D31" s="385" t="s">
        <v>328</v>
      </c>
      <c r="E31" s="418"/>
      <c r="F31" s="387" t="s">
        <v>329</v>
      </c>
      <c r="G31" s="419">
        <f>SUM(G32:G34)</f>
        <v>179423</v>
      </c>
      <c r="H31" s="419">
        <f>SUM(H32:H34)</f>
        <v>179005</v>
      </c>
      <c r="I31" s="419">
        <f>SUM(I32:I34)</f>
        <v>35863</v>
      </c>
      <c r="J31" s="389">
        <f t="shared" si="0"/>
        <v>20.034635904025027</v>
      </c>
    </row>
    <row r="32" spans="1:10" ht="18.95" customHeight="1" x14ac:dyDescent="0.2">
      <c r="A32" s="390" t="s">
        <v>288</v>
      </c>
      <c r="B32" s="416"/>
      <c r="C32" s="420"/>
      <c r="D32" s="421"/>
      <c r="E32" s="422">
        <v>631001</v>
      </c>
      <c r="F32" s="423" t="s">
        <v>330</v>
      </c>
      <c r="G32" s="424">
        <v>157563</v>
      </c>
      <c r="H32" s="424">
        <v>157145</v>
      </c>
      <c r="I32" s="424">
        <v>35015</v>
      </c>
      <c r="J32" s="397">
        <f t="shared" si="0"/>
        <v>22.281968882242513</v>
      </c>
    </row>
    <row r="33" spans="1:10" ht="18.95" customHeight="1" x14ac:dyDescent="0.2">
      <c r="A33" s="390" t="s">
        <v>288</v>
      </c>
      <c r="B33" s="416"/>
      <c r="C33" s="420"/>
      <c r="D33" s="421"/>
      <c r="E33" s="422">
        <v>631002</v>
      </c>
      <c r="F33" s="423" t="s">
        <v>331</v>
      </c>
      <c r="G33" s="424">
        <v>20000</v>
      </c>
      <c r="H33" s="424">
        <v>20000</v>
      </c>
      <c r="I33" s="424">
        <v>690</v>
      </c>
      <c r="J33" s="397">
        <f t="shared" si="0"/>
        <v>3.45</v>
      </c>
    </row>
    <row r="34" spans="1:10" ht="18.95" customHeight="1" x14ac:dyDescent="0.2">
      <c r="A34" s="390" t="s">
        <v>288</v>
      </c>
      <c r="B34" s="416"/>
      <c r="C34" s="420"/>
      <c r="D34" s="421"/>
      <c r="E34" s="422">
        <v>631004</v>
      </c>
      <c r="F34" s="423" t="s">
        <v>332</v>
      </c>
      <c r="G34" s="424">
        <v>1860</v>
      </c>
      <c r="H34" s="424">
        <v>1860</v>
      </c>
      <c r="I34" s="424">
        <v>158</v>
      </c>
      <c r="J34" s="397">
        <f t="shared" si="0"/>
        <v>8.4946236559139781</v>
      </c>
    </row>
    <row r="35" spans="1:10" ht="18.95" customHeight="1" x14ac:dyDescent="0.2">
      <c r="A35" s="384" t="s">
        <v>288</v>
      </c>
      <c r="B35" s="416"/>
      <c r="C35" s="417"/>
      <c r="D35" s="385" t="s">
        <v>333</v>
      </c>
      <c r="E35" s="418"/>
      <c r="F35" s="387" t="s">
        <v>334</v>
      </c>
      <c r="G35" s="419">
        <f>SUM(G36:G39)</f>
        <v>9791567</v>
      </c>
      <c r="H35" s="419">
        <f>SUM(H36:H39)</f>
        <v>9586315</v>
      </c>
      <c r="I35" s="419">
        <f>SUM(I36:I39)</f>
        <v>3514231</v>
      </c>
      <c r="J35" s="389">
        <f t="shared" si="0"/>
        <v>36.658830843760086</v>
      </c>
    </row>
    <row r="36" spans="1:10" ht="18.95" customHeight="1" x14ac:dyDescent="0.2">
      <c r="A36" s="390" t="s">
        <v>288</v>
      </c>
      <c r="B36" s="416"/>
      <c r="C36" s="417"/>
      <c r="D36" s="425"/>
      <c r="E36" s="426">
        <v>632001</v>
      </c>
      <c r="F36" s="427" t="s">
        <v>335</v>
      </c>
      <c r="G36" s="424">
        <v>1821532</v>
      </c>
      <c r="H36" s="424">
        <v>1757994</v>
      </c>
      <c r="I36" s="424">
        <v>539672</v>
      </c>
      <c r="J36" s="397">
        <f t="shared" si="0"/>
        <v>30.698170755986652</v>
      </c>
    </row>
    <row r="37" spans="1:10" ht="18.95" customHeight="1" x14ac:dyDescent="0.2">
      <c r="A37" s="390" t="s">
        <v>288</v>
      </c>
      <c r="B37" s="416"/>
      <c r="C37" s="417"/>
      <c r="D37" s="425"/>
      <c r="E37" s="426">
        <v>632002</v>
      </c>
      <c r="F37" s="427" t="s">
        <v>336</v>
      </c>
      <c r="G37" s="424">
        <v>179261</v>
      </c>
      <c r="H37" s="424">
        <v>179261</v>
      </c>
      <c r="I37" s="424">
        <v>46837</v>
      </c>
      <c r="J37" s="397">
        <f t="shared" si="0"/>
        <v>26.12782479178405</v>
      </c>
    </row>
    <row r="38" spans="1:10" ht="18.95" customHeight="1" x14ac:dyDescent="0.2">
      <c r="A38" s="390" t="s">
        <v>288</v>
      </c>
      <c r="B38" s="416"/>
      <c r="C38" s="417"/>
      <c r="D38" s="425"/>
      <c r="E38" s="426">
        <v>632003</v>
      </c>
      <c r="F38" s="428" t="s">
        <v>337</v>
      </c>
      <c r="G38" s="424">
        <v>6449024</v>
      </c>
      <c r="H38" s="424">
        <v>6307310</v>
      </c>
      <c r="I38" s="424">
        <v>2492974</v>
      </c>
      <c r="J38" s="397">
        <f t="shared" si="0"/>
        <v>39.525154146537908</v>
      </c>
    </row>
    <row r="39" spans="1:10" ht="18.95" customHeight="1" x14ac:dyDescent="0.2">
      <c r="A39" s="390" t="s">
        <v>288</v>
      </c>
      <c r="B39" s="416"/>
      <c r="C39" s="417"/>
      <c r="D39" s="425"/>
      <c r="E39" s="426">
        <v>632004</v>
      </c>
      <c r="F39" s="428" t="s">
        <v>338</v>
      </c>
      <c r="G39" s="424">
        <v>1341750</v>
      </c>
      <c r="H39" s="424">
        <v>1341750</v>
      </c>
      <c r="I39" s="424">
        <v>434748</v>
      </c>
      <c r="J39" s="397">
        <f t="shared" si="0"/>
        <v>32.401565120178873</v>
      </c>
    </row>
    <row r="40" spans="1:10" ht="18.95" customHeight="1" x14ac:dyDescent="0.2">
      <c r="A40" s="384" t="s">
        <v>288</v>
      </c>
      <c r="B40" s="416"/>
      <c r="C40" s="417"/>
      <c r="D40" s="385" t="s">
        <v>339</v>
      </c>
      <c r="E40" s="418"/>
      <c r="F40" s="387" t="s">
        <v>340</v>
      </c>
      <c r="G40" s="419">
        <f>SUM(G41:G49)</f>
        <v>1515968</v>
      </c>
      <c r="H40" s="419">
        <f>SUM(H41:H49)</f>
        <v>1535472</v>
      </c>
      <c r="I40" s="419">
        <f>SUM(I41:I49)</f>
        <v>344091</v>
      </c>
      <c r="J40" s="389">
        <f t="shared" si="0"/>
        <v>22.409461064741006</v>
      </c>
    </row>
    <row r="41" spans="1:10" ht="18.95" customHeight="1" x14ac:dyDescent="0.2">
      <c r="A41" s="390" t="s">
        <v>288</v>
      </c>
      <c r="B41" s="416"/>
      <c r="C41" s="417"/>
      <c r="D41" s="429"/>
      <c r="E41" s="430" t="s">
        <v>341</v>
      </c>
      <c r="F41" s="431" t="s">
        <v>342</v>
      </c>
      <c r="G41" s="408">
        <v>30430</v>
      </c>
      <c r="H41" s="408">
        <v>36499</v>
      </c>
      <c r="I41" s="408">
        <v>9551</v>
      </c>
      <c r="J41" s="397">
        <f t="shared" si="0"/>
        <v>26.167840214800403</v>
      </c>
    </row>
    <row r="42" spans="1:10" ht="18.95" customHeight="1" x14ac:dyDescent="0.2">
      <c r="A42" s="390" t="s">
        <v>288</v>
      </c>
      <c r="B42" s="416"/>
      <c r="C42" s="417"/>
      <c r="D42" s="429"/>
      <c r="E42" s="430" t="s">
        <v>343</v>
      </c>
      <c r="F42" s="431" t="s">
        <v>344</v>
      </c>
      <c r="G42" s="408">
        <v>60</v>
      </c>
      <c r="H42" s="408">
        <v>102</v>
      </c>
      <c r="I42" s="408">
        <v>23</v>
      </c>
      <c r="J42" s="397">
        <f t="shared" si="0"/>
        <v>22.549019607843139</v>
      </c>
    </row>
    <row r="43" spans="1:10" ht="18.95" customHeight="1" x14ac:dyDescent="0.2">
      <c r="A43" s="390" t="s">
        <v>288</v>
      </c>
      <c r="B43" s="416"/>
      <c r="C43" s="417"/>
      <c r="D43" s="429"/>
      <c r="E43" s="430" t="s">
        <v>345</v>
      </c>
      <c r="F43" s="431" t="s">
        <v>346</v>
      </c>
      <c r="G43" s="408">
        <v>607</v>
      </c>
      <c r="H43" s="408">
        <v>607</v>
      </c>
      <c r="I43" s="408">
        <v>1</v>
      </c>
      <c r="J43" s="397">
        <f t="shared" si="0"/>
        <v>0.16474464579901155</v>
      </c>
    </row>
    <row r="44" spans="1:10" ht="18.95" customHeight="1" x14ac:dyDescent="0.2">
      <c r="A44" s="390" t="s">
        <v>288</v>
      </c>
      <c r="B44" s="416"/>
      <c r="C44" s="417"/>
      <c r="D44" s="429"/>
      <c r="E44" s="430" t="s">
        <v>347</v>
      </c>
      <c r="F44" s="431" t="s">
        <v>348</v>
      </c>
      <c r="G44" s="408">
        <v>6850</v>
      </c>
      <c r="H44" s="408">
        <v>8102</v>
      </c>
      <c r="I44" s="408">
        <v>1909</v>
      </c>
      <c r="J44" s="397">
        <f t="shared" si="0"/>
        <v>23.562083436188598</v>
      </c>
    </row>
    <row r="45" spans="1:10" ht="18.95" customHeight="1" x14ac:dyDescent="0.2">
      <c r="A45" s="390" t="s">
        <v>288</v>
      </c>
      <c r="B45" s="416"/>
      <c r="C45" s="417"/>
      <c r="D45" s="429"/>
      <c r="E45" s="430" t="s">
        <v>349</v>
      </c>
      <c r="F45" s="431" t="s">
        <v>350</v>
      </c>
      <c r="G45" s="408">
        <v>1416134</v>
      </c>
      <c r="H45" s="408">
        <v>1428446</v>
      </c>
      <c r="I45" s="408">
        <v>321776</v>
      </c>
      <c r="J45" s="397">
        <f t="shared" si="0"/>
        <v>22.526297808947625</v>
      </c>
    </row>
    <row r="46" spans="1:10" ht="18.95" customHeight="1" x14ac:dyDescent="0.2">
      <c r="A46" s="390" t="s">
        <v>288</v>
      </c>
      <c r="B46" s="416"/>
      <c r="C46" s="417"/>
      <c r="D46" s="429"/>
      <c r="E46" s="430" t="s">
        <v>351</v>
      </c>
      <c r="F46" s="431" t="s">
        <v>352</v>
      </c>
      <c r="G46" s="408">
        <v>13440</v>
      </c>
      <c r="H46" s="408">
        <v>13569</v>
      </c>
      <c r="I46" s="408">
        <v>1778</v>
      </c>
      <c r="J46" s="397">
        <f t="shared" si="0"/>
        <v>13.103397450070013</v>
      </c>
    </row>
    <row r="47" spans="1:10" ht="18.95" customHeight="1" x14ac:dyDescent="0.2">
      <c r="A47" s="390" t="s">
        <v>288</v>
      </c>
      <c r="B47" s="416"/>
      <c r="C47" s="417"/>
      <c r="D47" s="429"/>
      <c r="E47" s="430" t="s">
        <v>353</v>
      </c>
      <c r="F47" s="431" t="s">
        <v>354</v>
      </c>
      <c r="G47" s="408">
        <v>19755</v>
      </c>
      <c r="H47" s="408">
        <v>19455</v>
      </c>
      <c r="I47" s="408">
        <v>560</v>
      </c>
      <c r="J47" s="397">
        <f t="shared" si="0"/>
        <v>2.8784374196864562</v>
      </c>
    </row>
    <row r="48" spans="1:10" ht="18.95" customHeight="1" x14ac:dyDescent="0.2">
      <c r="A48" s="390" t="s">
        <v>288</v>
      </c>
      <c r="B48" s="416"/>
      <c r="C48" s="417"/>
      <c r="D48" s="429"/>
      <c r="E48" s="430" t="s">
        <v>355</v>
      </c>
      <c r="F48" s="431" t="s">
        <v>356</v>
      </c>
      <c r="G48" s="408">
        <v>10000</v>
      </c>
      <c r="H48" s="408">
        <v>10000</v>
      </c>
      <c r="I48" s="408">
        <v>5398</v>
      </c>
      <c r="J48" s="397">
        <f t="shared" si="0"/>
        <v>53.98</v>
      </c>
    </row>
    <row r="49" spans="1:10" ht="18.95" customHeight="1" x14ac:dyDescent="0.2">
      <c r="A49" s="390" t="s">
        <v>288</v>
      </c>
      <c r="B49" s="416"/>
      <c r="C49" s="417"/>
      <c r="D49" s="429"/>
      <c r="E49" s="430" t="s">
        <v>357</v>
      </c>
      <c r="F49" s="431" t="s">
        <v>358</v>
      </c>
      <c r="G49" s="408">
        <v>18692</v>
      </c>
      <c r="H49" s="408">
        <v>18692</v>
      </c>
      <c r="I49" s="408">
        <v>3095</v>
      </c>
      <c r="J49" s="397">
        <f t="shared" si="0"/>
        <v>16.557885726514016</v>
      </c>
    </row>
    <row r="50" spans="1:10" ht="18.95" customHeight="1" x14ac:dyDescent="0.2">
      <c r="A50" s="384" t="s">
        <v>288</v>
      </c>
      <c r="B50" s="416"/>
      <c r="C50" s="417"/>
      <c r="D50" s="385" t="s">
        <v>359</v>
      </c>
      <c r="E50" s="418"/>
      <c r="F50" s="387" t="s">
        <v>360</v>
      </c>
      <c r="G50" s="419">
        <f>SUM(G51:G55)</f>
        <v>367868</v>
      </c>
      <c r="H50" s="419">
        <f>SUM(H51:H55)</f>
        <v>375420</v>
      </c>
      <c r="I50" s="419">
        <f>SUM(I51:I55)</f>
        <v>119357</v>
      </c>
      <c r="J50" s="389">
        <f t="shared" si="0"/>
        <v>31.792925257045439</v>
      </c>
    </row>
    <row r="51" spans="1:10" ht="18.95" customHeight="1" x14ac:dyDescent="0.2">
      <c r="A51" s="390" t="s">
        <v>288</v>
      </c>
      <c r="B51" s="416"/>
      <c r="C51" s="417"/>
      <c r="D51" s="425"/>
      <c r="E51" s="426">
        <v>634001</v>
      </c>
      <c r="F51" s="432" t="s">
        <v>361</v>
      </c>
      <c r="G51" s="424">
        <v>238990</v>
      </c>
      <c r="H51" s="424">
        <v>238190</v>
      </c>
      <c r="I51" s="424">
        <v>52685</v>
      </c>
      <c r="J51" s="397">
        <f t="shared" si="0"/>
        <v>22.118896679121711</v>
      </c>
    </row>
    <row r="52" spans="1:10" ht="18.95" customHeight="1" x14ac:dyDescent="0.2">
      <c r="A52" s="390" t="s">
        <v>288</v>
      </c>
      <c r="B52" s="416"/>
      <c r="C52" s="417"/>
      <c r="D52" s="425"/>
      <c r="E52" s="426">
        <v>634002</v>
      </c>
      <c r="F52" s="432" t="s">
        <v>362</v>
      </c>
      <c r="G52" s="424">
        <v>62480</v>
      </c>
      <c r="H52" s="424">
        <v>63985</v>
      </c>
      <c r="I52" s="424">
        <v>14356</v>
      </c>
      <c r="J52" s="397">
        <f t="shared" si="0"/>
        <v>22.436508556692974</v>
      </c>
    </row>
    <row r="53" spans="1:10" ht="18.95" customHeight="1" x14ac:dyDescent="0.2">
      <c r="A53" s="390" t="s">
        <v>288</v>
      </c>
      <c r="B53" s="416"/>
      <c r="C53" s="417"/>
      <c r="D53" s="433"/>
      <c r="E53" s="434" t="s">
        <v>363</v>
      </c>
      <c r="F53" s="431" t="s">
        <v>364</v>
      </c>
      <c r="G53" s="424">
        <v>58416</v>
      </c>
      <c r="H53" s="424">
        <v>60157</v>
      </c>
      <c r="I53" s="424">
        <v>42871</v>
      </c>
      <c r="J53" s="397">
        <f t="shared" si="0"/>
        <v>71.265189421015009</v>
      </c>
    </row>
    <row r="54" spans="1:10" ht="18.95" customHeight="1" x14ac:dyDescent="0.2">
      <c r="A54" s="390" t="s">
        <v>288</v>
      </c>
      <c r="B54" s="416"/>
      <c r="C54" s="417"/>
      <c r="D54" s="433"/>
      <c r="E54" s="426">
        <v>634004</v>
      </c>
      <c r="F54" s="435" t="s">
        <v>365</v>
      </c>
      <c r="G54" s="424">
        <v>805</v>
      </c>
      <c r="H54" s="424">
        <v>5891</v>
      </c>
      <c r="I54" s="424">
        <v>4124</v>
      </c>
      <c r="J54" s="397">
        <f t="shared" si="0"/>
        <v>70.005092514004417</v>
      </c>
    </row>
    <row r="55" spans="1:10" ht="18.95" customHeight="1" x14ac:dyDescent="0.2">
      <c r="A55" s="390" t="s">
        <v>288</v>
      </c>
      <c r="B55" s="416"/>
      <c r="C55" s="417"/>
      <c r="D55" s="433"/>
      <c r="E55" s="426">
        <v>634005</v>
      </c>
      <c r="F55" s="435" t="s">
        <v>366</v>
      </c>
      <c r="G55" s="424">
        <v>7177</v>
      </c>
      <c r="H55" s="424">
        <v>7197</v>
      </c>
      <c r="I55" s="424">
        <v>5321</v>
      </c>
      <c r="J55" s="397">
        <f t="shared" si="0"/>
        <v>73.933583437543419</v>
      </c>
    </row>
    <row r="56" spans="1:10" ht="18.95" customHeight="1" x14ac:dyDescent="0.2">
      <c r="A56" s="384" t="s">
        <v>288</v>
      </c>
      <c r="B56" s="416"/>
      <c r="C56" s="417"/>
      <c r="D56" s="385" t="s">
        <v>367</v>
      </c>
      <c r="E56" s="436"/>
      <c r="F56" s="387" t="s">
        <v>368</v>
      </c>
      <c r="G56" s="419">
        <f>SUM(G57:G61)</f>
        <v>9922402</v>
      </c>
      <c r="H56" s="419">
        <f>SUM(H57:H61)</f>
        <v>9937020</v>
      </c>
      <c r="I56" s="419">
        <f>SUM(I57:I61)</f>
        <v>3741491</v>
      </c>
      <c r="J56" s="389">
        <f t="shared" si="0"/>
        <v>37.652042564068502</v>
      </c>
    </row>
    <row r="57" spans="1:10" ht="18.95" customHeight="1" x14ac:dyDescent="0.2">
      <c r="A57" s="390" t="s">
        <v>288</v>
      </c>
      <c r="B57" s="416"/>
      <c r="C57" s="417"/>
      <c r="D57" s="425"/>
      <c r="E57" s="426">
        <v>635001</v>
      </c>
      <c r="F57" s="435" t="s">
        <v>369</v>
      </c>
      <c r="G57" s="424">
        <v>15703</v>
      </c>
      <c r="H57" s="424">
        <v>15763</v>
      </c>
      <c r="I57" s="424">
        <v>2528</v>
      </c>
      <c r="J57" s="437">
        <f t="shared" si="0"/>
        <v>16.037556302734252</v>
      </c>
    </row>
    <row r="58" spans="1:10" ht="18.95" customHeight="1" x14ac:dyDescent="0.2">
      <c r="A58" s="390" t="s">
        <v>288</v>
      </c>
      <c r="B58" s="416"/>
      <c r="C58" s="417"/>
      <c r="D58" s="425"/>
      <c r="E58" s="426">
        <v>635002</v>
      </c>
      <c r="F58" s="435" t="s">
        <v>370</v>
      </c>
      <c r="G58" s="424">
        <v>9738845</v>
      </c>
      <c r="H58" s="424">
        <v>9738199</v>
      </c>
      <c r="I58" s="424">
        <v>3712374</v>
      </c>
      <c r="J58" s="437">
        <f t="shared" si="0"/>
        <v>38.121771797844758</v>
      </c>
    </row>
    <row r="59" spans="1:10" ht="18.95" customHeight="1" x14ac:dyDescent="0.2">
      <c r="A59" s="390" t="s">
        <v>288</v>
      </c>
      <c r="B59" s="416"/>
      <c r="C59" s="417"/>
      <c r="D59" s="425"/>
      <c r="E59" s="426">
        <v>635003</v>
      </c>
      <c r="F59" s="435" t="s">
        <v>371</v>
      </c>
      <c r="G59" s="424">
        <v>2250</v>
      </c>
      <c r="H59" s="424">
        <v>2250</v>
      </c>
      <c r="I59" s="424">
        <v>255</v>
      </c>
      <c r="J59" s="437">
        <f t="shared" si="0"/>
        <v>11.333333333333332</v>
      </c>
    </row>
    <row r="60" spans="1:10" ht="18.95" customHeight="1" x14ac:dyDescent="0.2">
      <c r="A60" s="390" t="s">
        <v>288</v>
      </c>
      <c r="B60" s="416"/>
      <c r="C60" s="417"/>
      <c r="D60" s="425"/>
      <c r="E60" s="426">
        <v>635004</v>
      </c>
      <c r="F60" s="435" t="s">
        <v>372</v>
      </c>
      <c r="G60" s="424">
        <v>83451</v>
      </c>
      <c r="H60" s="424">
        <v>87477</v>
      </c>
      <c r="I60" s="424">
        <v>12108</v>
      </c>
      <c r="J60" s="437">
        <f t="shared" si="0"/>
        <v>13.841352584107822</v>
      </c>
    </row>
    <row r="61" spans="1:10" ht="18.95" customHeight="1" x14ac:dyDescent="0.2">
      <c r="A61" s="390" t="s">
        <v>288</v>
      </c>
      <c r="B61" s="416"/>
      <c r="C61" s="417"/>
      <c r="D61" s="425"/>
      <c r="E61" s="426">
        <v>635006</v>
      </c>
      <c r="F61" s="432" t="s">
        <v>373</v>
      </c>
      <c r="G61" s="424">
        <v>82153</v>
      </c>
      <c r="H61" s="424">
        <v>93331</v>
      </c>
      <c r="I61" s="424">
        <v>14226</v>
      </c>
      <c r="J61" s="437">
        <f t="shared" si="0"/>
        <v>15.242523920240863</v>
      </c>
    </row>
    <row r="62" spans="1:10" ht="18.95" customHeight="1" x14ac:dyDescent="0.2">
      <c r="A62" s="384" t="s">
        <v>288</v>
      </c>
      <c r="B62" s="416"/>
      <c r="C62" s="417"/>
      <c r="D62" s="385" t="s">
        <v>374</v>
      </c>
      <c r="E62" s="418"/>
      <c r="F62" s="387" t="s">
        <v>375</v>
      </c>
      <c r="G62" s="419">
        <f>SUM(G63:G64)</f>
        <v>1999969</v>
      </c>
      <c r="H62" s="419">
        <f>SUM(H63:H64)</f>
        <v>1995425</v>
      </c>
      <c r="I62" s="419">
        <f>SUM(I63:I64)</f>
        <v>910332</v>
      </c>
      <c r="J62" s="389">
        <f t="shared" si="0"/>
        <v>45.620957941290705</v>
      </c>
    </row>
    <row r="63" spans="1:10" ht="18.95" customHeight="1" x14ac:dyDescent="0.2">
      <c r="A63" s="390" t="s">
        <v>288</v>
      </c>
      <c r="B63" s="416"/>
      <c r="C63" s="417"/>
      <c r="D63" s="438"/>
      <c r="E63" s="426">
        <v>636001</v>
      </c>
      <c r="F63" s="439" t="s">
        <v>376</v>
      </c>
      <c r="G63" s="424">
        <v>1984955</v>
      </c>
      <c r="H63" s="424">
        <v>1979951</v>
      </c>
      <c r="I63" s="424">
        <v>905684</v>
      </c>
      <c r="J63" s="397">
        <f t="shared" si="0"/>
        <v>45.742748179121605</v>
      </c>
    </row>
    <row r="64" spans="1:10" ht="18" customHeight="1" x14ac:dyDescent="0.2">
      <c r="A64" s="390" t="s">
        <v>288</v>
      </c>
      <c r="B64" s="416"/>
      <c r="C64" s="417"/>
      <c r="D64" s="438"/>
      <c r="E64" s="426">
        <v>636002</v>
      </c>
      <c r="F64" s="439" t="s">
        <v>377</v>
      </c>
      <c r="G64" s="424">
        <v>15014</v>
      </c>
      <c r="H64" s="424">
        <v>15474</v>
      </c>
      <c r="I64" s="424">
        <v>4648</v>
      </c>
      <c r="J64" s="397">
        <f t="shared" si="0"/>
        <v>30.037482228253847</v>
      </c>
    </row>
    <row r="65" spans="1:10" ht="18.95" customHeight="1" x14ac:dyDescent="0.2">
      <c r="A65" s="384" t="s">
        <v>288</v>
      </c>
      <c r="B65" s="416"/>
      <c r="C65" s="417"/>
      <c r="D65" s="385" t="s">
        <v>378</v>
      </c>
      <c r="E65" s="418"/>
      <c r="F65" s="387" t="s">
        <v>379</v>
      </c>
      <c r="G65" s="419">
        <f>SUM(G66:G82)</f>
        <v>6467531</v>
      </c>
      <c r="H65" s="419">
        <f>SUM(H66:H82)</f>
        <v>6636071</v>
      </c>
      <c r="I65" s="419">
        <f>SUM(I66:I82)</f>
        <v>2433190</v>
      </c>
      <c r="J65" s="389">
        <f t="shared" si="0"/>
        <v>36.666123674686425</v>
      </c>
    </row>
    <row r="66" spans="1:10" ht="18.95" customHeight="1" x14ac:dyDescent="0.2">
      <c r="A66" s="390" t="s">
        <v>288</v>
      </c>
      <c r="B66" s="416"/>
      <c r="C66" s="417"/>
      <c r="D66" s="429"/>
      <c r="E66" s="430" t="s">
        <v>380</v>
      </c>
      <c r="F66" s="431" t="s">
        <v>381</v>
      </c>
      <c r="G66" s="424">
        <v>29874</v>
      </c>
      <c r="H66" s="424">
        <v>29874</v>
      </c>
      <c r="I66" s="424">
        <v>5621</v>
      </c>
      <c r="J66" s="437">
        <f t="shared" si="0"/>
        <v>18.815692575483698</v>
      </c>
    </row>
    <row r="67" spans="1:10" ht="18.95" customHeight="1" x14ac:dyDescent="0.2">
      <c r="A67" s="390" t="s">
        <v>288</v>
      </c>
      <c r="B67" s="416"/>
      <c r="C67" s="417"/>
      <c r="D67" s="429"/>
      <c r="E67" s="430" t="s">
        <v>382</v>
      </c>
      <c r="F67" s="431" t="s">
        <v>383</v>
      </c>
      <c r="G67" s="424">
        <v>7980</v>
      </c>
      <c r="H67" s="424">
        <v>8008</v>
      </c>
      <c r="I67" s="424">
        <v>482</v>
      </c>
      <c r="J67" s="437">
        <f t="shared" si="0"/>
        <v>6.0189810189810196</v>
      </c>
    </row>
    <row r="68" spans="1:10" ht="18.95" customHeight="1" x14ac:dyDescent="0.2">
      <c r="A68" s="390" t="s">
        <v>288</v>
      </c>
      <c r="B68" s="416"/>
      <c r="C68" s="417"/>
      <c r="D68" s="429"/>
      <c r="E68" s="430" t="s">
        <v>384</v>
      </c>
      <c r="F68" s="431" t="s">
        <v>385</v>
      </c>
      <c r="G68" s="424">
        <v>1112333</v>
      </c>
      <c r="H68" s="424">
        <v>1139646</v>
      </c>
      <c r="I68" s="424">
        <v>217072</v>
      </c>
      <c r="J68" s="437">
        <f t="shared" si="0"/>
        <v>19.047318202318966</v>
      </c>
    </row>
    <row r="69" spans="1:10" ht="18.95" customHeight="1" x14ac:dyDescent="0.2">
      <c r="A69" s="390" t="s">
        <v>288</v>
      </c>
      <c r="B69" s="416"/>
      <c r="C69" s="417"/>
      <c r="D69" s="429"/>
      <c r="E69" s="430" t="s">
        <v>386</v>
      </c>
      <c r="F69" s="431" t="s">
        <v>387</v>
      </c>
      <c r="G69" s="424">
        <v>1198233</v>
      </c>
      <c r="H69" s="424">
        <v>1210175</v>
      </c>
      <c r="I69" s="424">
        <v>338365</v>
      </c>
      <c r="J69" s="437">
        <f t="shared" si="0"/>
        <v>27.960005784287397</v>
      </c>
    </row>
    <row r="70" spans="1:10" ht="18.95" customHeight="1" x14ac:dyDescent="0.2">
      <c r="A70" s="390" t="s">
        <v>288</v>
      </c>
      <c r="B70" s="416"/>
      <c r="C70" s="417"/>
      <c r="D70" s="429"/>
      <c r="E70" s="430" t="s">
        <v>388</v>
      </c>
      <c r="F70" s="431" t="s">
        <v>329</v>
      </c>
      <c r="G70" s="424">
        <v>632</v>
      </c>
      <c r="H70" s="424">
        <v>715</v>
      </c>
      <c r="I70" s="424">
        <v>105</v>
      </c>
      <c r="J70" s="437">
        <f t="shared" si="0"/>
        <v>14.685314685314685</v>
      </c>
    </row>
    <row r="71" spans="1:10" ht="18.95" customHeight="1" x14ac:dyDescent="0.2">
      <c r="A71" s="390" t="s">
        <v>288</v>
      </c>
      <c r="B71" s="416"/>
      <c r="C71" s="417"/>
      <c r="D71" s="429"/>
      <c r="E71" s="430" t="s">
        <v>389</v>
      </c>
      <c r="F71" s="431" t="s">
        <v>390</v>
      </c>
      <c r="G71" s="424">
        <v>11229</v>
      </c>
      <c r="H71" s="424">
        <v>21515</v>
      </c>
      <c r="I71" s="424">
        <v>11230</v>
      </c>
      <c r="J71" s="437">
        <f t="shared" si="0"/>
        <v>52.1961422263537</v>
      </c>
    </row>
    <row r="72" spans="1:10" ht="18.95" customHeight="1" x14ac:dyDescent="0.2">
      <c r="A72" s="390" t="s">
        <v>288</v>
      </c>
      <c r="B72" s="416"/>
      <c r="C72" s="417"/>
      <c r="D72" s="429"/>
      <c r="E72" s="430" t="s">
        <v>391</v>
      </c>
      <c r="F72" s="431" t="s">
        <v>392</v>
      </c>
      <c r="G72" s="424">
        <v>956410</v>
      </c>
      <c r="H72" s="424">
        <v>964892</v>
      </c>
      <c r="I72" s="424">
        <v>525715</v>
      </c>
      <c r="J72" s="437">
        <f t="shared" si="0"/>
        <v>54.484336070772684</v>
      </c>
    </row>
    <row r="73" spans="1:10" ht="18.95" customHeight="1" x14ac:dyDescent="0.2">
      <c r="A73" s="390" t="s">
        <v>288</v>
      </c>
      <c r="B73" s="416"/>
      <c r="C73" s="417"/>
      <c r="D73" s="429"/>
      <c r="E73" s="430" t="s">
        <v>393</v>
      </c>
      <c r="F73" s="431" t="s">
        <v>394</v>
      </c>
      <c r="G73" s="424">
        <v>1549591</v>
      </c>
      <c r="H73" s="424">
        <v>1532913</v>
      </c>
      <c r="I73" s="424">
        <v>523079</v>
      </c>
      <c r="J73" s="437">
        <f t="shared" si="0"/>
        <v>34.123202034296796</v>
      </c>
    </row>
    <row r="74" spans="1:10" ht="18.95" customHeight="1" x14ac:dyDescent="0.2">
      <c r="A74" s="390" t="s">
        <v>288</v>
      </c>
      <c r="B74" s="416"/>
      <c r="C74" s="417"/>
      <c r="D74" s="429"/>
      <c r="E74" s="430" t="s">
        <v>395</v>
      </c>
      <c r="F74" s="431" t="s">
        <v>396</v>
      </c>
      <c r="G74" s="424">
        <v>16863</v>
      </c>
      <c r="H74" s="424">
        <v>16863</v>
      </c>
      <c r="I74" s="424">
        <v>8349</v>
      </c>
      <c r="J74" s="437">
        <f t="shared" si="0"/>
        <v>49.510763209393346</v>
      </c>
    </row>
    <row r="75" spans="1:10" ht="18.95" customHeight="1" x14ac:dyDescent="0.2">
      <c r="A75" s="390" t="s">
        <v>288</v>
      </c>
      <c r="B75" s="416"/>
      <c r="C75" s="417"/>
      <c r="D75" s="429"/>
      <c r="E75" s="430" t="s">
        <v>397</v>
      </c>
      <c r="F75" s="431" t="s">
        <v>398</v>
      </c>
      <c r="G75" s="424">
        <v>687645</v>
      </c>
      <c r="H75" s="424">
        <v>687645</v>
      </c>
      <c r="I75" s="440">
        <v>200603</v>
      </c>
      <c r="J75" s="437">
        <f t="shared" ref="J75:J91" si="1">SUM($I75/H75)*100</f>
        <v>29.172465443651884</v>
      </c>
    </row>
    <row r="76" spans="1:10" ht="18.95" customHeight="1" x14ac:dyDescent="0.2">
      <c r="A76" s="390" t="s">
        <v>288</v>
      </c>
      <c r="B76" s="416"/>
      <c r="C76" s="417"/>
      <c r="D76" s="429"/>
      <c r="E76" s="430" t="s">
        <v>399</v>
      </c>
      <c r="F76" s="431" t="s">
        <v>400</v>
      </c>
      <c r="G76" s="424">
        <v>8250</v>
      </c>
      <c r="H76" s="424">
        <v>8250</v>
      </c>
      <c r="I76" s="424">
        <v>1635</v>
      </c>
      <c r="J76" s="437">
        <f t="shared" si="1"/>
        <v>19.818181818181817</v>
      </c>
    </row>
    <row r="77" spans="1:10" ht="18.95" customHeight="1" x14ac:dyDescent="0.2">
      <c r="A77" s="390" t="s">
        <v>288</v>
      </c>
      <c r="B77" s="416"/>
      <c r="C77" s="417"/>
      <c r="D77" s="429"/>
      <c r="E77" s="430" t="s">
        <v>401</v>
      </c>
      <c r="F77" s="431" t="s">
        <v>402</v>
      </c>
      <c r="G77" s="424">
        <v>89685</v>
      </c>
      <c r="H77" s="424">
        <v>89685</v>
      </c>
      <c r="I77" s="424">
        <v>21997</v>
      </c>
      <c r="J77" s="437">
        <f t="shared" si="1"/>
        <v>24.526955455204327</v>
      </c>
    </row>
    <row r="78" spans="1:10" ht="18.95" customHeight="1" x14ac:dyDescent="0.2">
      <c r="A78" s="390" t="s">
        <v>288</v>
      </c>
      <c r="B78" s="416"/>
      <c r="C78" s="417"/>
      <c r="D78" s="429"/>
      <c r="E78" s="430" t="s">
        <v>403</v>
      </c>
      <c r="F78" s="431" t="s">
        <v>404</v>
      </c>
      <c r="G78" s="424">
        <v>71486</v>
      </c>
      <c r="H78" s="424">
        <v>75108</v>
      </c>
      <c r="I78" s="424">
        <v>30797</v>
      </c>
      <c r="J78" s="437">
        <f t="shared" si="1"/>
        <v>41.003621451776105</v>
      </c>
    </row>
    <row r="79" spans="1:10" ht="18.95" customHeight="1" x14ac:dyDescent="0.2">
      <c r="A79" s="390" t="s">
        <v>405</v>
      </c>
      <c r="B79" s="416"/>
      <c r="C79" s="417"/>
      <c r="D79" s="429"/>
      <c r="E79" s="430" t="s">
        <v>406</v>
      </c>
      <c r="F79" s="431" t="s">
        <v>407</v>
      </c>
      <c r="G79" s="424">
        <v>0</v>
      </c>
      <c r="H79" s="424">
        <v>83449</v>
      </c>
      <c r="I79" s="424">
        <v>83449</v>
      </c>
      <c r="J79" s="437">
        <f t="shared" si="1"/>
        <v>100</v>
      </c>
    </row>
    <row r="80" spans="1:10" ht="18.75" customHeight="1" x14ac:dyDescent="0.2">
      <c r="A80" s="390" t="s">
        <v>288</v>
      </c>
      <c r="B80" s="416"/>
      <c r="C80" s="417"/>
      <c r="D80" s="429"/>
      <c r="E80" s="430" t="s">
        <v>408</v>
      </c>
      <c r="F80" s="431" t="s">
        <v>409</v>
      </c>
      <c r="G80" s="424">
        <v>70000</v>
      </c>
      <c r="H80" s="424">
        <v>109961</v>
      </c>
      <c r="I80" s="424">
        <v>100930</v>
      </c>
      <c r="J80" s="437">
        <f t="shared" si="1"/>
        <v>91.787088149434808</v>
      </c>
    </row>
    <row r="81" spans="1:10" ht="18.95" customHeight="1" x14ac:dyDescent="0.2">
      <c r="A81" s="390" t="s">
        <v>288</v>
      </c>
      <c r="B81" s="416"/>
      <c r="C81" s="417"/>
      <c r="D81" s="429"/>
      <c r="E81" s="430" t="s">
        <v>410</v>
      </c>
      <c r="F81" s="431" t="s">
        <v>411</v>
      </c>
      <c r="G81" s="424">
        <v>550300</v>
      </c>
      <c r="H81" s="424">
        <v>550300</v>
      </c>
      <c r="I81" s="424">
        <v>289273</v>
      </c>
      <c r="J81" s="437">
        <f t="shared" si="1"/>
        <v>52.566418317281482</v>
      </c>
    </row>
    <row r="82" spans="1:10" ht="18.95" customHeight="1" x14ac:dyDescent="0.2">
      <c r="A82" s="390" t="s">
        <v>288</v>
      </c>
      <c r="B82" s="416"/>
      <c r="C82" s="417"/>
      <c r="D82" s="429"/>
      <c r="E82" s="430" t="s">
        <v>412</v>
      </c>
      <c r="F82" s="431" t="s">
        <v>413</v>
      </c>
      <c r="G82" s="424">
        <v>107020</v>
      </c>
      <c r="H82" s="424">
        <v>107072</v>
      </c>
      <c r="I82" s="424">
        <v>74488</v>
      </c>
      <c r="J82" s="437">
        <f t="shared" si="1"/>
        <v>69.568141063956972</v>
      </c>
    </row>
    <row r="83" spans="1:10" ht="18.95" customHeight="1" x14ac:dyDescent="0.25">
      <c r="A83" s="377" t="s">
        <v>288</v>
      </c>
      <c r="B83" s="398"/>
      <c r="C83" s="412" t="s">
        <v>414</v>
      </c>
      <c r="D83" s="399"/>
      <c r="E83" s="413"/>
      <c r="F83" s="401" t="s">
        <v>415</v>
      </c>
      <c r="G83" s="441">
        <f>SUM(G84+G90)</f>
        <v>679000</v>
      </c>
      <c r="H83" s="441">
        <f>SUM(H84+H90)</f>
        <v>679000</v>
      </c>
      <c r="I83" s="441">
        <f>SUM(I84+I90)</f>
        <v>302592</v>
      </c>
      <c r="J83" s="383">
        <f t="shared" si="1"/>
        <v>44.564359351988223</v>
      </c>
    </row>
    <row r="84" spans="1:10" ht="18.95" customHeight="1" x14ac:dyDescent="0.2">
      <c r="A84" s="384" t="s">
        <v>288</v>
      </c>
      <c r="B84" s="416"/>
      <c r="C84" s="417"/>
      <c r="D84" s="385" t="s">
        <v>416</v>
      </c>
      <c r="E84" s="418"/>
      <c r="F84" s="387" t="s">
        <v>417</v>
      </c>
      <c r="G84" s="419">
        <f>SUM(G85:G89)</f>
        <v>637000</v>
      </c>
      <c r="H84" s="419">
        <f>SUM(H85:H89)</f>
        <v>637000</v>
      </c>
      <c r="I84" s="419">
        <f>SUM(I85:I89)</f>
        <v>262310</v>
      </c>
      <c r="J84" s="389">
        <f t="shared" si="1"/>
        <v>41.178963893249609</v>
      </c>
    </row>
    <row r="85" spans="1:10" ht="18.95" customHeight="1" x14ac:dyDescent="0.2">
      <c r="A85" s="390" t="s">
        <v>288</v>
      </c>
      <c r="B85" s="416"/>
      <c r="C85" s="417"/>
      <c r="D85" s="429"/>
      <c r="E85" s="430" t="s">
        <v>418</v>
      </c>
      <c r="F85" s="431" t="s">
        <v>419</v>
      </c>
      <c r="G85" s="424">
        <v>100000</v>
      </c>
      <c r="H85" s="424">
        <v>100000</v>
      </c>
      <c r="I85" s="440">
        <v>56233</v>
      </c>
      <c r="J85" s="397">
        <f t="shared" si="1"/>
        <v>56.232999999999997</v>
      </c>
    </row>
    <row r="86" spans="1:10" ht="18.95" customHeight="1" x14ac:dyDescent="0.2">
      <c r="A86" s="390" t="s">
        <v>288</v>
      </c>
      <c r="B86" s="416"/>
      <c r="C86" s="417"/>
      <c r="D86" s="429"/>
      <c r="E86" s="430" t="s">
        <v>420</v>
      </c>
      <c r="F86" s="431" t="s">
        <v>421</v>
      </c>
      <c r="G86" s="424">
        <v>168000</v>
      </c>
      <c r="H86" s="424">
        <v>168000</v>
      </c>
      <c r="I86" s="440">
        <v>92007</v>
      </c>
      <c r="J86" s="397">
        <f t="shared" si="1"/>
        <v>54.766071428571429</v>
      </c>
    </row>
    <row r="87" spans="1:10" ht="18.95" customHeight="1" x14ac:dyDescent="0.2">
      <c r="A87" s="390" t="s">
        <v>288</v>
      </c>
      <c r="B87" s="416"/>
      <c r="C87" s="417"/>
      <c r="D87" s="429"/>
      <c r="E87" s="430" t="s">
        <v>422</v>
      </c>
      <c r="F87" s="431" t="s">
        <v>423</v>
      </c>
      <c r="G87" s="424">
        <v>21739</v>
      </c>
      <c r="H87" s="424">
        <v>21819</v>
      </c>
      <c r="I87" s="440">
        <v>4907</v>
      </c>
      <c r="J87" s="397">
        <f t="shared" si="1"/>
        <v>22.48957330766763</v>
      </c>
    </row>
    <row r="88" spans="1:10" ht="18.75" customHeight="1" x14ac:dyDescent="0.2">
      <c r="A88" s="390" t="s">
        <v>288</v>
      </c>
      <c r="B88" s="416"/>
      <c r="C88" s="417"/>
      <c r="D88" s="429"/>
      <c r="E88" s="430" t="s">
        <v>424</v>
      </c>
      <c r="F88" s="431" t="s">
        <v>425</v>
      </c>
      <c r="G88" s="424">
        <v>347261</v>
      </c>
      <c r="H88" s="424">
        <v>347181</v>
      </c>
      <c r="I88" s="440">
        <v>109163</v>
      </c>
      <c r="J88" s="397">
        <f t="shared" si="1"/>
        <v>31.442676874598551</v>
      </c>
    </row>
    <row r="89" spans="1:10" ht="18.95" hidden="1" customHeight="1" x14ac:dyDescent="0.2">
      <c r="A89" s="390" t="s">
        <v>288</v>
      </c>
      <c r="B89" s="416"/>
      <c r="C89" s="417"/>
      <c r="D89" s="429"/>
      <c r="E89" s="430" t="s">
        <v>426</v>
      </c>
      <c r="F89" s="431" t="s">
        <v>427</v>
      </c>
      <c r="G89" s="424">
        <v>0</v>
      </c>
      <c r="H89" s="424">
        <v>0</v>
      </c>
      <c r="I89" s="424">
        <v>0</v>
      </c>
      <c r="J89" s="397" t="e">
        <f t="shared" si="1"/>
        <v>#DIV/0!</v>
      </c>
    </row>
    <row r="90" spans="1:10" ht="18.95" customHeight="1" x14ac:dyDescent="0.2">
      <c r="A90" s="384" t="s">
        <v>288</v>
      </c>
      <c r="B90" s="416"/>
      <c r="C90" s="417"/>
      <c r="D90" s="385" t="s">
        <v>428</v>
      </c>
      <c r="E90" s="430"/>
      <c r="F90" s="387" t="s">
        <v>429</v>
      </c>
      <c r="G90" s="419">
        <f>SUM(G91)</f>
        <v>42000</v>
      </c>
      <c r="H90" s="419">
        <f>SUM(H91)</f>
        <v>42000</v>
      </c>
      <c r="I90" s="419">
        <f>SUM(I91)</f>
        <v>40282</v>
      </c>
      <c r="J90" s="389">
        <f t="shared" si="1"/>
        <v>95.909523809523805</v>
      </c>
    </row>
    <row r="91" spans="1:10" ht="18.95" customHeight="1" x14ac:dyDescent="0.2">
      <c r="A91" s="390" t="s">
        <v>288</v>
      </c>
      <c r="B91" s="416"/>
      <c r="C91" s="417"/>
      <c r="D91" s="429"/>
      <c r="E91" s="430" t="s">
        <v>430</v>
      </c>
      <c r="F91" s="431" t="s">
        <v>431</v>
      </c>
      <c r="G91" s="424">
        <v>42000</v>
      </c>
      <c r="H91" s="424">
        <v>42000</v>
      </c>
      <c r="I91" s="424">
        <v>40282</v>
      </c>
      <c r="J91" s="397">
        <f t="shared" si="1"/>
        <v>95.909523809523805</v>
      </c>
    </row>
    <row r="92" spans="1:10" ht="15" thickBot="1" x14ac:dyDescent="0.25">
      <c r="A92" s="442"/>
      <c r="B92" s="443"/>
      <c r="C92" s="444"/>
      <c r="D92" s="444"/>
      <c r="E92" s="445"/>
      <c r="F92" s="446"/>
      <c r="G92" s="447"/>
      <c r="H92" s="448"/>
      <c r="I92" s="447"/>
      <c r="J92" s="449"/>
    </row>
    <row r="93" spans="1:10" x14ac:dyDescent="0.2">
      <c r="B93" s="450"/>
      <c r="C93" s="450"/>
      <c r="D93" s="450"/>
      <c r="E93" s="450"/>
      <c r="F93" s="450"/>
    </row>
    <row r="94" spans="1:10" x14ac:dyDescent="0.2">
      <c r="B94" s="450"/>
      <c r="C94" s="450"/>
      <c r="D94" s="450"/>
      <c r="E94" s="450"/>
      <c r="F94" s="450"/>
      <c r="I94" s="452"/>
    </row>
    <row r="95" spans="1:10" x14ac:dyDescent="0.2">
      <c r="B95" s="450"/>
      <c r="C95" s="450"/>
      <c r="D95" s="450"/>
      <c r="E95" s="450"/>
      <c r="F95" s="450"/>
      <c r="I95" s="452"/>
    </row>
    <row r="96" spans="1:10" x14ac:dyDescent="0.2">
      <c r="B96" s="450"/>
      <c r="C96" s="450"/>
      <c r="D96" s="450"/>
      <c r="E96" s="450"/>
      <c r="F96" s="450"/>
    </row>
    <row r="97" spans="2:6" x14ac:dyDescent="0.2">
      <c r="B97" s="450"/>
      <c r="C97" s="450"/>
      <c r="D97" s="450"/>
      <c r="E97" s="450"/>
      <c r="F97" s="450"/>
    </row>
    <row r="98" spans="2:6" x14ac:dyDescent="0.2">
      <c r="B98" s="450"/>
      <c r="C98" s="450"/>
      <c r="D98" s="450"/>
      <c r="E98" s="450"/>
      <c r="F98" s="450"/>
    </row>
    <row r="99" spans="2:6" x14ac:dyDescent="0.2">
      <c r="B99" s="450"/>
      <c r="C99" s="450"/>
      <c r="D99" s="450"/>
      <c r="E99" s="450"/>
      <c r="F99" s="450"/>
    </row>
    <row r="100" spans="2:6" x14ac:dyDescent="0.2">
      <c r="B100" s="450"/>
      <c r="C100" s="450"/>
      <c r="D100" s="450"/>
      <c r="E100" s="450"/>
      <c r="F100" s="450"/>
    </row>
    <row r="101" spans="2:6" x14ac:dyDescent="0.2">
      <c r="B101" s="450"/>
      <c r="C101" s="450"/>
      <c r="D101" s="450"/>
      <c r="E101" s="450"/>
      <c r="F101" s="450"/>
    </row>
    <row r="102" spans="2:6" x14ac:dyDescent="0.2">
      <c r="B102" s="450"/>
      <c r="C102" s="450"/>
      <c r="D102" s="450"/>
      <c r="E102" s="450"/>
      <c r="F102" s="450"/>
    </row>
    <row r="103" spans="2:6" x14ac:dyDescent="0.2">
      <c r="B103" s="450"/>
      <c r="C103" s="450"/>
      <c r="D103" s="450"/>
      <c r="E103" s="450"/>
      <c r="F103" s="450"/>
    </row>
    <row r="104" spans="2:6" x14ac:dyDescent="0.2">
      <c r="B104" s="450"/>
      <c r="C104" s="450"/>
      <c r="D104" s="450"/>
      <c r="E104" s="450"/>
      <c r="F104" s="450"/>
    </row>
    <row r="105" spans="2:6" x14ac:dyDescent="0.2">
      <c r="B105" s="450"/>
      <c r="C105" s="450"/>
      <c r="D105" s="450"/>
      <c r="E105" s="450"/>
      <c r="F105" s="450"/>
    </row>
    <row r="106" spans="2:6" x14ac:dyDescent="0.2">
      <c r="B106" s="450"/>
      <c r="C106" s="450"/>
      <c r="D106" s="450"/>
      <c r="E106" s="450"/>
      <c r="F106" s="450"/>
    </row>
    <row r="107" spans="2:6" x14ac:dyDescent="0.2">
      <c r="B107" s="450"/>
      <c r="C107" s="450"/>
      <c r="D107" s="450"/>
      <c r="E107" s="450"/>
      <c r="F107" s="450"/>
    </row>
    <row r="108" spans="2:6" x14ac:dyDescent="0.2">
      <c r="B108" s="450"/>
      <c r="C108" s="450"/>
      <c r="D108" s="450"/>
      <c r="E108" s="450"/>
      <c r="F108" s="450"/>
    </row>
    <row r="109" spans="2:6" x14ac:dyDescent="0.2">
      <c r="B109" s="450"/>
      <c r="C109" s="450"/>
      <c r="D109" s="450"/>
      <c r="E109" s="450"/>
      <c r="F109" s="450"/>
    </row>
    <row r="110" spans="2:6" x14ac:dyDescent="0.2">
      <c r="B110" s="450"/>
      <c r="C110" s="450"/>
      <c r="D110" s="450"/>
      <c r="E110" s="450"/>
      <c r="F110" s="450"/>
    </row>
    <row r="111" spans="2:6" x14ac:dyDescent="0.2">
      <c r="B111" s="450"/>
      <c r="C111" s="450"/>
      <c r="D111" s="450"/>
      <c r="E111" s="450"/>
      <c r="F111" s="450"/>
    </row>
    <row r="112" spans="2:6" x14ac:dyDescent="0.2">
      <c r="B112" s="450"/>
      <c r="C112" s="450"/>
      <c r="D112" s="450"/>
      <c r="E112" s="450"/>
      <c r="F112" s="450"/>
    </row>
    <row r="113" spans="2:6" x14ac:dyDescent="0.2">
      <c r="B113" s="450"/>
      <c r="C113" s="450"/>
      <c r="D113" s="450"/>
      <c r="E113" s="450"/>
      <c r="F113" s="450"/>
    </row>
    <row r="114" spans="2:6" x14ac:dyDescent="0.2">
      <c r="B114" s="450"/>
      <c r="C114" s="450"/>
      <c r="D114" s="450"/>
      <c r="E114" s="450"/>
      <c r="F114" s="450"/>
    </row>
    <row r="115" spans="2:6" x14ac:dyDescent="0.2">
      <c r="B115" s="450"/>
      <c r="C115" s="450"/>
      <c r="D115" s="450"/>
      <c r="E115" s="450"/>
      <c r="F115" s="450"/>
    </row>
    <row r="116" spans="2:6" x14ac:dyDescent="0.2">
      <c r="B116" s="450"/>
      <c r="C116" s="450"/>
      <c r="D116" s="450"/>
      <c r="E116" s="450"/>
      <c r="F116" s="450"/>
    </row>
    <row r="117" spans="2:6" x14ac:dyDescent="0.2">
      <c r="B117" s="450"/>
      <c r="C117" s="450"/>
      <c r="D117" s="450"/>
      <c r="E117" s="450"/>
      <c r="F117" s="450"/>
    </row>
    <row r="118" spans="2:6" x14ac:dyDescent="0.2">
      <c r="B118" s="450"/>
      <c r="C118" s="450"/>
      <c r="D118" s="450"/>
      <c r="E118" s="450"/>
      <c r="F118" s="450"/>
    </row>
    <row r="119" spans="2:6" x14ac:dyDescent="0.2">
      <c r="B119" s="450"/>
      <c r="C119" s="450"/>
      <c r="D119" s="450"/>
      <c r="E119" s="450"/>
      <c r="F119" s="450"/>
    </row>
    <row r="120" spans="2:6" x14ac:dyDescent="0.2">
      <c r="B120" s="450"/>
      <c r="C120" s="450"/>
      <c r="D120" s="450"/>
      <c r="E120" s="450"/>
      <c r="F120" s="450"/>
    </row>
    <row r="121" spans="2:6" x14ac:dyDescent="0.2">
      <c r="B121" s="450"/>
      <c r="C121" s="450"/>
      <c r="D121" s="450"/>
      <c r="E121" s="450"/>
      <c r="F121" s="450"/>
    </row>
    <row r="122" spans="2:6" x14ac:dyDescent="0.2">
      <c r="B122" s="450"/>
      <c r="C122" s="450"/>
      <c r="D122" s="450"/>
      <c r="E122" s="450"/>
      <c r="F122" s="450"/>
    </row>
    <row r="123" spans="2:6" x14ac:dyDescent="0.2">
      <c r="B123" s="450"/>
      <c r="C123" s="450"/>
      <c r="D123" s="450"/>
      <c r="E123" s="450"/>
      <c r="F123" s="450"/>
    </row>
    <row r="124" spans="2:6" x14ac:dyDescent="0.2">
      <c r="B124" s="450"/>
      <c r="C124" s="450"/>
      <c r="D124" s="450"/>
      <c r="E124" s="450"/>
      <c r="F124" s="450"/>
    </row>
    <row r="125" spans="2:6" x14ac:dyDescent="0.2">
      <c r="B125" s="450"/>
      <c r="C125" s="450"/>
      <c r="D125" s="450"/>
      <c r="E125" s="450"/>
      <c r="F125" s="450"/>
    </row>
    <row r="126" spans="2:6" x14ac:dyDescent="0.2">
      <c r="B126" s="450"/>
      <c r="C126" s="450"/>
      <c r="D126" s="450"/>
      <c r="E126" s="450"/>
      <c r="F126" s="450"/>
    </row>
    <row r="127" spans="2:6" x14ac:dyDescent="0.2">
      <c r="B127" s="450"/>
      <c r="C127" s="450"/>
      <c r="D127" s="450"/>
      <c r="E127" s="450"/>
      <c r="F127" s="450"/>
    </row>
    <row r="128" spans="2:6" x14ac:dyDescent="0.2">
      <c r="B128" s="450"/>
      <c r="C128" s="450"/>
      <c r="D128" s="450"/>
      <c r="E128" s="450"/>
      <c r="F128" s="450"/>
    </row>
    <row r="129" spans="2:6" x14ac:dyDescent="0.2">
      <c r="B129" s="450"/>
      <c r="C129" s="450"/>
      <c r="D129" s="450"/>
      <c r="E129" s="450"/>
      <c r="F129" s="450"/>
    </row>
    <row r="130" spans="2:6" x14ac:dyDescent="0.2">
      <c r="B130" s="450"/>
      <c r="C130" s="450"/>
      <c r="D130" s="450"/>
      <c r="E130" s="450"/>
      <c r="F130" s="450"/>
    </row>
    <row r="131" spans="2:6" x14ac:dyDescent="0.2">
      <c r="B131" s="450"/>
      <c r="C131" s="450"/>
      <c r="D131" s="450"/>
      <c r="E131" s="450"/>
      <c r="F131" s="450"/>
    </row>
    <row r="132" spans="2:6" x14ac:dyDescent="0.2">
      <c r="B132" s="450"/>
      <c r="C132" s="450"/>
      <c r="D132" s="450"/>
      <c r="E132" s="450"/>
      <c r="F132" s="450"/>
    </row>
    <row r="133" spans="2:6" x14ac:dyDescent="0.2">
      <c r="B133" s="450"/>
      <c r="C133" s="450"/>
      <c r="D133" s="450"/>
      <c r="E133" s="450"/>
      <c r="F133" s="450"/>
    </row>
    <row r="134" spans="2:6" x14ac:dyDescent="0.2">
      <c r="B134" s="450"/>
      <c r="C134" s="450"/>
      <c r="D134" s="450"/>
      <c r="E134" s="450"/>
      <c r="F134" s="450"/>
    </row>
    <row r="135" spans="2:6" x14ac:dyDescent="0.2">
      <c r="B135" s="450"/>
      <c r="C135" s="450"/>
      <c r="D135" s="450"/>
      <c r="E135" s="450"/>
      <c r="F135" s="450"/>
    </row>
    <row r="136" spans="2:6" x14ac:dyDescent="0.2">
      <c r="B136" s="450"/>
      <c r="C136" s="450"/>
      <c r="D136" s="450"/>
      <c r="E136" s="450"/>
      <c r="F136" s="450"/>
    </row>
    <row r="137" spans="2:6" x14ac:dyDescent="0.2">
      <c r="B137" s="450"/>
      <c r="C137" s="450"/>
      <c r="D137" s="450"/>
      <c r="E137" s="450"/>
      <c r="F137" s="450"/>
    </row>
    <row r="138" spans="2:6" x14ac:dyDescent="0.2">
      <c r="B138" s="450"/>
      <c r="C138" s="450"/>
      <c r="D138" s="450"/>
      <c r="E138" s="450"/>
      <c r="F138" s="450"/>
    </row>
    <row r="139" spans="2:6" x14ac:dyDescent="0.2">
      <c r="B139" s="450"/>
      <c r="C139" s="450"/>
      <c r="D139" s="450"/>
      <c r="E139" s="450"/>
      <c r="F139" s="450"/>
    </row>
    <row r="140" spans="2:6" x14ac:dyDescent="0.2">
      <c r="B140" s="450"/>
      <c r="C140" s="450"/>
      <c r="D140" s="450"/>
      <c r="E140" s="450"/>
      <c r="F140" s="450"/>
    </row>
    <row r="141" spans="2:6" x14ac:dyDescent="0.2">
      <c r="B141" s="450"/>
      <c r="C141" s="450"/>
      <c r="D141" s="450"/>
      <c r="E141" s="450"/>
      <c r="F141" s="450"/>
    </row>
    <row r="142" spans="2:6" x14ac:dyDescent="0.2">
      <c r="B142" s="450"/>
      <c r="C142" s="450"/>
      <c r="D142" s="450"/>
      <c r="E142" s="450"/>
      <c r="F142" s="450"/>
    </row>
    <row r="143" spans="2:6" x14ac:dyDescent="0.2">
      <c r="B143" s="450"/>
      <c r="C143" s="450"/>
      <c r="D143" s="450"/>
      <c r="E143" s="450"/>
      <c r="F143" s="450"/>
    </row>
    <row r="144" spans="2:6" x14ac:dyDescent="0.2">
      <c r="B144" s="450"/>
      <c r="C144" s="450"/>
      <c r="D144" s="450"/>
      <c r="E144" s="450"/>
      <c r="F144" s="450"/>
    </row>
    <row r="145" spans="2:6" x14ac:dyDescent="0.2">
      <c r="B145" s="450"/>
      <c r="C145" s="450"/>
      <c r="D145" s="450"/>
      <c r="E145" s="450"/>
      <c r="F145" s="450"/>
    </row>
    <row r="146" spans="2:6" x14ac:dyDescent="0.2">
      <c r="B146" s="450"/>
      <c r="C146" s="450"/>
      <c r="D146" s="450"/>
      <c r="E146" s="450"/>
      <c r="F146" s="450"/>
    </row>
    <row r="147" spans="2:6" x14ac:dyDescent="0.2">
      <c r="B147" s="450"/>
      <c r="C147" s="450"/>
      <c r="D147" s="450"/>
      <c r="E147" s="450"/>
      <c r="F147" s="450"/>
    </row>
    <row r="148" spans="2:6" x14ac:dyDescent="0.2">
      <c r="B148" s="450"/>
      <c r="C148" s="450"/>
      <c r="D148" s="450"/>
      <c r="E148" s="450"/>
      <c r="F148" s="450"/>
    </row>
    <row r="149" spans="2:6" x14ac:dyDescent="0.2">
      <c r="B149" s="450"/>
      <c r="C149" s="450"/>
      <c r="D149" s="450"/>
      <c r="E149" s="450"/>
      <c r="F149" s="450"/>
    </row>
    <row r="150" spans="2:6" x14ac:dyDescent="0.2">
      <c r="B150" s="450"/>
      <c r="C150" s="450"/>
      <c r="D150" s="450"/>
      <c r="E150" s="450"/>
      <c r="F150" s="450"/>
    </row>
    <row r="151" spans="2:6" x14ac:dyDescent="0.2">
      <c r="B151" s="450"/>
      <c r="C151" s="450"/>
      <c r="D151" s="450"/>
      <c r="E151" s="450"/>
      <c r="F151" s="450"/>
    </row>
    <row r="152" spans="2:6" x14ac:dyDescent="0.2">
      <c r="B152" s="450"/>
      <c r="C152" s="450"/>
      <c r="D152" s="450"/>
      <c r="E152" s="450"/>
      <c r="F152" s="450"/>
    </row>
    <row r="153" spans="2:6" x14ac:dyDescent="0.2">
      <c r="B153" s="450"/>
      <c r="C153" s="450"/>
      <c r="D153" s="450"/>
      <c r="E153" s="450"/>
      <c r="F153" s="450"/>
    </row>
    <row r="154" spans="2:6" x14ac:dyDescent="0.2">
      <c r="B154" s="450"/>
      <c r="C154" s="450"/>
      <c r="D154" s="450"/>
      <c r="E154" s="450"/>
      <c r="F154" s="450"/>
    </row>
    <row r="155" spans="2:6" x14ac:dyDescent="0.2">
      <c r="B155" s="450"/>
      <c r="C155" s="450"/>
      <c r="D155" s="450"/>
      <c r="E155" s="450"/>
      <c r="F155" s="450"/>
    </row>
    <row r="156" spans="2:6" x14ac:dyDescent="0.2">
      <c r="B156" s="450"/>
      <c r="C156" s="450"/>
      <c r="D156" s="450"/>
      <c r="E156" s="450"/>
      <c r="F156" s="450"/>
    </row>
    <row r="157" spans="2:6" x14ac:dyDescent="0.2">
      <c r="B157" s="450"/>
      <c r="C157" s="450"/>
      <c r="D157" s="450"/>
      <c r="E157" s="450"/>
      <c r="F157" s="450"/>
    </row>
    <row r="158" spans="2:6" x14ac:dyDescent="0.2">
      <c r="B158" s="450"/>
      <c r="C158" s="450"/>
      <c r="D158" s="450"/>
      <c r="E158" s="450"/>
      <c r="F158" s="450"/>
    </row>
    <row r="159" spans="2:6" x14ac:dyDescent="0.2">
      <c r="B159" s="450"/>
      <c r="C159" s="450"/>
      <c r="D159" s="450"/>
      <c r="E159" s="450"/>
      <c r="F159" s="450"/>
    </row>
    <row r="160" spans="2:6" x14ac:dyDescent="0.2">
      <c r="B160" s="450"/>
      <c r="C160" s="450"/>
      <c r="D160" s="450"/>
      <c r="E160" s="450"/>
      <c r="F160" s="450"/>
    </row>
    <row r="161" spans="2:6" x14ac:dyDescent="0.2">
      <c r="B161" s="450"/>
      <c r="C161" s="450"/>
      <c r="D161" s="450"/>
      <c r="E161" s="450"/>
      <c r="F161" s="450"/>
    </row>
    <row r="162" spans="2:6" x14ac:dyDescent="0.2">
      <c r="B162" s="450"/>
      <c r="C162" s="450"/>
      <c r="D162" s="450"/>
      <c r="E162" s="450"/>
      <c r="F162" s="450"/>
    </row>
    <row r="163" spans="2:6" x14ac:dyDescent="0.2">
      <c r="B163" s="450"/>
      <c r="C163" s="450"/>
      <c r="D163" s="450"/>
      <c r="E163" s="450"/>
      <c r="F163" s="450"/>
    </row>
    <row r="164" spans="2:6" x14ac:dyDescent="0.2">
      <c r="B164" s="450"/>
      <c r="C164" s="450"/>
      <c r="D164" s="450"/>
      <c r="E164" s="450"/>
      <c r="F164" s="450"/>
    </row>
    <row r="165" spans="2:6" x14ac:dyDescent="0.2">
      <c r="B165" s="450"/>
      <c r="C165" s="450"/>
      <c r="D165" s="450"/>
      <c r="E165" s="450"/>
      <c r="F165" s="450"/>
    </row>
    <row r="166" spans="2:6" x14ac:dyDescent="0.2">
      <c r="B166" s="450"/>
      <c r="C166" s="450"/>
      <c r="D166" s="450"/>
      <c r="E166" s="450"/>
      <c r="F166" s="450"/>
    </row>
    <row r="167" spans="2:6" x14ac:dyDescent="0.2">
      <c r="B167" s="450"/>
      <c r="C167" s="450"/>
      <c r="D167" s="450"/>
      <c r="E167" s="450"/>
      <c r="F167" s="450"/>
    </row>
    <row r="168" spans="2:6" x14ac:dyDescent="0.2">
      <c r="B168" s="450"/>
      <c r="C168" s="450"/>
      <c r="D168" s="450"/>
      <c r="E168" s="450"/>
      <c r="F168" s="450"/>
    </row>
    <row r="169" spans="2:6" x14ac:dyDescent="0.2">
      <c r="B169" s="450"/>
      <c r="C169" s="450"/>
      <c r="D169" s="450"/>
      <c r="E169" s="450"/>
      <c r="F169" s="450"/>
    </row>
    <row r="170" spans="2:6" x14ac:dyDescent="0.2">
      <c r="B170" s="450"/>
      <c r="C170" s="450"/>
      <c r="D170" s="450"/>
      <c r="E170" s="450"/>
      <c r="F170" s="450"/>
    </row>
    <row r="171" spans="2:6" x14ac:dyDescent="0.2">
      <c r="B171" s="450"/>
      <c r="C171" s="450"/>
      <c r="D171" s="450"/>
      <c r="E171" s="450"/>
      <c r="F171" s="450"/>
    </row>
    <row r="172" spans="2:6" x14ac:dyDescent="0.2">
      <c r="B172" s="450"/>
      <c r="C172" s="450"/>
      <c r="D172" s="450"/>
      <c r="E172" s="450"/>
      <c r="F172" s="450"/>
    </row>
    <row r="173" spans="2:6" x14ac:dyDescent="0.2">
      <c r="B173" s="450"/>
      <c r="C173" s="450"/>
      <c r="D173" s="450"/>
      <c r="E173" s="450"/>
      <c r="F173" s="450"/>
    </row>
    <row r="174" spans="2:6" x14ac:dyDescent="0.2">
      <c r="B174" s="450"/>
      <c r="C174" s="450"/>
      <c r="D174" s="450"/>
      <c r="E174" s="450"/>
      <c r="F174" s="450"/>
    </row>
    <row r="175" spans="2:6" x14ac:dyDescent="0.2">
      <c r="B175" s="450"/>
      <c r="C175" s="450"/>
      <c r="D175" s="450"/>
      <c r="E175" s="450"/>
      <c r="F175" s="450"/>
    </row>
    <row r="176" spans="2:6" x14ac:dyDescent="0.2">
      <c r="B176" s="450"/>
      <c r="C176" s="450"/>
      <c r="D176" s="450"/>
      <c r="E176" s="450"/>
      <c r="F176" s="450"/>
    </row>
    <row r="177" spans="2:6" x14ac:dyDescent="0.2">
      <c r="B177" s="450"/>
      <c r="C177" s="450"/>
      <c r="D177" s="450"/>
      <c r="E177" s="450"/>
      <c r="F177" s="450"/>
    </row>
    <row r="178" spans="2:6" x14ac:dyDescent="0.2">
      <c r="B178" s="450"/>
      <c r="C178" s="450"/>
      <c r="D178" s="450"/>
      <c r="E178" s="450"/>
      <c r="F178" s="450"/>
    </row>
    <row r="179" spans="2:6" x14ac:dyDescent="0.2">
      <c r="B179" s="450"/>
      <c r="C179" s="450"/>
      <c r="D179" s="450"/>
      <c r="E179" s="450"/>
      <c r="F179" s="450"/>
    </row>
    <row r="180" spans="2:6" x14ac:dyDescent="0.2">
      <c r="B180" s="450"/>
      <c r="C180" s="450"/>
      <c r="D180" s="450"/>
      <c r="E180" s="450"/>
      <c r="F180" s="450"/>
    </row>
    <row r="181" spans="2:6" x14ac:dyDescent="0.2">
      <c r="B181" s="450"/>
      <c r="C181" s="450"/>
      <c r="D181" s="450"/>
      <c r="E181" s="450"/>
      <c r="F181" s="450"/>
    </row>
    <row r="182" spans="2:6" x14ac:dyDescent="0.2">
      <c r="B182" s="450"/>
      <c r="C182" s="450"/>
      <c r="D182" s="450"/>
      <c r="E182" s="450"/>
      <c r="F182" s="450"/>
    </row>
    <row r="183" spans="2:6" x14ac:dyDescent="0.2">
      <c r="B183" s="450"/>
      <c r="C183" s="450"/>
      <c r="D183" s="450"/>
      <c r="E183" s="450"/>
      <c r="F183" s="450"/>
    </row>
    <row r="184" spans="2:6" x14ac:dyDescent="0.2">
      <c r="B184" s="450"/>
      <c r="C184" s="450"/>
      <c r="D184" s="450"/>
      <c r="E184" s="450"/>
      <c r="F184" s="450"/>
    </row>
    <row r="185" spans="2:6" x14ac:dyDescent="0.2">
      <c r="B185" s="450"/>
      <c r="C185" s="450"/>
      <c r="D185" s="450"/>
      <c r="E185" s="450"/>
      <c r="F185" s="450"/>
    </row>
    <row r="186" spans="2:6" x14ac:dyDescent="0.2">
      <c r="B186" s="450"/>
      <c r="C186" s="450"/>
      <c r="D186" s="450"/>
      <c r="E186" s="450"/>
      <c r="F186" s="450"/>
    </row>
    <row r="187" spans="2:6" x14ac:dyDescent="0.2">
      <c r="B187" s="450"/>
      <c r="C187" s="450"/>
      <c r="D187" s="450"/>
      <c r="E187" s="450"/>
      <c r="F187" s="450"/>
    </row>
    <row r="188" spans="2:6" x14ac:dyDescent="0.2">
      <c r="B188" s="450"/>
      <c r="C188" s="450"/>
      <c r="D188" s="450"/>
      <c r="E188" s="450"/>
      <c r="F188" s="450"/>
    </row>
    <row r="189" spans="2:6" x14ac:dyDescent="0.2">
      <c r="B189" s="450"/>
      <c r="C189" s="450"/>
      <c r="D189" s="450"/>
      <c r="E189" s="450"/>
      <c r="F189" s="450"/>
    </row>
    <row r="190" spans="2:6" x14ac:dyDescent="0.2">
      <c r="B190" s="450"/>
      <c r="C190" s="450"/>
      <c r="D190" s="450"/>
      <c r="E190" s="450"/>
      <c r="F190" s="450"/>
    </row>
    <row r="191" spans="2:6" x14ac:dyDescent="0.2">
      <c r="B191" s="450"/>
      <c r="C191" s="450"/>
      <c r="D191" s="450"/>
      <c r="E191" s="450"/>
      <c r="F191" s="450"/>
    </row>
    <row r="192" spans="2:6" x14ac:dyDescent="0.2">
      <c r="B192" s="450"/>
      <c r="C192" s="450"/>
      <c r="D192" s="450"/>
      <c r="E192" s="450"/>
      <c r="F192" s="450"/>
    </row>
    <row r="193" spans="2:6" x14ac:dyDescent="0.2">
      <c r="B193" s="450"/>
      <c r="C193" s="450"/>
      <c r="D193" s="450"/>
      <c r="E193" s="450"/>
      <c r="F193" s="450"/>
    </row>
    <row r="194" spans="2:6" x14ac:dyDescent="0.2">
      <c r="B194" s="450"/>
      <c r="C194" s="450"/>
      <c r="D194" s="450"/>
      <c r="E194" s="450"/>
      <c r="F194" s="450"/>
    </row>
    <row r="195" spans="2:6" x14ac:dyDescent="0.2">
      <c r="B195" s="450"/>
      <c r="C195" s="450"/>
      <c r="D195" s="450"/>
      <c r="E195" s="450"/>
      <c r="F195" s="450"/>
    </row>
    <row r="196" spans="2:6" x14ac:dyDescent="0.2">
      <c r="B196" s="450"/>
      <c r="C196" s="450"/>
      <c r="D196" s="450"/>
      <c r="E196" s="450"/>
      <c r="F196" s="450"/>
    </row>
    <row r="197" spans="2:6" x14ac:dyDescent="0.2">
      <c r="B197" s="450"/>
      <c r="C197" s="450"/>
      <c r="D197" s="450"/>
      <c r="E197" s="450"/>
      <c r="F197" s="450"/>
    </row>
    <row r="198" spans="2:6" x14ac:dyDescent="0.2">
      <c r="B198" s="450"/>
      <c r="C198" s="450"/>
      <c r="D198" s="450"/>
      <c r="E198" s="450"/>
      <c r="F198" s="450"/>
    </row>
    <row r="199" spans="2:6" x14ac:dyDescent="0.2">
      <c r="B199" s="450"/>
      <c r="C199" s="450"/>
      <c r="D199" s="450"/>
      <c r="E199" s="450"/>
      <c r="F199" s="450"/>
    </row>
    <row r="200" spans="2:6" x14ac:dyDescent="0.2">
      <c r="B200" s="450"/>
      <c r="C200" s="450"/>
      <c r="D200" s="450"/>
      <c r="E200" s="450"/>
      <c r="F200" s="450"/>
    </row>
    <row r="201" spans="2:6" x14ac:dyDescent="0.2">
      <c r="B201" s="450"/>
      <c r="C201" s="450"/>
      <c r="D201" s="450"/>
      <c r="E201" s="450"/>
      <c r="F201" s="450"/>
    </row>
    <row r="202" spans="2:6" x14ac:dyDescent="0.2">
      <c r="B202" s="450"/>
      <c r="C202" s="450"/>
      <c r="D202" s="450"/>
      <c r="E202" s="450"/>
      <c r="F202" s="450"/>
    </row>
    <row r="203" spans="2:6" x14ac:dyDescent="0.2">
      <c r="B203" s="450"/>
      <c r="C203" s="450"/>
      <c r="D203" s="450"/>
      <c r="E203" s="450"/>
      <c r="F203" s="450"/>
    </row>
    <row r="204" spans="2:6" x14ac:dyDescent="0.2">
      <c r="B204" s="450"/>
      <c r="C204" s="450"/>
      <c r="D204" s="450"/>
      <c r="E204" s="450"/>
      <c r="F204" s="450"/>
    </row>
    <row r="205" spans="2:6" x14ac:dyDescent="0.2">
      <c r="B205" s="450"/>
      <c r="C205" s="450"/>
      <c r="D205" s="450"/>
      <c r="E205" s="450"/>
      <c r="F205" s="450"/>
    </row>
    <row r="206" spans="2:6" x14ac:dyDescent="0.2">
      <c r="B206" s="450"/>
      <c r="C206" s="450"/>
      <c r="D206" s="450"/>
      <c r="E206" s="450"/>
      <c r="F206" s="450"/>
    </row>
    <row r="207" spans="2:6" x14ac:dyDescent="0.2">
      <c r="B207" s="450"/>
      <c r="C207" s="450"/>
      <c r="D207" s="450"/>
      <c r="E207" s="450"/>
      <c r="F207" s="450"/>
    </row>
    <row r="208" spans="2:6" x14ac:dyDescent="0.2">
      <c r="B208" s="450"/>
      <c r="C208" s="450"/>
      <c r="D208" s="450"/>
      <c r="E208" s="450"/>
      <c r="F208" s="450"/>
    </row>
    <row r="209" spans="2:6" x14ac:dyDescent="0.2">
      <c r="B209" s="450"/>
      <c r="C209" s="450"/>
      <c r="D209" s="450"/>
      <c r="E209" s="450"/>
      <c r="F209" s="450"/>
    </row>
    <row r="210" spans="2:6" x14ac:dyDescent="0.2">
      <c r="B210" s="450"/>
      <c r="C210" s="450"/>
      <c r="D210" s="450"/>
      <c r="E210" s="450"/>
      <c r="F210" s="450"/>
    </row>
    <row r="211" spans="2:6" x14ac:dyDescent="0.2">
      <c r="B211" s="450"/>
      <c r="C211" s="450"/>
      <c r="D211" s="450"/>
      <c r="E211" s="450"/>
      <c r="F211" s="450"/>
    </row>
    <row r="212" spans="2:6" x14ac:dyDescent="0.2">
      <c r="B212" s="450"/>
      <c r="C212" s="450"/>
      <c r="D212" s="450"/>
      <c r="E212" s="450"/>
      <c r="F212" s="450"/>
    </row>
    <row r="213" spans="2:6" x14ac:dyDescent="0.2">
      <c r="B213" s="450"/>
      <c r="C213" s="450"/>
      <c r="D213" s="450"/>
      <c r="E213" s="450"/>
      <c r="F213" s="450"/>
    </row>
    <row r="214" spans="2:6" x14ac:dyDescent="0.2">
      <c r="B214" s="450"/>
      <c r="C214" s="450"/>
      <c r="D214" s="450"/>
      <c r="E214" s="450"/>
      <c r="F214" s="450"/>
    </row>
    <row r="215" spans="2:6" x14ac:dyDescent="0.2">
      <c r="B215" s="450"/>
      <c r="C215" s="450"/>
      <c r="D215" s="450"/>
      <c r="E215" s="450"/>
      <c r="F215" s="450"/>
    </row>
    <row r="216" spans="2:6" x14ac:dyDescent="0.2">
      <c r="B216" s="450"/>
      <c r="C216" s="450"/>
      <c r="D216" s="450"/>
      <c r="E216" s="450"/>
      <c r="F216" s="450"/>
    </row>
    <row r="217" spans="2:6" x14ac:dyDescent="0.2">
      <c r="B217" s="450"/>
      <c r="C217" s="450"/>
      <c r="D217" s="450"/>
      <c r="E217" s="450"/>
      <c r="F217" s="450"/>
    </row>
    <row r="218" spans="2:6" x14ac:dyDescent="0.2">
      <c r="B218" s="450"/>
      <c r="C218" s="450"/>
      <c r="D218" s="450"/>
      <c r="E218" s="450"/>
      <c r="F218" s="450"/>
    </row>
    <row r="219" spans="2:6" x14ac:dyDescent="0.2">
      <c r="B219" s="450"/>
      <c r="C219" s="450"/>
      <c r="D219" s="450"/>
      <c r="E219" s="450"/>
      <c r="F219" s="450"/>
    </row>
    <row r="220" spans="2:6" x14ac:dyDescent="0.2">
      <c r="B220" s="450"/>
      <c r="C220" s="450"/>
      <c r="D220" s="450"/>
      <c r="E220" s="450"/>
      <c r="F220" s="450"/>
    </row>
    <row r="221" spans="2:6" x14ac:dyDescent="0.2">
      <c r="B221" s="450"/>
      <c r="C221" s="450"/>
      <c r="D221" s="450"/>
      <c r="E221" s="450"/>
      <c r="F221" s="450"/>
    </row>
    <row r="222" spans="2:6" x14ac:dyDescent="0.2">
      <c r="B222" s="450"/>
      <c r="C222" s="450"/>
      <c r="D222" s="450"/>
      <c r="E222" s="450"/>
      <c r="F222" s="450"/>
    </row>
    <row r="223" spans="2:6" x14ac:dyDescent="0.2">
      <c r="B223" s="450"/>
      <c r="C223" s="450"/>
      <c r="D223" s="450"/>
      <c r="E223" s="450"/>
      <c r="F223" s="450"/>
    </row>
    <row r="224" spans="2:6" x14ac:dyDescent="0.2">
      <c r="B224" s="450"/>
      <c r="C224" s="450"/>
      <c r="D224" s="450"/>
      <c r="E224" s="450"/>
      <c r="F224" s="450"/>
    </row>
    <row r="225" spans="2:6" x14ac:dyDescent="0.2">
      <c r="B225" s="450"/>
      <c r="C225" s="450"/>
      <c r="D225" s="450"/>
      <c r="E225" s="450"/>
      <c r="F225" s="450"/>
    </row>
    <row r="226" spans="2:6" x14ac:dyDescent="0.2">
      <c r="B226" s="450"/>
      <c r="C226" s="450"/>
      <c r="D226" s="450"/>
      <c r="E226" s="450"/>
      <c r="F226" s="450"/>
    </row>
    <row r="227" spans="2:6" x14ac:dyDescent="0.2">
      <c r="B227" s="450"/>
      <c r="C227" s="450"/>
      <c r="D227" s="450"/>
      <c r="E227" s="450"/>
      <c r="F227" s="450"/>
    </row>
    <row r="228" spans="2:6" x14ac:dyDescent="0.2">
      <c r="B228" s="450"/>
      <c r="C228" s="450"/>
      <c r="D228" s="450"/>
      <c r="E228" s="450"/>
      <c r="F228" s="450"/>
    </row>
    <row r="229" spans="2:6" x14ac:dyDescent="0.2">
      <c r="B229" s="450"/>
      <c r="C229" s="450"/>
      <c r="D229" s="450"/>
      <c r="E229" s="450"/>
      <c r="F229" s="450"/>
    </row>
    <row r="230" spans="2:6" x14ac:dyDescent="0.2">
      <c r="B230" s="450"/>
      <c r="C230" s="450"/>
      <c r="D230" s="450"/>
      <c r="E230" s="450"/>
      <c r="F230" s="450"/>
    </row>
    <row r="231" spans="2:6" x14ac:dyDescent="0.2">
      <c r="B231" s="450"/>
      <c r="C231" s="450"/>
      <c r="D231" s="450"/>
      <c r="E231" s="450"/>
      <c r="F231" s="450"/>
    </row>
    <row r="232" spans="2:6" x14ac:dyDescent="0.2">
      <c r="B232" s="450"/>
      <c r="C232" s="450"/>
      <c r="D232" s="450"/>
      <c r="E232" s="450"/>
      <c r="F232" s="450"/>
    </row>
    <row r="233" spans="2:6" x14ac:dyDescent="0.2">
      <c r="B233" s="450"/>
      <c r="C233" s="450"/>
      <c r="D233" s="450"/>
      <c r="E233" s="450"/>
      <c r="F233" s="450"/>
    </row>
    <row r="234" spans="2:6" x14ac:dyDescent="0.2">
      <c r="B234" s="450"/>
      <c r="C234" s="450"/>
      <c r="D234" s="450"/>
      <c r="E234" s="450"/>
      <c r="F234" s="450"/>
    </row>
    <row r="235" spans="2:6" x14ac:dyDescent="0.2">
      <c r="B235" s="450"/>
      <c r="C235" s="450"/>
      <c r="D235" s="450"/>
      <c r="E235" s="450"/>
      <c r="F235" s="450"/>
    </row>
    <row r="236" spans="2:6" x14ac:dyDescent="0.2">
      <c r="B236" s="450"/>
      <c r="C236" s="450"/>
      <c r="D236" s="450"/>
      <c r="E236" s="450"/>
      <c r="F236" s="450"/>
    </row>
    <row r="237" spans="2:6" x14ac:dyDescent="0.2">
      <c r="B237" s="450"/>
      <c r="C237" s="450"/>
      <c r="D237" s="450"/>
      <c r="E237" s="450"/>
      <c r="F237" s="450"/>
    </row>
    <row r="238" spans="2:6" x14ac:dyDescent="0.2">
      <c r="B238" s="450"/>
      <c r="C238" s="450"/>
      <c r="D238" s="450"/>
      <c r="E238" s="450"/>
      <c r="F238" s="450"/>
    </row>
    <row r="239" spans="2:6" x14ac:dyDescent="0.2">
      <c r="B239" s="450"/>
      <c r="C239" s="450"/>
      <c r="D239" s="450"/>
      <c r="E239" s="450"/>
      <c r="F239" s="450"/>
    </row>
    <row r="240" spans="2:6" x14ac:dyDescent="0.2">
      <c r="B240" s="450"/>
      <c r="C240" s="450"/>
      <c r="D240" s="450"/>
      <c r="E240" s="450"/>
      <c r="F240" s="450"/>
    </row>
    <row r="241" spans="2:6" x14ac:dyDescent="0.2">
      <c r="B241" s="450"/>
      <c r="C241" s="450"/>
      <c r="D241" s="450"/>
      <c r="E241" s="450"/>
      <c r="F241" s="450"/>
    </row>
    <row r="242" spans="2:6" x14ac:dyDescent="0.2">
      <c r="B242" s="450"/>
      <c r="C242" s="450"/>
      <c r="D242" s="450"/>
      <c r="E242" s="450"/>
      <c r="F242" s="450"/>
    </row>
    <row r="243" spans="2:6" x14ac:dyDescent="0.2">
      <c r="B243" s="450"/>
      <c r="C243" s="450"/>
      <c r="D243" s="450"/>
      <c r="E243" s="450"/>
      <c r="F243" s="450"/>
    </row>
    <row r="244" spans="2:6" x14ac:dyDescent="0.2">
      <c r="B244" s="450"/>
      <c r="C244" s="450"/>
      <c r="D244" s="450"/>
      <c r="E244" s="450"/>
      <c r="F244" s="450"/>
    </row>
    <row r="245" spans="2:6" x14ac:dyDescent="0.2">
      <c r="B245" s="450"/>
      <c r="C245" s="450"/>
      <c r="D245" s="450"/>
      <c r="E245" s="450"/>
      <c r="F245" s="450"/>
    </row>
    <row r="246" spans="2:6" x14ac:dyDescent="0.2">
      <c r="B246" s="450"/>
      <c r="C246" s="450"/>
      <c r="D246" s="450"/>
      <c r="E246" s="450"/>
      <c r="F246" s="450"/>
    </row>
    <row r="247" spans="2:6" x14ac:dyDescent="0.2">
      <c r="B247" s="450"/>
      <c r="C247" s="450"/>
      <c r="D247" s="450"/>
      <c r="E247" s="450"/>
      <c r="F247" s="450"/>
    </row>
    <row r="248" spans="2:6" x14ac:dyDescent="0.2">
      <c r="B248" s="450"/>
      <c r="C248" s="450"/>
      <c r="D248" s="450"/>
      <c r="E248" s="450"/>
      <c r="F248" s="450"/>
    </row>
    <row r="249" spans="2:6" x14ac:dyDescent="0.2">
      <c r="B249" s="450"/>
      <c r="C249" s="450"/>
      <c r="D249" s="450"/>
      <c r="E249" s="450"/>
      <c r="F249" s="450"/>
    </row>
    <row r="250" spans="2:6" x14ac:dyDescent="0.2">
      <c r="B250" s="450"/>
      <c r="C250" s="450"/>
      <c r="D250" s="450"/>
      <c r="E250" s="450"/>
      <c r="F250" s="450"/>
    </row>
    <row r="251" spans="2:6" x14ac:dyDescent="0.2">
      <c r="B251" s="450"/>
      <c r="C251" s="450"/>
      <c r="D251" s="450"/>
      <c r="E251" s="450"/>
      <c r="F251" s="450"/>
    </row>
    <row r="252" spans="2:6" x14ac:dyDescent="0.2">
      <c r="B252" s="450"/>
      <c r="C252" s="450"/>
      <c r="D252" s="450"/>
      <c r="E252" s="450"/>
      <c r="F252" s="450"/>
    </row>
    <row r="253" spans="2:6" x14ac:dyDescent="0.2">
      <c r="B253" s="450"/>
      <c r="C253" s="450"/>
      <c r="D253" s="450"/>
      <c r="E253" s="450"/>
      <c r="F253" s="450"/>
    </row>
    <row r="254" spans="2:6" x14ac:dyDescent="0.2">
      <c r="B254" s="450"/>
      <c r="C254" s="450"/>
      <c r="D254" s="450"/>
      <c r="E254" s="450"/>
      <c r="F254" s="450"/>
    </row>
    <row r="255" spans="2:6" x14ac:dyDescent="0.2">
      <c r="B255" s="450"/>
      <c r="C255" s="450"/>
      <c r="D255" s="450"/>
      <c r="E255" s="450"/>
      <c r="F255" s="450"/>
    </row>
    <row r="256" spans="2:6" x14ac:dyDescent="0.2">
      <c r="B256" s="450"/>
      <c r="C256" s="450"/>
      <c r="D256" s="450"/>
      <c r="E256" s="450"/>
      <c r="F256" s="450"/>
    </row>
    <row r="257" spans="2:6" x14ac:dyDescent="0.2">
      <c r="B257" s="450"/>
      <c r="C257" s="450"/>
      <c r="D257" s="450"/>
      <c r="E257" s="450"/>
      <c r="F257" s="450"/>
    </row>
    <row r="258" spans="2:6" x14ac:dyDescent="0.2">
      <c r="B258" s="450"/>
      <c r="C258" s="450"/>
      <c r="D258" s="450"/>
      <c r="E258" s="450"/>
      <c r="F258" s="450"/>
    </row>
    <row r="259" spans="2:6" x14ac:dyDescent="0.2">
      <c r="B259" s="450"/>
      <c r="C259" s="450"/>
      <c r="D259" s="450"/>
      <c r="E259" s="450"/>
      <c r="F259" s="450"/>
    </row>
    <row r="260" spans="2:6" x14ac:dyDescent="0.2">
      <c r="B260" s="450"/>
      <c r="C260" s="450"/>
      <c r="D260" s="450"/>
      <c r="E260" s="450"/>
      <c r="F260" s="450"/>
    </row>
    <row r="261" spans="2:6" x14ac:dyDescent="0.2">
      <c r="B261" s="450"/>
      <c r="C261" s="450"/>
      <c r="D261" s="450"/>
      <c r="E261" s="450"/>
      <c r="F261" s="450"/>
    </row>
    <row r="262" spans="2:6" x14ac:dyDescent="0.2">
      <c r="B262" s="450"/>
      <c r="C262" s="450"/>
      <c r="D262" s="450"/>
      <c r="E262" s="450"/>
      <c r="F262" s="450"/>
    </row>
    <row r="263" spans="2:6" x14ac:dyDescent="0.2">
      <c r="B263" s="450"/>
      <c r="C263" s="450"/>
      <c r="D263" s="450"/>
      <c r="E263" s="450"/>
      <c r="F263" s="450"/>
    </row>
    <row r="264" spans="2:6" x14ac:dyDescent="0.2">
      <c r="B264" s="450"/>
      <c r="C264" s="450"/>
      <c r="D264" s="450"/>
      <c r="E264" s="450"/>
      <c r="F264" s="450"/>
    </row>
    <row r="265" spans="2:6" x14ac:dyDescent="0.2">
      <c r="B265" s="450"/>
      <c r="C265" s="450"/>
      <c r="D265" s="450"/>
      <c r="E265" s="450"/>
      <c r="F265" s="450"/>
    </row>
    <row r="266" spans="2:6" x14ac:dyDescent="0.2">
      <c r="B266" s="450"/>
      <c r="C266" s="450"/>
      <c r="D266" s="450"/>
      <c r="E266" s="450"/>
      <c r="F266" s="450"/>
    </row>
    <row r="267" spans="2:6" x14ac:dyDescent="0.2">
      <c r="B267" s="450"/>
      <c r="C267" s="450"/>
      <c r="D267" s="450"/>
      <c r="E267" s="450"/>
      <c r="F267" s="450"/>
    </row>
    <row r="268" spans="2:6" x14ac:dyDescent="0.2">
      <c r="B268" s="450"/>
      <c r="C268" s="450"/>
      <c r="D268" s="450"/>
      <c r="E268" s="450"/>
      <c r="F268" s="450"/>
    </row>
    <row r="269" spans="2:6" x14ac:dyDescent="0.2">
      <c r="B269" s="450"/>
      <c r="C269" s="450"/>
      <c r="D269" s="450"/>
      <c r="E269" s="450"/>
      <c r="F269" s="450"/>
    </row>
    <row r="270" spans="2:6" x14ac:dyDescent="0.2">
      <c r="B270" s="450"/>
      <c r="C270" s="450"/>
      <c r="D270" s="450"/>
      <c r="E270" s="450"/>
      <c r="F270" s="450"/>
    </row>
    <row r="271" spans="2:6" x14ac:dyDescent="0.2">
      <c r="B271" s="450"/>
      <c r="C271" s="450"/>
      <c r="D271" s="450"/>
      <c r="E271" s="450"/>
      <c r="F271" s="450"/>
    </row>
    <row r="272" spans="2:6" x14ac:dyDescent="0.2">
      <c r="B272" s="450"/>
      <c r="C272" s="450"/>
      <c r="D272" s="450"/>
      <c r="E272" s="450"/>
      <c r="F272" s="450"/>
    </row>
    <row r="273" spans="2:6" x14ac:dyDescent="0.2">
      <c r="B273" s="450"/>
      <c r="C273" s="450"/>
      <c r="D273" s="450"/>
      <c r="E273" s="450"/>
      <c r="F273" s="450"/>
    </row>
    <row r="274" spans="2:6" x14ac:dyDescent="0.2">
      <c r="B274" s="450"/>
      <c r="C274" s="450"/>
      <c r="D274" s="450"/>
      <c r="E274" s="450"/>
      <c r="F274" s="450"/>
    </row>
    <row r="275" spans="2:6" x14ac:dyDescent="0.2">
      <c r="B275" s="450"/>
      <c r="C275" s="450"/>
      <c r="D275" s="450"/>
      <c r="E275" s="450"/>
      <c r="F275" s="450"/>
    </row>
    <row r="276" spans="2:6" x14ac:dyDescent="0.2">
      <c r="B276" s="450"/>
      <c r="C276" s="450"/>
      <c r="D276" s="450"/>
      <c r="E276" s="450"/>
      <c r="F276" s="450"/>
    </row>
    <row r="277" spans="2:6" x14ac:dyDescent="0.2">
      <c r="B277" s="450"/>
      <c r="C277" s="450"/>
      <c r="D277" s="450"/>
      <c r="E277" s="450"/>
      <c r="F277" s="450"/>
    </row>
    <row r="278" spans="2:6" x14ac:dyDescent="0.2">
      <c r="B278" s="450"/>
      <c r="C278" s="450"/>
      <c r="D278" s="450"/>
      <c r="E278" s="450"/>
      <c r="F278" s="450"/>
    </row>
    <row r="279" spans="2:6" x14ac:dyDescent="0.2">
      <c r="B279" s="450"/>
      <c r="C279" s="450"/>
      <c r="D279" s="450"/>
      <c r="E279" s="450"/>
      <c r="F279" s="450"/>
    </row>
    <row r="280" spans="2:6" x14ac:dyDescent="0.2">
      <c r="B280" s="450"/>
      <c r="C280" s="450"/>
      <c r="D280" s="450"/>
      <c r="E280" s="450"/>
      <c r="F280" s="450"/>
    </row>
    <row r="281" spans="2:6" x14ac:dyDescent="0.2">
      <c r="B281" s="450"/>
      <c r="C281" s="450"/>
      <c r="D281" s="450"/>
      <c r="E281" s="450"/>
      <c r="F281" s="450"/>
    </row>
    <row r="282" spans="2:6" x14ac:dyDescent="0.2">
      <c r="B282" s="450"/>
      <c r="C282" s="450"/>
      <c r="D282" s="450"/>
      <c r="E282" s="450"/>
      <c r="F282" s="450"/>
    </row>
    <row r="283" spans="2:6" x14ac:dyDescent="0.2">
      <c r="B283" s="450"/>
      <c r="C283" s="450"/>
      <c r="D283" s="450"/>
      <c r="E283" s="450"/>
      <c r="F283" s="450"/>
    </row>
    <row r="284" spans="2:6" x14ac:dyDescent="0.2">
      <c r="B284" s="450"/>
      <c r="C284" s="450"/>
      <c r="D284" s="450"/>
      <c r="E284" s="450"/>
      <c r="F284" s="450"/>
    </row>
    <row r="285" spans="2:6" x14ac:dyDescent="0.2">
      <c r="B285" s="450"/>
      <c r="C285" s="450"/>
      <c r="D285" s="450"/>
      <c r="E285" s="450"/>
      <c r="F285" s="450"/>
    </row>
    <row r="286" spans="2:6" x14ac:dyDescent="0.2">
      <c r="B286" s="450"/>
      <c r="C286" s="450"/>
      <c r="D286" s="450"/>
      <c r="E286" s="450"/>
      <c r="F286" s="450"/>
    </row>
    <row r="287" spans="2:6" x14ac:dyDescent="0.2">
      <c r="B287" s="450"/>
      <c r="C287" s="450"/>
      <c r="D287" s="450"/>
      <c r="E287" s="450"/>
      <c r="F287" s="450"/>
    </row>
    <row r="288" spans="2:6" x14ac:dyDescent="0.2">
      <c r="B288" s="450"/>
      <c r="C288" s="450"/>
      <c r="D288" s="450"/>
      <c r="E288" s="450"/>
      <c r="F288" s="450"/>
    </row>
    <row r="289" spans="2:6" x14ac:dyDescent="0.2">
      <c r="B289" s="450"/>
      <c r="C289" s="450"/>
      <c r="D289" s="450"/>
      <c r="E289" s="450"/>
      <c r="F289" s="450"/>
    </row>
    <row r="290" spans="2:6" x14ac:dyDescent="0.2">
      <c r="B290" s="450"/>
      <c r="C290" s="450"/>
      <c r="D290" s="450"/>
      <c r="E290" s="450"/>
      <c r="F290" s="450"/>
    </row>
    <row r="291" spans="2:6" x14ac:dyDescent="0.2">
      <c r="B291" s="450"/>
      <c r="C291" s="450"/>
      <c r="D291" s="450"/>
      <c r="E291" s="450"/>
      <c r="F291" s="450"/>
    </row>
    <row r="292" spans="2:6" x14ac:dyDescent="0.2">
      <c r="B292" s="450"/>
      <c r="C292" s="450"/>
      <c r="D292" s="450"/>
      <c r="E292" s="450"/>
      <c r="F292" s="450"/>
    </row>
    <row r="293" spans="2:6" x14ac:dyDescent="0.2">
      <c r="B293" s="450"/>
      <c r="C293" s="450"/>
      <c r="D293" s="450"/>
      <c r="E293" s="450"/>
      <c r="F293" s="450"/>
    </row>
    <row r="294" spans="2:6" x14ac:dyDescent="0.2">
      <c r="B294" s="450"/>
      <c r="C294" s="450"/>
      <c r="D294" s="450"/>
      <c r="E294" s="450"/>
      <c r="F294" s="450"/>
    </row>
    <row r="295" spans="2:6" x14ac:dyDescent="0.2">
      <c r="B295" s="450"/>
      <c r="C295" s="450"/>
      <c r="D295" s="450"/>
      <c r="E295" s="450"/>
      <c r="F295" s="450"/>
    </row>
    <row r="296" spans="2:6" x14ac:dyDescent="0.2">
      <c r="B296" s="450"/>
      <c r="C296" s="450"/>
      <c r="D296" s="450"/>
      <c r="E296" s="450"/>
      <c r="F296" s="450"/>
    </row>
    <row r="297" spans="2:6" x14ac:dyDescent="0.2">
      <c r="B297" s="450"/>
      <c r="C297" s="450"/>
      <c r="D297" s="450"/>
      <c r="E297" s="450"/>
      <c r="F297" s="450"/>
    </row>
    <row r="298" spans="2:6" x14ac:dyDescent="0.2">
      <c r="B298" s="450"/>
      <c r="C298" s="450"/>
      <c r="D298" s="450"/>
      <c r="E298" s="450"/>
      <c r="F298" s="450"/>
    </row>
    <row r="299" spans="2:6" x14ac:dyDescent="0.2">
      <c r="B299" s="450"/>
      <c r="C299" s="450"/>
      <c r="D299" s="450"/>
      <c r="E299" s="450"/>
      <c r="F299" s="450"/>
    </row>
    <row r="300" spans="2:6" x14ac:dyDescent="0.2">
      <c r="B300" s="450"/>
      <c r="C300" s="450"/>
      <c r="D300" s="450"/>
      <c r="E300" s="450"/>
      <c r="F300" s="450"/>
    </row>
    <row r="301" spans="2:6" x14ac:dyDescent="0.2">
      <c r="B301" s="450"/>
      <c r="C301" s="450"/>
      <c r="D301" s="450"/>
      <c r="E301" s="450"/>
      <c r="F301" s="450"/>
    </row>
    <row r="302" spans="2:6" x14ac:dyDescent="0.2">
      <c r="B302" s="450"/>
      <c r="C302" s="450"/>
      <c r="D302" s="450"/>
      <c r="E302" s="450"/>
      <c r="F302" s="450"/>
    </row>
    <row r="303" spans="2:6" x14ac:dyDescent="0.2">
      <c r="B303" s="450"/>
      <c r="C303" s="450"/>
      <c r="D303" s="450"/>
      <c r="E303" s="450"/>
      <c r="F303" s="450"/>
    </row>
    <row r="304" spans="2:6" x14ac:dyDescent="0.2">
      <c r="B304" s="450"/>
      <c r="C304" s="450"/>
      <c r="D304" s="450"/>
      <c r="E304" s="450"/>
      <c r="F304" s="450"/>
    </row>
    <row r="305" spans="2:6" x14ac:dyDescent="0.2">
      <c r="B305" s="450"/>
      <c r="C305" s="450"/>
      <c r="D305" s="450"/>
      <c r="E305" s="450"/>
      <c r="F305" s="450"/>
    </row>
    <row r="306" spans="2:6" x14ac:dyDescent="0.2">
      <c r="B306" s="450"/>
      <c r="C306" s="450"/>
      <c r="D306" s="450"/>
      <c r="E306" s="450"/>
      <c r="F306" s="450"/>
    </row>
    <row r="307" spans="2:6" x14ac:dyDescent="0.2">
      <c r="B307" s="450"/>
      <c r="C307" s="450"/>
      <c r="D307" s="450"/>
      <c r="E307" s="450"/>
      <c r="F307" s="450"/>
    </row>
    <row r="308" spans="2:6" x14ac:dyDescent="0.2">
      <c r="B308" s="450"/>
      <c r="C308" s="450"/>
      <c r="D308" s="450"/>
      <c r="E308" s="450"/>
      <c r="F308" s="450"/>
    </row>
    <row r="309" spans="2:6" x14ac:dyDescent="0.2">
      <c r="B309" s="450"/>
      <c r="C309" s="450"/>
      <c r="D309" s="450"/>
      <c r="E309" s="450"/>
      <c r="F309" s="450"/>
    </row>
    <row r="310" spans="2:6" x14ac:dyDescent="0.2">
      <c r="B310" s="450"/>
      <c r="C310" s="450"/>
      <c r="D310" s="450"/>
      <c r="E310" s="450"/>
      <c r="F310" s="450"/>
    </row>
    <row r="311" spans="2:6" x14ac:dyDescent="0.2">
      <c r="B311" s="450"/>
      <c r="C311" s="450"/>
      <c r="D311" s="450"/>
      <c r="E311" s="450"/>
      <c r="F311" s="450"/>
    </row>
    <row r="312" spans="2:6" x14ac:dyDescent="0.2">
      <c r="B312" s="450"/>
      <c r="C312" s="450"/>
      <c r="D312" s="450"/>
      <c r="E312" s="450"/>
      <c r="F312" s="450"/>
    </row>
    <row r="313" spans="2:6" x14ac:dyDescent="0.2">
      <c r="B313" s="450"/>
      <c r="C313" s="450"/>
      <c r="D313" s="450"/>
      <c r="E313" s="450"/>
      <c r="F313" s="450"/>
    </row>
    <row r="314" spans="2:6" x14ac:dyDescent="0.2">
      <c r="B314" s="450"/>
      <c r="C314" s="450"/>
      <c r="D314" s="450"/>
      <c r="E314" s="450"/>
      <c r="F314" s="450"/>
    </row>
    <row r="315" spans="2:6" x14ac:dyDescent="0.2">
      <c r="B315" s="450"/>
      <c r="C315" s="450"/>
      <c r="D315" s="450"/>
      <c r="E315" s="450"/>
      <c r="F315" s="450"/>
    </row>
    <row r="316" spans="2:6" x14ac:dyDescent="0.2">
      <c r="B316" s="450"/>
      <c r="C316" s="450"/>
      <c r="D316" s="450"/>
      <c r="E316" s="450"/>
      <c r="F316" s="450"/>
    </row>
    <row r="317" spans="2:6" x14ac:dyDescent="0.2">
      <c r="B317" s="450"/>
      <c r="C317" s="450"/>
      <c r="D317" s="450"/>
      <c r="E317" s="450"/>
      <c r="F317" s="450"/>
    </row>
    <row r="318" spans="2:6" x14ac:dyDescent="0.2">
      <c r="B318" s="450"/>
      <c r="C318" s="450"/>
      <c r="D318" s="450"/>
      <c r="E318" s="450"/>
      <c r="F318" s="450"/>
    </row>
    <row r="319" spans="2:6" x14ac:dyDescent="0.2">
      <c r="B319" s="450"/>
      <c r="C319" s="450"/>
      <c r="D319" s="450"/>
      <c r="E319" s="450"/>
      <c r="F319" s="450"/>
    </row>
    <row r="320" spans="2:6" x14ac:dyDescent="0.2">
      <c r="B320" s="450"/>
      <c r="C320" s="450"/>
      <c r="D320" s="450"/>
      <c r="E320" s="450"/>
      <c r="F320" s="450"/>
    </row>
    <row r="321" spans="2:6" x14ac:dyDescent="0.2">
      <c r="B321" s="450"/>
      <c r="C321" s="450"/>
      <c r="D321" s="450"/>
      <c r="E321" s="450"/>
      <c r="F321" s="450"/>
    </row>
    <row r="322" spans="2:6" x14ac:dyDescent="0.2">
      <c r="B322" s="450"/>
      <c r="C322" s="450"/>
      <c r="D322" s="450"/>
      <c r="E322" s="450"/>
      <c r="F322" s="450"/>
    </row>
    <row r="323" spans="2:6" x14ac:dyDescent="0.2">
      <c r="B323" s="450"/>
      <c r="C323" s="450"/>
      <c r="D323" s="450"/>
      <c r="E323" s="450"/>
      <c r="F323" s="450"/>
    </row>
    <row r="324" spans="2:6" x14ac:dyDescent="0.2">
      <c r="B324" s="450"/>
      <c r="C324" s="450"/>
      <c r="D324" s="450"/>
      <c r="E324" s="450"/>
      <c r="F324" s="450"/>
    </row>
    <row r="325" spans="2:6" x14ac:dyDescent="0.2">
      <c r="B325" s="450"/>
      <c r="C325" s="450"/>
      <c r="D325" s="450"/>
      <c r="E325" s="450"/>
      <c r="F325" s="450"/>
    </row>
    <row r="326" spans="2:6" x14ac:dyDescent="0.2">
      <c r="B326" s="450"/>
      <c r="C326" s="450"/>
      <c r="D326" s="450"/>
      <c r="E326" s="450"/>
      <c r="F326" s="450"/>
    </row>
    <row r="327" spans="2:6" x14ac:dyDescent="0.2">
      <c r="B327" s="450"/>
      <c r="C327" s="450"/>
      <c r="D327" s="450"/>
      <c r="E327" s="450"/>
      <c r="F327" s="450"/>
    </row>
    <row r="328" spans="2:6" x14ac:dyDescent="0.2">
      <c r="B328" s="450"/>
      <c r="C328" s="450"/>
      <c r="D328" s="450"/>
      <c r="E328" s="450"/>
      <c r="F328" s="450"/>
    </row>
    <row r="329" spans="2:6" x14ac:dyDescent="0.2">
      <c r="B329" s="450"/>
      <c r="C329" s="450"/>
      <c r="D329" s="450"/>
      <c r="E329" s="450"/>
      <c r="F329" s="450"/>
    </row>
    <row r="330" spans="2:6" x14ac:dyDescent="0.2">
      <c r="B330" s="450"/>
      <c r="C330" s="450"/>
      <c r="D330" s="450"/>
      <c r="E330" s="450"/>
      <c r="F330" s="450"/>
    </row>
    <row r="331" spans="2:6" x14ac:dyDescent="0.2">
      <c r="B331" s="450"/>
      <c r="C331" s="450"/>
      <c r="D331" s="450"/>
      <c r="E331" s="450"/>
      <c r="F331" s="450"/>
    </row>
    <row r="332" spans="2:6" x14ac:dyDescent="0.2">
      <c r="B332" s="450"/>
      <c r="C332" s="450"/>
      <c r="D332" s="450"/>
      <c r="E332" s="450"/>
      <c r="F332" s="450"/>
    </row>
    <row r="333" spans="2:6" x14ac:dyDescent="0.2">
      <c r="B333" s="450"/>
      <c r="C333" s="450"/>
      <c r="D333" s="450"/>
      <c r="E333" s="450"/>
      <c r="F333" s="450"/>
    </row>
    <row r="334" spans="2:6" x14ac:dyDescent="0.2">
      <c r="B334" s="450"/>
      <c r="C334" s="450"/>
      <c r="D334" s="450"/>
      <c r="E334" s="450"/>
      <c r="F334" s="450"/>
    </row>
    <row r="335" spans="2:6" x14ac:dyDescent="0.2">
      <c r="B335" s="450"/>
      <c r="C335" s="450"/>
      <c r="D335" s="450"/>
      <c r="E335" s="450"/>
      <c r="F335" s="450"/>
    </row>
    <row r="336" spans="2:6" x14ac:dyDescent="0.2">
      <c r="B336" s="450"/>
      <c r="C336" s="450"/>
      <c r="D336" s="450"/>
      <c r="E336" s="450"/>
      <c r="F336" s="450"/>
    </row>
    <row r="337" spans="2:6" x14ac:dyDescent="0.2">
      <c r="B337" s="450"/>
      <c r="C337" s="450"/>
      <c r="D337" s="450"/>
      <c r="E337" s="450"/>
      <c r="F337" s="450"/>
    </row>
    <row r="338" spans="2:6" x14ac:dyDescent="0.2">
      <c r="B338" s="450"/>
      <c r="C338" s="450"/>
      <c r="D338" s="450"/>
      <c r="E338" s="450"/>
      <c r="F338" s="450"/>
    </row>
    <row r="339" spans="2:6" x14ac:dyDescent="0.2">
      <c r="B339" s="450"/>
      <c r="C339" s="450"/>
      <c r="D339" s="450"/>
      <c r="E339" s="450"/>
      <c r="F339" s="450"/>
    </row>
    <row r="340" spans="2:6" x14ac:dyDescent="0.2">
      <c r="B340" s="450"/>
      <c r="C340" s="450"/>
      <c r="D340" s="450"/>
      <c r="E340" s="450"/>
      <c r="F340" s="450"/>
    </row>
    <row r="341" spans="2:6" x14ac:dyDescent="0.2">
      <c r="B341" s="450"/>
      <c r="C341" s="450"/>
      <c r="D341" s="450"/>
      <c r="E341" s="450"/>
      <c r="F341" s="450"/>
    </row>
    <row r="342" spans="2:6" x14ac:dyDescent="0.2">
      <c r="B342" s="450"/>
      <c r="C342" s="450"/>
      <c r="D342" s="450"/>
      <c r="E342" s="450"/>
      <c r="F342" s="450"/>
    </row>
    <row r="343" spans="2:6" x14ac:dyDescent="0.2">
      <c r="B343" s="450"/>
      <c r="C343" s="450"/>
      <c r="D343" s="450"/>
      <c r="E343" s="450"/>
      <c r="F343" s="450"/>
    </row>
    <row r="344" spans="2:6" x14ac:dyDescent="0.2">
      <c r="B344" s="450"/>
      <c r="C344" s="450"/>
      <c r="D344" s="450"/>
      <c r="E344" s="450"/>
      <c r="F344" s="450"/>
    </row>
    <row r="345" spans="2:6" x14ac:dyDescent="0.2">
      <c r="B345" s="450"/>
      <c r="C345" s="450"/>
      <c r="D345" s="450"/>
      <c r="E345" s="450"/>
      <c r="F345" s="450"/>
    </row>
    <row r="346" spans="2:6" x14ac:dyDescent="0.2">
      <c r="B346" s="450"/>
      <c r="C346" s="450"/>
      <c r="D346" s="450"/>
      <c r="E346" s="450"/>
      <c r="F346" s="450"/>
    </row>
    <row r="347" spans="2:6" x14ac:dyDescent="0.2">
      <c r="B347" s="450"/>
      <c r="C347" s="450"/>
      <c r="D347" s="450"/>
      <c r="E347" s="450"/>
      <c r="F347" s="450"/>
    </row>
    <row r="348" spans="2:6" x14ac:dyDescent="0.2">
      <c r="B348" s="450"/>
      <c r="C348" s="450"/>
      <c r="D348" s="450"/>
      <c r="E348" s="450"/>
      <c r="F348" s="450"/>
    </row>
    <row r="349" spans="2:6" x14ac:dyDescent="0.2">
      <c r="B349" s="450"/>
      <c r="C349" s="450"/>
      <c r="D349" s="450"/>
      <c r="E349" s="450"/>
      <c r="F349" s="450"/>
    </row>
    <row r="350" spans="2:6" x14ac:dyDescent="0.2">
      <c r="B350" s="450"/>
      <c r="C350" s="450"/>
      <c r="D350" s="450"/>
      <c r="E350" s="450"/>
      <c r="F350" s="450"/>
    </row>
    <row r="351" spans="2:6" x14ac:dyDescent="0.2">
      <c r="B351" s="450"/>
      <c r="C351" s="450"/>
      <c r="D351" s="450"/>
      <c r="E351" s="450"/>
      <c r="F351" s="450"/>
    </row>
    <row r="352" spans="2:6" x14ac:dyDescent="0.2">
      <c r="B352" s="450"/>
      <c r="C352" s="450"/>
      <c r="D352" s="450"/>
      <c r="E352" s="450"/>
      <c r="F352" s="450"/>
    </row>
    <row r="353" spans="2:6" x14ac:dyDescent="0.2">
      <c r="B353" s="450"/>
      <c r="C353" s="450"/>
      <c r="D353" s="450"/>
      <c r="E353" s="450"/>
      <c r="F353" s="450"/>
    </row>
    <row r="354" spans="2:6" x14ac:dyDescent="0.2">
      <c r="B354" s="450"/>
      <c r="C354" s="450"/>
      <c r="D354" s="450"/>
      <c r="E354" s="450"/>
      <c r="F354" s="450"/>
    </row>
    <row r="355" spans="2:6" x14ac:dyDescent="0.2">
      <c r="B355" s="450"/>
      <c r="C355" s="450"/>
      <c r="D355" s="450"/>
      <c r="E355" s="450"/>
      <c r="F355" s="450"/>
    </row>
    <row r="356" spans="2:6" x14ac:dyDescent="0.2">
      <c r="B356" s="450"/>
      <c r="C356" s="450"/>
      <c r="D356" s="450"/>
      <c r="E356" s="450"/>
      <c r="F356" s="450"/>
    </row>
    <row r="357" spans="2:6" x14ac:dyDescent="0.2">
      <c r="B357" s="450"/>
      <c r="C357" s="450"/>
      <c r="D357" s="450"/>
      <c r="E357" s="450"/>
      <c r="F357" s="450"/>
    </row>
    <row r="358" spans="2:6" x14ac:dyDescent="0.2">
      <c r="B358" s="450"/>
      <c r="C358" s="450"/>
      <c r="D358" s="450"/>
      <c r="E358" s="450"/>
      <c r="F358" s="450"/>
    </row>
    <row r="359" spans="2:6" x14ac:dyDescent="0.2">
      <c r="B359" s="450"/>
      <c r="C359" s="450"/>
      <c r="D359" s="450"/>
      <c r="E359" s="450"/>
      <c r="F359" s="450"/>
    </row>
    <row r="360" spans="2:6" x14ac:dyDescent="0.2">
      <c r="B360" s="450"/>
      <c r="C360" s="450"/>
      <c r="D360" s="450"/>
      <c r="E360" s="450"/>
      <c r="F360" s="450"/>
    </row>
    <row r="361" spans="2:6" x14ac:dyDescent="0.2">
      <c r="B361" s="450"/>
      <c r="C361" s="450"/>
      <c r="D361" s="450"/>
      <c r="E361" s="450"/>
      <c r="F361" s="450"/>
    </row>
    <row r="362" spans="2:6" x14ac:dyDescent="0.2">
      <c r="B362" s="450"/>
      <c r="C362" s="450"/>
      <c r="D362" s="450"/>
      <c r="E362" s="450"/>
      <c r="F362" s="450"/>
    </row>
    <row r="363" spans="2:6" x14ac:dyDescent="0.2">
      <c r="B363" s="450"/>
      <c r="C363" s="450"/>
      <c r="D363" s="450"/>
      <c r="E363" s="450"/>
      <c r="F363" s="450"/>
    </row>
    <row r="364" spans="2:6" x14ac:dyDescent="0.2">
      <c r="B364" s="450"/>
      <c r="C364" s="450"/>
      <c r="D364" s="450"/>
      <c r="E364" s="450"/>
      <c r="F364" s="450"/>
    </row>
    <row r="365" spans="2:6" x14ac:dyDescent="0.2">
      <c r="B365" s="450"/>
      <c r="C365" s="450"/>
      <c r="D365" s="450"/>
      <c r="E365" s="450"/>
      <c r="F365" s="450"/>
    </row>
    <row r="366" spans="2:6" x14ac:dyDescent="0.2">
      <c r="B366" s="450"/>
      <c r="C366" s="450"/>
      <c r="D366" s="450"/>
      <c r="E366" s="450"/>
      <c r="F366" s="450"/>
    </row>
    <row r="367" spans="2:6" x14ac:dyDescent="0.2">
      <c r="B367" s="450"/>
      <c r="C367" s="450"/>
      <c r="D367" s="450"/>
      <c r="E367" s="450"/>
      <c r="F367" s="450"/>
    </row>
    <row r="368" spans="2:6" x14ac:dyDescent="0.2">
      <c r="B368" s="450"/>
      <c r="C368" s="450"/>
      <c r="D368" s="450"/>
      <c r="E368" s="450"/>
      <c r="F368" s="450"/>
    </row>
    <row r="369" spans="2:6" x14ac:dyDescent="0.2">
      <c r="B369" s="450"/>
      <c r="C369" s="450"/>
      <c r="D369" s="450"/>
      <c r="E369" s="450"/>
      <c r="F369" s="450"/>
    </row>
    <row r="370" spans="2:6" x14ac:dyDescent="0.2">
      <c r="B370" s="450"/>
      <c r="C370" s="450"/>
      <c r="D370" s="450"/>
      <c r="E370" s="450"/>
      <c r="F370" s="450"/>
    </row>
    <row r="371" spans="2:6" x14ac:dyDescent="0.2">
      <c r="B371" s="450"/>
      <c r="C371" s="450"/>
      <c r="D371" s="450"/>
      <c r="E371" s="450"/>
      <c r="F371" s="450"/>
    </row>
    <row r="372" spans="2:6" x14ac:dyDescent="0.2">
      <c r="B372" s="450"/>
      <c r="C372" s="450"/>
      <c r="D372" s="450"/>
      <c r="E372" s="450"/>
      <c r="F372" s="450"/>
    </row>
    <row r="373" spans="2:6" x14ac:dyDescent="0.2">
      <c r="B373" s="450"/>
      <c r="C373" s="450"/>
      <c r="D373" s="450"/>
      <c r="E373" s="450"/>
      <c r="F373" s="450"/>
    </row>
    <row r="374" spans="2:6" x14ac:dyDescent="0.2">
      <c r="B374" s="450"/>
      <c r="C374" s="450"/>
      <c r="D374" s="450"/>
      <c r="E374" s="450"/>
      <c r="F374" s="450"/>
    </row>
    <row r="375" spans="2:6" x14ac:dyDescent="0.2">
      <c r="B375" s="450"/>
      <c r="C375" s="450"/>
      <c r="D375" s="450"/>
      <c r="E375" s="450"/>
      <c r="F375" s="450"/>
    </row>
    <row r="376" spans="2:6" x14ac:dyDescent="0.2">
      <c r="B376" s="450"/>
      <c r="C376" s="450"/>
      <c r="D376" s="450"/>
      <c r="E376" s="450"/>
      <c r="F376" s="450"/>
    </row>
    <row r="377" spans="2:6" x14ac:dyDescent="0.2">
      <c r="B377" s="450"/>
      <c r="C377" s="450"/>
      <c r="D377" s="450"/>
      <c r="E377" s="450"/>
      <c r="F377" s="450"/>
    </row>
    <row r="378" spans="2:6" x14ac:dyDescent="0.2">
      <c r="B378" s="450"/>
      <c r="C378" s="450"/>
      <c r="D378" s="450"/>
      <c r="E378" s="450"/>
      <c r="F378" s="450"/>
    </row>
    <row r="379" spans="2:6" x14ac:dyDescent="0.2">
      <c r="B379" s="450"/>
      <c r="C379" s="450"/>
      <c r="D379" s="450"/>
      <c r="E379" s="450"/>
      <c r="F379" s="450"/>
    </row>
    <row r="380" spans="2:6" x14ac:dyDescent="0.2">
      <c r="B380" s="450"/>
      <c r="C380" s="450"/>
      <c r="D380" s="450"/>
      <c r="E380" s="450"/>
      <c r="F380" s="450"/>
    </row>
    <row r="381" spans="2:6" x14ac:dyDescent="0.2">
      <c r="B381" s="450"/>
      <c r="C381" s="450"/>
      <c r="D381" s="450"/>
      <c r="E381" s="450"/>
      <c r="F381" s="450"/>
    </row>
    <row r="382" spans="2:6" x14ac:dyDescent="0.2">
      <c r="B382" s="450"/>
      <c r="C382" s="450"/>
      <c r="D382" s="450"/>
      <c r="E382" s="450"/>
      <c r="F382" s="450"/>
    </row>
    <row r="383" spans="2:6" x14ac:dyDescent="0.2">
      <c r="B383" s="450"/>
      <c r="C383" s="450"/>
      <c r="D383" s="450"/>
      <c r="E383" s="450"/>
      <c r="F383" s="450"/>
    </row>
    <row r="384" spans="2:6" x14ac:dyDescent="0.2">
      <c r="B384" s="450"/>
      <c r="C384" s="450"/>
      <c r="D384" s="450"/>
      <c r="E384" s="450"/>
      <c r="F384" s="450"/>
    </row>
    <row r="385" spans="2:6" x14ac:dyDescent="0.2">
      <c r="B385" s="450"/>
      <c r="C385" s="450"/>
      <c r="D385" s="450"/>
      <c r="E385" s="450"/>
      <c r="F385" s="450"/>
    </row>
    <row r="386" spans="2:6" x14ac:dyDescent="0.2">
      <c r="B386" s="450"/>
      <c r="C386" s="450"/>
      <c r="D386" s="450"/>
      <c r="E386" s="450"/>
      <c r="F386" s="450"/>
    </row>
    <row r="387" spans="2:6" x14ac:dyDescent="0.2">
      <c r="B387" s="450"/>
      <c r="C387" s="450"/>
      <c r="D387" s="450"/>
      <c r="E387" s="450"/>
      <c r="F387" s="450"/>
    </row>
    <row r="388" spans="2:6" x14ac:dyDescent="0.2">
      <c r="B388" s="450"/>
      <c r="C388" s="450"/>
      <c r="D388" s="450"/>
      <c r="E388" s="450"/>
      <c r="F388" s="450"/>
    </row>
    <row r="389" spans="2:6" x14ac:dyDescent="0.2">
      <c r="B389" s="450"/>
      <c r="C389" s="450"/>
      <c r="D389" s="450"/>
      <c r="E389" s="450"/>
      <c r="F389" s="450"/>
    </row>
    <row r="390" spans="2:6" x14ac:dyDescent="0.2">
      <c r="B390" s="450"/>
      <c r="C390" s="450"/>
      <c r="D390" s="450"/>
      <c r="E390" s="450"/>
      <c r="F390" s="450"/>
    </row>
    <row r="391" spans="2:6" x14ac:dyDescent="0.2">
      <c r="B391" s="450"/>
      <c r="C391" s="450"/>
      <c r="D391" s="450"/>
      <c r="E391" s="450"/>
      <c r="F391" s="450"/>
    </row>
    <row r="392" spans="2:6" x14ac:dyDescent="0.2">
      <c r="B392" s="450"/>
      <c r="C392" s="450"/>
      <c r="D392" s="450"/>
      <c r="E392" s="450"/>
      <c r="F392" s="450"/>
    </row>
    <row r="393" spans="2:6" x14ac:dyDescent="0.2">
      <c r="B393" s="450"/>
      <c r="C393" s="450"/>
      <c r="D393" s="450"/>
      <c r="E393" s="450"/>
      <c r="F393" s="450"/>
    </row>
    <row r="394" spans="2:6" x14ac:dyDescent="0.2">
      <c r="B394" s="450"/>
      <c r="C394" s="450"/>
      <c r="D394" s="450"/>
      <c r="E394" s="450"/>
      <c r="F394" s="450"/>
    </row>
    <row r="395" spans="2:6" x14ac:dyDescent="0.2">
      <c r="B395" s="450"/>
      <c r="C395" s="450"/>
      <c r="D395" s="450"/>
      <c r="E395" s="450"/>
      <c r="F395" s="450"/>
    </row>
    <row r="396" spans="2:6" x14ac:dyDescent="0.2">
      <c r="B396" s="450"/>
      <c r="C396" s="450"/>
      <c r="D396" s="450"/>
      <c r="E396" s="450"/>
      <c r="F396" s="450"/>
    </row>
    <row r="397" spans="2:6" x14ac:dyDescent="0.2">
      <c r="B397" s="450"/>
      <c r="C397" s="450"/>
      <c r="D397" s="450"/>
      <c r="E397" s="450"/>
      <c r="F397" s="450"/>
    </row>
    <row r="398" spans="2:6" x14ac:dyDescent="0.2">
      <c r="B398" s="450"/>
      <c r="C398" s="450"/>
      <c r="D398" s="450"/>
      <c r="E398" s="450"/>
      <c r="F398" s="450"/>
    </row>
    <row r="399" spans="2:6" x14ac:dyDescent="0.2">
      <c r="B399" s="450"/>
      <c r="C399" s="450"/>
      <c r="D399" s="450"/>
      <c r="E399" s="450"/>
      <c r="F399" s="450"/>
    </row>
    <row r="400" spans="2:6" x14ac:dyDescent="0.2">
      <c r="B400" s="450"/>
      <c r="C400" s="450"/>
      <c r="D400" s="450"/>
      <c r="E400" s="450"/>
      <c r="F400" s="450"/>
    </row>
    <row r="401" spans="2:6" x14ac:dyDescent="0.2">
      <c r="B401" s="450"/>
      <c r="C401" s="450"/>
      <c r="D401" s="450"/>
      <c r="E401" s="450"/>
      <c r="F401" s="450"/>
    </row>
    <row r="402" spans="2:6" x14ac:dyDescent="0.2">
      <c r="B402" s="450"/>
      <c r="C402" s="450"/>
      <c r="D402" s="450"/>
      <c r="E402" s="450"/>
      <c r="F402" s="450"/>
    </row>
    <row r="403" spans="2:6" x14ac:dyDescent="0.2">
      <c r="B403" s="450"/>
      <c r="C403" s="450"/>
      <c r="D403" s="450"/>
      <c r="E403" s="450"/>
      <c r="F403" s="450"/>
    </row>
    <row r="404" spans="2:6" x14ac:dyDescent="0.2">
      <c r="B404" s="450"/>
      <c r="C404" s="450"/>
      <c r="D404" s="450"/>
      <c r="E404" s="450"/>
      <c r="F404" s="450"/>
    </row>
    <row r="405" spans="2:6" x14ac:dyDescent="0.2">
      <c r="B405" s="450"/>
      <c r="C405" s="450"/>
      <c r="D405" s="450"/>
      <c r="E405" s="450"/>
      <c r="F405" s="450"/>
    </row>
    <row r="406" spans="2:6" x14ac:dyDescent="0.2">
      <c r="B406" s="450"/>
      <c r="C406" s="450"/>
      <c r="D406" s="450"/>
      <c r="E406" s="450"/>
      <c r="F406" s="450"/>
    </row>
    <row r="407" spans="2:6" x14ac:dyDescent="0.2">
      <c r="B407" s="450"/>
      <c r="C407" s="450"/>
      <c r="D407" s="450"/>
      <c r="E407" s="450"/>
      <c r="F407" s="450"/>
    </row>
    <row r="408" spans="2:6" x14ac:dyDescent="0.2">
      <c r="B408" s="450"/>
      <c r="C408" s="450"/>
      <c r="D408" s="450"/>
      <c r="E408" s="450"/>
      <c r="F408" s="450"/>
    </row>
    <row r="409" spans="2:6" x14ac:dyDescent="0.2">
      <c r="B409" s="450"/>
      <c r="C409" s="450"/>
      <c r="D409" s="450"/>
      <c r="E409" s="450"/>
      <c r="F409" s="450"/>
    </row>
    <row r="410" spans="2:6" x14ac:dyDescent="0.2">
      <c r="B410" s="450"/>
      <c r="C410" s="450"/>
      <c r="D410" s="450"/>
      <c r="E410" s="450"/>
      <c r="F410" s="450"/>
    </row>
    <row r="411" spans="2:6" x14ac:dyDescent="0.2">
      <c r="B411" s="450"/>
      <c r="C411" s="450"/>
      <c r="D411" s="450"/>
      <c r="E411" s="450"/>
      <c r="F411" s="450"/>
    </row>
    <row r="412" spans="2:6" x14ac:dyDescent="0.2">
      <c r="B412" s="450"/>
      <c r="C412" s="450"/>
      <c r="D412" s="450"/>
      <c r="E412" s="450"/>
      <c r="F412" s="450"/>
    </row>
    <row r="413" spans="2:6" x14ac:dyDescent="0.2">
      <c r="B413" s="450"/>
      <c r="C413" s="450"/>
      <c r="D413" s="450"/>
      <c r="E413" s="450"/>
      <c r="F413" s="450"/>
    </row>
    <row r="414" spans="2:6" x14ac:dyDescent="0.2">
      <c r="B414" s="450"/>
      <c r="C414" s="450"/>
      <c r="D414" s="450"/>
      <c r="E414" s="450"/>
      <c r="F414" s="450"/>
    </row>
    <row r="415" spans="2:6" x14ac:dyDescent="0.2">
      <c r="B415" s="450"/>
      <c r="C415" s="450"/>
      <c r="D415" s="450"/>
      <c r="E415" s="450"/>
      <c r="F415" s="450"/>
    </row>
    <row r="416" spans="2:6" x14ac:dyDescent="0.2">
      <c r="B416" s="450"/>
      <c r="C416" s="450"/>
      <c r="D416" s="450"/>
      <c r="E416" s="450"/>
      <c r="F416" s="450"/>
    </row>
    <row r="417" spans="2:6" x14ac:dyDescent="0.2">
      <c r="B417" s="450"/>
      <c r="C417" s="450"/>
      <c r="D417" s="450"/>
      <c r="E417" s="450"/>
      <c r="F417" s="450"/>
    </row>
    <row r="418" spans="2:6" x14ac:dyDescent="0.2">
      <c r="B418" s="450"/>
      <c r="C418" s="450"/>
      <c r="D418" s="450"/>
      <c r="E418" s="450"/>
      <c r="F418" s="450"/>
    </row>
    <row r="419" spans="2:6" x14ac:dyDescent="0.2">
      <c r="B419" s="450"/>
      <c r="C419" s="450"/>
      <c r="D419" s="450"/>
      <c r="E419" s="450"/>
      <c r="F419" s="450"/>
    </row>
    <row r="420" spans="2:6" x14ac:dyDescent="0.2">
      <c r="B420" s="450"/>
      <c r="C420" s="450"/>
      <c r="D420" s="450"/>
      <c r="E420" s="450"/>
      <c r="F420" s="450"/>
    </row>
    <row r="421" spans="2:6" x14ac:dyDescent="0.2">
      <c r="B421" s="450"/>
      <c r="C421" s="450"/>
      <c r="D421" s="450"/>
      <c r="E421" s="450"/>
      <c r="F421" s="450"/>
    </row>
    <row r="422" spans="2:6" x14ac:dyDescent="0.2">
      <c r="B422" s="450"/>
      <c r="C422" s="450"/>
      <c r="D422" s="450"/>
      <c r="E422" s="450"/>
      <c r="F422" s="450"/>
    </row>
    <row r="423" spans="2:6" x14ac:dyDescent="0.2">
      <c r="B423" s="450"/>
      <c r="C423" s="450"/>
      <c r="D423" s="450"/>
      <c r="E423" s="450"/>
      <c r="F423" s="450"/>
    </row>
    <row r="424" spans="2:6" x14ac:dyDescent="0.2">
      <c r="B424" s="450"/>
      <c r="C424" s="450"/>
      <c r="D424" s="450"/>
      <c r="E424" s="450"/>
      <c r="F424" s="450"/>
    </row>
    <row r="425" spans="2:6" x14ac:dyDescent="0.2">
      <c r="B425" s="450"/>
      <c r="C425" s="450"/>
      <c r="D425" s="450"/>
      <c r="E425" s="450"/>
      <c r="F425" s="450"/>
    </row>
    <row r="426" spans="2:6" x14ac:dyDescent="0.2">
      <c r="B426" s="450"/>
      <c r="C426" s="450"/>
      <c r="D426" s="450"/>
      <c r="E426" s="450"/>
      <c r="F426" s="450"/>
    </row>
    <row r="427" spans="2:6" x14ac:dyDescent="0.2">
      <c r="B427" s="450"/>
      <c r="C427" s="450"/>
      <c r="D427" s="450"/>
      <c r="E427" s="450"/>
      <c r="F427" s="450"/>
    </row>
    <row r="428" spans="2:6" x14ac:dyDescent="0.2">
      <c r="B428" s="450"/>
      <c r="C428" s="450"/>
      <c r="D428" s="450"/>
      <c r="E428" s="450"/>
      <c r="F428" s="450"/>
    </row>
    <row r="429" spans="2:6" x14ac:dyDescent="0.2">
      <c r="B429" s="450"/>
      <c r="C429" s="450"/>
      <c r="D429" s="450"/>
      <c r="E429" s="450"/>
      <c r="F429" s="450"/>
    </row>
    <row r="430" spans="2:6" x14ac:dyDescent="0.2">
      <c r="B430" s="450"/>
      <c r="C430" s="450"/>
      <c r="D430" s="450"/>
      <c r="E430" s="450"/>
      <c r="F430" s="450"/>
    </row>
    <row r="431" spans="2:6" x14ac:dyDescent="0.2">
      <c r="B431" s="450"/>
      <c r="C431" s="450"/>
      <c r="D431" s="450"/>
      <c r="E431" s="450"/>
      <c r="F431" s="450"/>
    </row>
    <row r="432" spans="2:6" x14ac:dyDescent="0.2">
      <c r="B432" s="450"/>
      <c r="C432" s="450"/>
      <c r="D432" s="450"/>
      <c r="E432" s="450"/>
      <c r="F432" s="450"/>
    </row>
    <row r="433" spans="2:6" x14ac:dyDescent="0.2">
      <c r="B433" s="450"/>
      <c r="C433" s="450"/>
      <c r="D433" s="450"/>
      <c r="E433" s="450"/>
      <c r="F433" s="450"/>
    </row>
    <row r="434" spans="2:6" x14ac:dyDescent="0.2">
      <c r="B434" s="450"/>
      <c r="C434" s="450"/>
      <c r="D434" s="450"/>
      <c r="E434" s="450"/>
      <c r="F434" s="450"/>
    </row>
    <row r="435" spans="2:6" x14ac:dyDescent="0.2">
      <c r="B435" s="450"/>
      <c r="C435" s="450"/>
      <c r="D435" s="450"/>
      <c r="E435" s="450"/>
      <c r="F435" s="450"/>
    </row>
    <row r="436" spans="2:6" x14ac:dyDescent="0.2">
      <c r="B436" s="450"/>
      <c r="C436" s="450"/>
      <c r="D436" s="450"/>
      <c r="E436" s="450"/>
      <c r="F436" s="450"/>
    </row>
    <row r="437" spans="2:6" x14ac:dyDescent="0.2">
      <c r="B437" s="450"/>
      <c r="C437" s="450"/>
      <c r="D437" s="450"/>
      <c r="E437" s="450"/>
      <c r="F437" s="450"/>
    </row>
    <row r="438" spans="2:6" x14ac:dyDescent="0.2">
      <c r="B438" s="450"/>
      <c r="C438" s="450"/>
      <c r="D438" s="450"/>
      <c r="E438" s="450"/>
      <c r="F438" s="450"/>
    </row>
    <row r="439" spans="2:6" x14ac:dyDescent="0.2">
      <c r="B439" s="450"/>
      <c r="C439" s="450"/>
      <c r="D439" s="450"/>
      <c r="E439" s="450"/>
      <c r="F439" s="450"/>
    </row>
    <row r="440" spans="2:6" x14ac:dyDescent="0.2">
      <c r="B440" s="450"/>
      <c r="C440" s="450"/>
      <c r="D440" s="450"/>
      <c r="E440" s="450"/>
      <c r="F440" s="450"/>
    </row>
    <row r="441" spans="2:6" x14ac:dyDescent="0.2">
      <c r="B441" s="450"/>
      <c r="C441" s="450"/>
      <c r="D441" s="450"/>
      <c r="E441" s="450"/>
      <c r="F441" s="450"/>
    </row>
    <row r="442" spans="2:6" x14ac:dyDescent="0.2">
      <c r="B442" s="450"/>
      <c r="C442" s="450"/>
      <c r="D442" s="450"/>
      <c r="E442" s="450"/>
      <c r="F442" s="450"/>
    </row>
    <row r="443" spans="2:6" x14ac:dyDescent="0.2">
      <c r="B443" s="450"/>
      <c r="C443" s="450"/>
      <c r="D443" s="450"/>
      <c r="E443" s="450"/>
      <c r="F443" s="450"/>
    </row>
    <row r="444" spans="2:6" x14ac:dyDescent="0.2">
      <c r="B444" s="450"/>
      <c r="C444" s="450"/>
      <c r="D444" s="450"/>
      <c r="E444" s="450"/>
      <c r="F444" s="450"/>
    </row>
    <row r="445" spans="2:6" x14ac:dyDescent="0.2">
      <c r="B445" s="450"/>
      <c r="C445" s="450"/>
      <c r="D445" s="450"/>
      <c r="E445" s="450"/>
      <c r="F445" s="450"/>
    </row>
    <row r="446" spans="2:6" x14ac:dyDescent="0.2">
      <c r="B446" s="450"/>
      <c r="C446" s="450"/>
      <c r="D446" s="450"/>
      <c r="E446" s="450"/>
      <c r="F446" s="450"/>
    </row>
    <row r="447" spans="2:6" x14ac:dyDescent="0.2">
      <c r="B447" s="450"/>
      <c r="C447" s="450"/>
      <c r="D447" s="450"/>
      <c r="E447" s="450"/>
      <c r="F447" s="450"/>
    </row>
    <row r="448" spans="2:6" x14ac:dyDescent="0.2">
      <c r="B448" s="450"/>
      <c r="C448" s="450"/>
      <c r="D448" s="450"/>
      <c r="E448" s="450"/>
      <c r="F448" s="450"/>
    </row>
    <row r="449" spans="2:6" x14ac:dyDescent="0.2">
      <c r="B449" s="450"/>
      <c r="C449" s="450"/>
      <c r="D449" s="450"/>
      <c r="E449" s="450"/>
      <c r="F449" s="450"/>
    </row>
    <row r="450" spans="2:6" x14ac:dyDescent="0.2">
      <c r="B450" s="450"/>
      <c r="C450" s="450"/>
      <c r="D450" s="450"/>
      <c r="E450" s="450"/>
      <c r="F450" s="450"/>
    </row>
    <row r="451" spans="2:6" x14ac:dyDescent="0.2">
      <c r="B451" s="450"/>
      <c r="C451" s="450"/>
      <c r="D451" s="450"/>
      <c r="E451" s="450"/>
      <c r="F451" s="450"/>
    </row>
    <row r="452" spans="2:6" x14ac:dyDescent="0.2">
      <c r="B452" s="450"/>
      <c r="C452" s="450"/>
      <c r="D452" s="450"/>
      <c r="E452" s="450"/>
      <c r="F452" s="450"/>
    </row>
    <row r="453" spans="2:6" x14ac:dyDescent="0.2">
      <c r="B453" s="450"/>
      <c r="C453" s="450"/>
      <c r="D453" s="450"/>
      <c r="E453" s="450"/>
      <c r="F453" s="450"/>
    </row>
    <row r="454" spans="2:6" x14ac:dyDescent="0.2">
      <c r="B454" s="450"/>
      <c r="C454" s="450"/>
      <c r="D454" s="450"/>
      <c r="E454" s="450"/>
      <c r="F454" s="450"/>
    </row>
    <row r="455" spans="2:6" x14ac:dyDescent="0.2">
      <c r="B455" s="450"/>
      <c r="C455" s="450"/>
      <c r="D455" s="450"/>
      <c r="E455" s="450"/>
      <c r="F455" s="450"/>
    </row>
    <row r="456" spans="2:6" x14ac:dyDescent="0.2">
      <c r="B456" s="450"/>
      <c r="C456" s="450"/>
      <c r="D456" s="450"/>
      <c r="E456" s="450"/>
      <c r="F456" s="450"/>
    </row>
    <row r="457" spans="2:6" x14ac:dyDescent="0.2">
      <c r="B457" s="450"/>
      <c r="C457" s="450"/>
      <c r="D457" s="450"/>
      <c r="E457" s="450"/>
      <c r="F457" s="450"/>
    </row>
    <row r="458" spans="2:6" x14ac:dyDescent="0.2">
      <c r="B458" s="450"/>
      <c r="C458" s="450"/>
      <c r="D458" s="450"/>
      <c r="E458" s="450"/>
      <c r="F458" s="450"/>
    </row>
    <row r="459" spans="2:6" x14ac:dyDescent="0.2">
      <c r="B459" s="450"/>
      <c r="C459" s="450"/>
      <c r="D459" s="450"/>
      <c r="E459" s="450"/>
      <c r="F459" s="450"/>
    </row>
    <row r="460" spans="2:6" x14ac:dyDescent="0.2">
      <c r="B460" s="450"/>
      <c r="C460" s="450"/>
      <c r="D460" s="450"/>
      <c r="E460" s="450"/>
      <c r="F460" s="450"/>
    </row>
    <row r="461" spans="2:6" x14ac:dyDescent="0.2">
      <c r="B461" s="450"/>
      <c r="C461" s="450"/>
      <c r="D461" s="450"/>
      <c r="E461" s="450"/>
      <c r="F461" s="450"/>
    </row>
    <row r="462" spans="2:6" x14ac:dyDescent="0.2">
      <c r="B462" s="450"/>
      <c r="C462" s="450"/>
      <c r="D462" s="450"/>
      <c r="E462" s="450"/>
      <c r="F462" s="450"/>
    </row>
    <row r="463" spans="2:6" x14ac:dyDescent="0.2">
      <c r="B463" s="450"/>
      <c r="C463" s="450"/>
      <c r="D463" s="450"/>
      <c r="E463" s="450"/>
      <c r="F463" s="450"/>
    </row>
    <row r="464" spans="2:6" x14ac:dyDescent="0.2">
      <c r="B464" s="450"/>
      <c r="C464" s="450"/>
      <c r="D464" s="450"/>
      <c r="E464" s="450"/>
      <c r="F464" s="450"/>
    </row>
    <row r="465" spans="2:6" x14ac:dyDescent="0.2">
      <c r="B465" s="450"/>
      <c r="C465" s="450"/>
      <c r="D465" s="450"/>
      <c r="E465" s="450"/>
      <c r="F465" s="450"/>
    </row>
    <row r="466" spans="2:6" x14ac:dyDescent="0.2">
      <c r="B466" s="450"/>
      <c r="C466" s="450"/>
      <c r="D466" s="450"/>
      <c r="E466" s="450"/>
      <c r="F466" s="450"/>
    </row>
    <row r="467" spans="2:6" x14ac:dyDescent="0.2">
      <c r="B467" s="450"/>
      <c r="C467" s="450"/>
      <c r="D467" s="450"/>
      <c r="E467" s="450"/>
      <c r="F467" s="450"/>
    </row>
    <row r="468" spans="2:6" x14ac:dyDescent="0.2">
      <c r="B468" s="450"/>
      <c r="C468" s="450"/>
      <c r="D468" s="450"/>
      <c r="E468" s="450"/>
      <c r="F468" s="450"/>
    </row>
    <row r="469" spans="2:6" x14ac:dyDescent="0.2">
      <c r="B469" s="450"/>
      <c r="C469" s="450"/>
      <c r="D469" s="450"/>
      <c r="E469" s="450"/>
      <c r="F469" s="450"/>
    </row>
    <row r="470" spans="2:6" x14ac:dyDescent="0.2">
      <c r="B470" s="450"/>
      <c r="C470" s="450"/>
      <c r="D470" s="450"/>
      <c r="E470" s="450"/>
      <c r="F470" s="450"/>
    </row>
    <row r="471" spans="2:6" x14ac:dyDescent="0.2">
      <c r="B471" s="450"/>
      <c r="C471" s="450"/>
      <c r="D471" s="450"/>
      <c r="E471" s="450"/>
      <c r="F471" s="450"/>
    </row>
    <row r="472" spans="2:6" x14ac:dyDescent="0.2">
      <c r="B472" s="450"/>
      <c r="C472" s="450"/>
      <c r="D472" s="450"/>
      <c r="E472" s="450"/>
      <c r="F472" s="450"/>
    </row>
    <row r="473" spans="2:6" x14ac:dyDescent="0.2">
      <c r="B473" s="450"/>
      <c r="C473" s="450"/>
      <c r="D473" s="450"/>
      <c r="E473" s="450"/>
      <c r="F473" s="450"/>
    </row>
    <row r="474" spans="2:6" x14ac:dyDescent="0.2">
      <c r="B474" s="450"/>
      <c r="C474" s="450"/>
      <c r="D474" s="450"/>
      <c r="E474" s="450"/>
      <c r="F474" s="450"/>
    </row>
    <row r="475" spans="2:6" x14ac:dyDescent="0.2">
      <c r="B475" s="450"/>
      <c r="C475" s="450"/>
      <c r="D475" s="450"/>
      <c r="E475" s="450"/>
      <c r="F475" s="450"/>
    </row>
    <row r="476" spans="2:6" x14ac:dyDescent="0.2">
      <c r="B476" s="450"/>
      <c r="C476" s="450"/>
      <c r="D476" s="450"/>
      <c r="E476" s="450"/>
      <c r="F476" s="450"/>
    </row>
    <row r="477" spans="2:6" x14ac:dyDescent="0.2">
      <c r="B477" s="450"/>
      <c r="C477" s="450"/>
      <c r="D477" s="450"/>
      <c r="E477" s="450"/>
      <c r="F477" s="450"/>
    </row>
    <row r="478" spans="2:6" x14ac:dyDescent="0.2">
      <c r="B478" s="450"/>
      <c r="C478" s="450"/>
      <c r="D478" s="450"/>
      <c r="E478" s="450"/>
      <c r="F478" s="450"/>
    </row>
    <row r="479" spans="2:6" x14ac:dyDescent="0.2">
      <c r="B479" s="450"/>
      <c r="C479" s="450"/>
      <c r="D479" s="450"/>
      <c r="E479" s="450"/>
      <c r="F479" s="450"/>
    </row>
    <row r="480" spans="2:6" x14ac:dyDescent="0.2">
      <c r="B480" s="450"/>
      <c r="C480" s="450"/>
      <c r="D480" s="450"/>
      <c r="E480" s="450"/>
      <c r="F480" s="450"/>
    </row>
    <row r="481" spans="2:6" x14ac:dyDescent="0.2">
      <c r="B481" s="450"/>
      <c r="C481" s="450"/>
      <c r="D481" s="450"/>
      <c r="E481" s="450"/>
      <c r="F481" s="450"/>
    </row>
    <row r="482" spans="2:6" x14ac:dyDescent="0.2">
      <c r="B482" s="450"/>
      <c r="C482" s="450"/>
      <c r="D482" s="450"/>
      <c r="E482" s="450"/>
      <c r="F482" s="450"/>
    </row>
    <row r="483" spans="2:6" x14ac:dyDescent="0.2">
      <c r="B483" s="450"/>
      <c r="C483" s="450"/>
      <c r="D483" s="450"/>
      <c r="E483" s="450"/>
      <c r="F483" s="450"/>
    </row>
    <row r="484" spans="2:6" x14ac:dyDescent="0.2">
      <c r="B484" s="450"/>
      <c r="C484" s="450"/>
      <c r="D484" s="450"/>
      <c r="E484" s="450"/>
      <c r="F484" s="450"/>
    </row>
    <row r="485" spans="2:6" x14ac:dyDescent="0.2">
      <c r="B485" s="450"/>
      <c r="C485" s="450"/>
      <c r="D485" s="450"/>
      <c r="E485" s="450"/>
      <c r="F485" s="450"/>
    </row>
    <row r="486" spans="2:6" x14ac:dyDescent="0.2">
      <c r="B486" s="450"/>
      <c r="C486" s="450"/>
      <c r="D486" s="450"/>
      <c r="E486" s="450"/>
      <c r="F486" s="450"/>
    </row>
    <row r="487" spans="2:6" x14ac:dyDescent="0.2">
      <c r="B487" s="450"/>
      <c r="C487" s="450"/>
      <c r="D487" s="450"/>
      <c r="E487" s="450"/>
      <c r="F487" s="450"/>
    </row>
    <row r="488" spans="2:6" x14ac:dyDescent="0.2">
      <c r="B488" s="450"/>
      <c r="C488" s="450"/>
      <c r="D488" s="450"/>
      <c r="E488" s="450"/>
      <c r="F488" s="450"/>
    </row>
    <row r="489" spans="2:6" x14ac:dyDescent="0.2">
      <c r="B489" s="450"/>
      <c r="C489" s="450"/>
      <c r="D489" s="450"/>
      <c r="E489" s="450"/>
      <c r="F489" s="450"/>
    </row>
    <row r="490" spans="2:6" x14ac:dyDescent="0.2">
      <c r="B490" s="450"/>
      <c r="C490" s="450"/>
      <c r="D490" s="450"/>
      <c r="E490" s="450"/>
      <c r="F490" s="450"/>
    </row>
    <row r="491" spans="2:6" x14ac:dyDescent="0.2">
      <c r="B491" s="450"/>
      <c r="C491" s="450"/>
      <c r="D491" s="450"/>
      <c r="E491" s="450"/>
      <c r="F491" s="450"/>
    </row>
    <row r="492" spans="2:6" x14ac:dyDescent="0.2">
      <c r="B492" s="450"/>
      <c r="C492" s="450"/>
      <c r="D492" s="450"/>
      <c r="E492" s="450"/>
      <c r="F492" s="450"/>
    </row>
    <row r="493" spans="2:6" x14ac:dyDescent="0.2">
      <c r="B493" s="450"/>
      <c r="C493" s="450"/>
      <c r="D493" s="450"/>
      <c r="E493" s="450"/>
      <c r="F493" s="450"/>
    </row>
    <row r="494" spans="2:6" x14ac:dyDescent="0.2">
      <c r="B494" s="450"/>
      <c r="C494" s="450"/>
      <c r="D494" s="450"/>
      <c r="E494" s="450"/>
      <c r="F494" s="450"/>
    </row>
    <row r="495" spans="2:6" x14ac:dyDescent="0.2">
      <c r="B495" s="450"/>
      <c r="C495" s="450"/>
      <c r="D495" s="450"/>
      <c r="E495" s="450"/>
      <c r="F495" s="450"/>
    </row>
    <row r="496" spans="2:6" x14ac:dyDescent="0.2">
      <c r="B496" s="450"/>
      <c r="C496" s="450"/>
      <c r="D496" s="450"/>
      <c r="E496" s="450"/>
      <c r="F496" s="450"/>
    </row>
    <row r="497" spans="2:6" x14ac:dyDescent="0.2">
      <c r="B497" s="450"/>
      <c r="C497" s="450"/>
      <c r="D497" s="450"/>
      <c r="E497" s="450"/>
      <c r="F497" s="450"/>
    </row>
    <row r="498" spans="2:6" x14ac:dyDescent="0.2">
      <c r="B498" s="450"/>
      <c r="C498" s="450"/>
      <c r="D498" s="450"/>
      <c r="E498" s="450"/>
      <c r="F498" s="450"/>
    </row>
    <row r="499" spans="2:6" x14ac:dyDescent="0.2">
      <c r="B499" s="450"/>
      <c r="C499" s="450"/>
      <c r="D499" s="450"/>
      <c r="E499" s="450"/>
      <c r="F499" s="450"/>
    </row>
    <row r="500" spans="2:6" x14ac:dyDescent="0.2">
      <c r="B500" s="450"/>
      <c r="C500" s="450"/>
      <c r="D500" s="450"/>
      <c r="E500" s="450"/>
      <c r="F500" s="450"/>
    </row>
    <row r="501" spans="2:6" x14ac:dyDescent="0.2">
      <c r="B501" s="450"/>
      <c r="C501" s="450"/>
      <c r="D501" s="450"/>
      <c r="E501" s="450"/>
      <c r="F501" s="450"/>
    </row>
    <row r="502" spans="2:6" x14ac:dyDescent="0.2">
      <c r="B502" s="450"/>
      <c r="C502" s="450"/>
      <c r="D502" s="450"/>
      <c r="E502" s="450"/>
      <c r="F502" s="450"/>
    </row>
    <row r="503" spans="2:6" x14ac:dyDescent="0.2">
      <c r="B503" s="450"/>
      <c r="C503" s="450"/>
      <c r="D503" s="450"/>
      <c r="E503" s="450"/>
      <c r="F503" s="450"/>
    </row>
    <row r="504" spans="2:6" x14ac:dyDescent="0.2">
      <c r="B504" s="450"/>
      <c r="C504" s="450"/>
      <c r="D504" s="450"/>
      <c r="E504" s="450"/>
      <c r="F504" s="450"/>
    </row>
    <row r="505" spans="2:6" x14ac:dyDescent="0.2">
      <c r="B505" s="450"/>
      <c r="C505" s="450"/>
      <c r="D505" s="450"/>
      <c r="E505" s="450"/>
      <c r="F505" s="450"/>
    </row>
    <row r="506" spans="2:6" x14ac:dyDescent="0.2">
      <c r="B506" s="450"/>
      <c r="C506" s="450"/>
      <c r="D506" s="450"/>
      <c r="E506" s="450"/>
      <c r="F506" s="450"/>
    </row>
    <row r="507" spans="2:6" x14ac:dyDescent="0.2">
      <c r="B507" s="450"/>
      <c r="C507" s="450"/>
      <c r="D507" s="450"/>
      <c r="E507" s="450"/>
      <c r="F507" s="450"/>
    </row>
    <row r="508" spans="2:6" x14ac:dyDescent="0.2">
      <c r="B508" s="450"/>
      <c r="C508" s="450"/>
      <c r="D508" s="450"/>
      <c r="E508" s="450"/>
      <c r="F508" s="450"/>
    </row>
    <row r="509" spans="2:6" x14ac:dyDescent="0.2">
      <c r="B509" s="450"/>
      <c r="C509" s="450"/>
      <c r="D509" s="450"/>
      <c r="E509" s="450"/>
      <c r="F509" s="450"/>
    </row>
    <row r="510" spans="2:6" x14ac:dyDescent="0.2">
      <c r="B510" s="450"/>
      <c r="C510" s="450"/>
      <c r="D510" s="450"/>
      <c r="E510" s="450"/>
      <c r="F510" s="450"/>
    </row>
    <row r="511" spans="2:6" x14ac:dyDescent="0.2">
      <c r="B511" s="450"/>
      <c r="C511" s="450"/>
      <c r="D511" s="450"/>
      <c r="E511" s="450"/>
      <c r="F511" s="450"/>
    </row>
    <row r="512" spans="2:6" x14ac:dyDescent="0.2">
      <c r="B512" s="450"/>
      <c r="C512" s="450"/>
      <c r="D512" s="450"/>
      <c r="E512" s="450"/>
      <c r="F512" s="450"/>
    </row>
    <row r="513" spans="2:6" x14ac:dyDescent="0.2">
      <c r="B513" s="450"/>
      <c r="C513" s="450"/>
      <c r="D513" s="450"/>
      <c r="E513" s="450"/>
      <c r="F513" s="450"/>
    </row>
    <row r="514" spans="2:6" x14ac:dyDescent="0.2">
      <c r="B514" s="450"/>
      <c r="C514" s="450"/>
      <c r="D514" s="450"/>
      <c r="E514" s="450"/>
      <c r="F514" s="450"/>
    </row>
    <row r="515" spans="2:6" x14ac:dyDescent="0.2">
      <c r="B515" s="450"/>
      <c r="C515" s="450"/>
      <c r="D515" s="450"/>
      <c r="E515" s="450"/>
      <c r="F515" s="450"/>
    </row>
    <row r="516" spans="2:6" x14ac:dyDescent="0.2">
      <c r="B516" s="450"/>
      <c r="C516" s="450"/>
      <c r="D516" s="450"/>
      <c r="E516" s="450"/>
      <c r="F516" s="450"/>
    </row>
    <row r="517" spans="2:6" x14ac:dyDescent="0.2">
      <c r="B517" s="450"/>
      <c r="C517" s="450"/>
      <c r="D517" s="450"/>
      <c r="E517" s="450"/>
      <c r="F517" s="450"/>
    </row>
    <row r="518" spans="2:6" x14ac:dyDescent="0.2">
      <c r="B518" s="450"/>
      <c r="C518" s="450"/>
      <c r="D518" s="450"/>
      <c r="E518" s="450"/>
      <c r="F518" s="450"/>
    </row>
    <row r="519" spans="2:6" x14ac:dyDescent="0.2">
      <c r="B519" s="450"/>
      <c r="C519" s="450"/>
      <c r="D519" s="450"/>
      <c r="E519" s="450"/>
      <c r="F519" s="450"/>
    </row>
    <row r="520" spans="2:6" x14ac:dyDescent="0.2">
      <c r="B520" s="450"/>
      <c r="C520" s="450"/>
      <c r="D520" s="450"/>
      <c r="E520" s="450"/>
      <c r="F520" s="450"/>
    </row>
    <row r="521" spans="2:6" x14ac:dyDescent="0.2">
      <c r="B521" s="450"/>
      <c r="C521" s="450"/>
      <c r="D521" s="450"/>
      <c r="E521" s="450"/>
      <c r="F521" s="450"/>
    </row>
    <row r="522" spans="2:6" x14ac:dyDescent="0.2">
      <c r="B522" s="450"/>
      <c r="C522" s="450"/>
      <c r="D522" s="450"/>
      <c r="E522" s="450"/>
      <c r="F522" s="450"/>
    </row>
    <row r="523" spans="2:6" x14ac:dyDescent="0.2">
      <c r="B523" s="450"/>
      <c r="C523" s="450"/>
      <c r="D523" s="450"/>
      <c r="E523" s="450"/>
      <c r="F523" s="450"/>
    </row>
    <row r="524" spans="2:6" x14ac:dyDescent="0.2">
      <c r="B524" s="450"/>
      <c r="C524" s="450"/>
      <c r="D524" s="450"/>
      <c r="E524" s="450"/>
      <c r="F524" s="450"/>
    </row>
    <row r="525" spans="2:6" x14ac:dyDescent="0.2">
      <c r="B525" s="450"/>
      <c r="C525" s="450"/>
      <c r="D525" s="450"/>
      <c r="E525" s="450"/>
      <c r="F525" s="450"/>
    </row>
    <row r="526" spans="2:6" x14ac:dyDescent="0.2">
      <c r="B526" s="450"/>
      <c r="C526" s="450"/>
      <c r="D526" s="450"/>
      <c r="E526" s="450"/>
      <c r="F526" s="450"/>
    </row>
    <row r="527" spans="2:6" x14ac:dyDescent="0.2">
      <c r="B527" s="450"/>
      <c r="C527" s="450"/>
      <c r="D527" s="450"/>
      <c r="E527" s="450"/>
      <c r="F527" s="450"/>
    </row>
    <row r="528" spans="2:6" x14ac:dyDescent="0.2">
      <c r="B528" s="450"/>
      <c r="C528" s="450"/>
      <c r="D528" s="450"/>
      <c r="E528" s="450"/>
      <c r="F528" s="450"/>
    </row>
    <row r="529" spans="2:6" x14ac:dyDescent="0.2">
      <c r="B529" s="450"/>
      <c r="C529" s="450"/>
      <c r="D529" s="450"/>
      <c r="E529" s="450"/>
      <c r="F529" s="450"/>
    </row>
    <row r="530" spans="2:6" x14ac:dyDescent="0.2">
      <c r="B530" s="450"/>
      <c r="C530" s="450"/>
      <c r="D530" s="450"/>
      <c r="E530" s="450"/>
      <c r="F530" s="450"/>
    </row>
    <row r="531" spans="2:6" x14ac:dyDescent="0.2">
      <c r="B531" s="450"/>
      <c r="C531" s="450"/>
      <c r="D531" s="450"/>
      <c r="E531" s="450"/>
      <c r="F531" s="450"/>
    </row>
    <row r="532" spans="2:6" x14ac:dyDescent="0.2">
      <c r="B532" s="450"/>
      <c r="C532" s="450"/>
      <c r="D532" s="450"/>
      <c r="E532" s="450"/>
      <c r="F532" s="450"/>
    </row>
    <row r="533" spans="2:6" x14ac:dyDescent="0.2">
      <c r="B533" s="450"/>
      <c r="C533" s="450"/>
      <c r="D533" s="450"/>
      <c r="E533" s="450"/>
      <c r="F533" s="450"/>
    </row>
    <row r="534" spans="2:6" x14ac:dyDescent="0.2">
      <c r="B534" s="450"/>
      <c r="C534" s="450"/>
      <c r="D534" s="450"/>
      <c r="E534" s="450"/>
      <c r="F534" s="450"/>
    </row>
    <row r="535" spans="2:6" x14ac:dyDescent="0.2">
      <c r="B535" s="450"/>
      <c r="C535" s="450"/>
      <c r="D535" s="450"/>
      <c r="E535" s="450"/>
      <c r="F535" s="450"/>
    </row>
    <row r="536" spans="2:6" x14ac:dyDescent="0.2">
      <c r="B536" s="450"/>
      <c r="C536" s="450"/>
      <c r="D536" s="450"/>
      <c r="E536" s="450"/>
      <c r="F536" s="450"/>
    </row>
    <row r="537" spans="2:6" x14ac:dyDescent="0.2">
      <c r="B537" s="450"/>
      <c r="C537" s="450"/>
      <c r="D537" s="450"/>
      <c r="E537" s="450"/>
      <c r="F537" s="450"/>
    </row>
    <row r="538" spans="2:6" x14ac:dyDescent="0.2">
      <c r="B538" s="450"/>
      <c r="C538" s="450"/>
      <c r="D538" s="450"/>
      <c r="E538" s="450"/>
      <c r="F538" s="450"/>
    </row>
    <row r="539" spans="2:6" x14ac:dyDescent="0.2">
      <c r="B539" s="450"/>
      <c r="C539" s="450"/>
      <c r="D539" s="450"/>
      <c r="E539" s="450"/>
      <c r="F539" s="450"/>
    </row>
    <row r="540" spans="2:6" x14ac:dyDescent="0.2">
      <c r="B540" s="450"/>
      <c r="C540" s="450"/>
      <c r="D540" s="450"/>
      <c r="E540" s="450"/>
      <c r="F540" s="450"/>
    </row>
    <row r="541" spans="2:6" x14ac:dyDescent="0.2">
      <c r="B541" s="450"/>
      <c r="C541" s="450"/>
      <c r="D541" s="450"/>
      <c r="E541" s="450"/>
      <c r="F541" s="450"/>
    </row>
    <row r="542" spans="2:6" x14ac:dyDescent="0.2">
      <c r="B542" s="450"/>
      <c r="C542" s="450"/>
      <c r="D542" s="450"/>
      <c r="E542" s="450"/>
      <c r="F542" s="450"/>
    </row>
    <row r="543" spans="2:6" x14ac:dyDescent="0.2">
      <c r="B543" s="450"/>
      <c r="C543" s="450"/>
      <c r="D543" s="450"/>
      <c r="E543" s="450"/>
      <c r="F543" s="450"/>
    </row>
    <row r="544" spans="2:6" x14ac:dyDescent="0.2">
      <c r="B544" s="450"/>
      <c r="C544" s="450"/>
      <c r="D544" s="450"/>
      <c r="E544" s="450"/>
      <c r="F544" s="450"/>
    </row>
    <row r="545" spans="2:6" x14ac:dyDescent="0.2">
      <c r="B545" s="450"/>
      <c r="C545" s="450"/>
      <c r="D545" s="450"/>
      <c r="E545" s="450"/>
      <c r="F545" s="450"/>
    </row>
    <row r="546" spans="2:6" x14ac:dyDescent="0.2">
      <c r="B546" s="450"/>
      <c r="C546" s="450"/>
      <c r="D546" s="450"/>
      <c r="E546" s="450"/>
      <c r="F546" s="450"/>
    </row>
    <row r="547" spans="2:6" x14ac:dyDescent="0.2">
      <c r="B547" s="450"/>
      <c r="C547" s="450"/>
      <c r="D547" s="450"/>
      <c r="E547" s="450"/>
      <c r="F547" s="450"/>
    </row>
    <row r="548" spans="2:6" x14ac:dyDescent="0.2">
      <c r="B548" s="450"/>
      <c r="C548" s="450"/>
      <c r="D548" s="450"/>
      <c r="E548" s="450"/>
      <c r="F548" s="450"/>
    </row>
    <row r="549" spans="2:6" x14ac:dyDescent="0.2">
      <c r="B549" s="450"/>
      <c r="C549" s="450"/>
      <c r="D549" s="450"/>
      <c r="E549" s="450"/>
      <c r="F549" s="450"/>
    </row>
    <row r="550" spans="2:6" x14ac:dyDescent="0.2">
      <c r="B550" s="450"/>
      <c r="C550" s="450"/>
      <c r="D550" s="450"/>
      <c r="E550" s="450"/>
      <c r="F550" s="450"/>
    </row>
    <row r="551" spans="2:6" x14ac:dyDescent="0.2">
      <c r="B551" s="450"/>
      <c r="C551" s="450"/>
      <c r="D551" s="450"/>
      <c r="E551" s="450"/>
      <c r="F551" s="450"/>
    </row>
    <row r="552" spans="2:6" x14ac:dyDescent="0.2">
      <c r="B552" s="450"/>
      <c r="C552" s="450"/>
      <c r="D552" s="450"/>
      <c r="E552" s="450"/>
      <c r="F552" s="450"/>
    </row>
    <row r="553" spans="2:6" x14ac:dyDescent="0.2">
      <c r="B553" s="450"/>
      <c r="C553" s="450"/>
      <c r="D553" s="450"/>
      <c r="E553" s="450"/>
      <c r="F553" s="450"/>
    </row>
    <row r="554" spans="2:6" x14ac:dyDescent="0.2">
      <c r="B554" s="450"/>
      <c r="C554" s="450"/>
      <c r="D554" s="450"/>
      <c r="E554" s="450"/>
      <c r="F554" s="450"/>
    </row>
    <row r="555" spans="2:6" x14ac:dyDescent="0.2">
      <c r="B555" s="450"/>
      <c r="C555" s="450"/>
      <c r="D555" s="450"/>
      <c r="E555" s="450"/>
      <c r="F555" s="450"/>
    </row>
    <row r="556" spans="2:6" x14ac:dyDescent="0.2">
      <c r="B556" s="450"/>
      <c r="C556" s="450"/>
      <c r="D556" s="450"/>
      <c r="E556" s="450"/>
      <c r="F556" s="450"/>
    </row>
    <row r="557" spans="2:6" x14ac:dyDescent="0.2">
      <c r="B557" s="450"/>
      <c r="C557" s="450"/>
      <c r="D557" s="450"/>
      <c r="E557" s="450"/>
      <c r="F557" s="450"/>
    </row>
    <row r="558" spans="2:6" x14ac:dyDescent="0.2">
      <c r="B558" s="450"/>
      <c r="C558" s="450"/>
      <c r="D558" s="450"/>
      <c r="E558" s="450"/>
      <c r="F558" s="450"/>
    </row>
    <row r="559" spans="2:6" x14ac:dyDescent="0.2">
      <c r="B559" s="450"/>
      <c r="C559" s="450"/>
      <c r="D559" s="450"/>
      <c r="E559" s="450"/>
      <c r="F559" s="450"/>
    </row>
    <row r="560" spans="2:6" x14ac:dyDescent="0.2">
      <c r="B560" s="450"/>
      <c r="C560" s="450"/>
      <c r="D560" s="450"/>
      <c r="E560" s="450"/>
      <c r="F560" s="450"/>
    </row>
    <row r="561" spans="2:6" x14ac:dyDescent="0.2">
      <c r="B561" s="450"/>
      <c r="C561" s="450"/>
      <c r="D561" s="450"/>
      <c r="E561" s="450"/>
      <c r="F561" s="450"/>
    </row>
    <row r="562" spans="2:6" x14ac:dyDescent="0.2">
      <c r="B562" s="450"/>
      <c r="C562" s="450"/>
      <c r="D562" s="450"/>
      <c r="E562" s="450"/>
      <c r="F562" s="450"/>
    </row>
    <row r="563" spans="2:6" x14ac:dyDescent="0.2">
      <c r="B563" s="450"/>
      <c r="C563" s="450"/>
      <c r="D563" s="450"/>
      <c r="E563" s="450"/>
      <c r="F563" s="450"/>
    </row>
    <row r="564" spans="2:6" x14ac:dyDescent="0.2">
      <c r="B564" s="450"/>
      <c r="C564" s="450"/>
      <c r="D564" s="450"/>
      <c r="E564" s="450"/>
      <c r="F564" s="450"/>
    </row>
    <row r="565" spans="2:6" x14ac:dyDescent="0.2">
      <c r="B565" s="450"/>
      <c r="C565" s="450"/>
      <c r="D565" s="450"/>
      <c r="E565" s="450"/>
      <c r="F565" s="450"/>
    </row>
    <row r="566" spans="2:6" x14ac:dyDescent="0.2">
      <c r="B566" s="450"/>
      <c r="C566" s="450"/>
      <c r="D566" s="450"/>
      <c r="E566" s="450"/>
      <c r="F566" s="450"/>
    </row>
    <row r="567" spans="2:6" x14ac:dyDescent="0.2">
      <c r="B567" s="450"/>
      <c r="C567" s="450"/>
      <c r="D567" s="450"/>
      <c r="E567" s="450"/>
      <c r="F567" s="450"/>
    </row>
    <row r="568" spans="2:6" x14ac:dyDescent="0.2">
      <c r="B568" s="450"/>
      <c r="C568" s="450"/>
      <c r="D568" s="450"/>
      <c r="E568" s="450"/>
      <c r="F568" s="450"/>
    </row>
    <row r="569" spans="2:6" x14ac:dyDescent="0.2">
      <c r="B569" s="450"/>
      <c r="C569" s="450"/>
      <c r="D569" s="450"/>
      <c r="E569" s="450"/>
      <c r="F569" s="450"/>
    </row>
    <row r="570" spans="2:6" x14ac:dyDescent="0.2">
      <c r="B570" s="450"/>
      <c r="C570" s="450"/>
      <c r="D570" s="450"/>
      <c r="E570" s="450"/>
      <c r="F570" s="450"/>
    </row>
    <row r="571" spans="2:6" x14ac:dyDescent="0.2">
      <c r="B571" s="450"/>
      <c r="C571" s="450"/>
      <c r="D571" s="450"/>
      <c r="E571" s="450"/>
      <c r="F571" s="450"/>
    </row>
    <row r="572" spans="2:6" x14ac:dyDescent="0.2">
      <c r="B572" s="450"/>
      <c r="C572" s="450"/>
      <c r="D572" s="450"/>
      <c r="E572" s="450"/>
      <c r="F572" s="450"/>
    </row>
    <row r="573" spans="2:6" x14ac:dyDescent="0.2">
      <c r="B573" s="450"/>
      <c r="C573" s="450"/>
      <c r="D573" s="450"/>
      <c r="E573" s="450"/>
      <c r="F573" s="450"/>
    </row>
    <row r="574" spans="2:6" x14ac:dyDescent="0.2">
      <c r="B574" s="450"/>
      <c r="C574" s="450"/>
      <c r="D574" s="450"/>
      <c r="E574" s="450"/>
      <c r="F574" s="450"/>
    </row>
    <row r="575" spans="2:6" x14ac:dyDescent="0.2">
      <c r="B575" s="450"/>
      <c r="C575" s="450"/>
      <c r="D575" s="450"/>
      <c r="E575" s="450"/>
      <c r="F575" s="450"/>
    </row>
    <row r="576" spans="2:6" x14ac:dyDescent="0.2">
      <c r="B576" s="450"/>
      <c r="C576" s="450"/>
      <c r="D576" s="450"/>
      <c r="E576" s="450"/>
      <c r="F576" s="450"/>
    </row>
    <row r="577" spans="2:6" x14ac:dyDescent="0.2">
      <c r="B577" s="450"/>
      <c r="C577" s="450"/>
      <c r="D577" s="450"/>
      <c r="E577" s="450"/>
      <c r="F577" s="450"/>
    </row>
    <row r="578" spans="2:6" x14ac:dyDescent="0.2">
      <c r="B578" s="450"/>
      <c r="C578" s="450"/>
      <c r="D578" s="450"/>
      <c r="E578" s="450"/>
      <c r="F578" s="450"/>
    </row>
    <row r="579" spans="2:6" x14ac:dyDescent="0.2">
      <c r="B579" s="450"/>
      <c r="C579" s="450"/>
      <c r="D579" s="450"/>
      <c r="E579" s="450"/>
      <c r="F579" s="450"/>
    </row>
    <row r="580" spans="2:6" x14ac:dyDescent="0.2">
      <c r="B580" s="450"/>
      <c r="C580" s="450"/>
      <c r="D580" s="450"/>
      <c r="E580" s="450"/>
      <c r="F580" s="450"/>
    </row>
    <row r="581" spans="2:6" x14ac:dyDescent="0.2">
      <c r="B581" s="450"/>
      <c r="C581" s="450"/>
      <c r="D581" s="450"/>
      <c r="E581" s="450"/>
      <c r="F581" s="450"/>
    </row>
    <row r="582" spans="2:6" x14ac:dyDescent="0.2">
      <c r="B582" s="450"/>
      <c r="C582" s="450"/>
      <c r="D582" s="450"/>
      <c r="E582" s="450"/>
      <c r="F582" s="450"/>
    </row>
    <row r="583" spans="2:6" x14ac:dyDescent="0.2">
      <c r="B583" s="450"/>
      <c r="C583" s="450"/>
      <c r="D583" s="450"/>
      <c r="E583" s="450"/>
      <c r="F583" s="450"/>
    </row>
    <row r="584" spans="2:6" x14ac:dyDescent="0.2">
      <c r="B584" s="450"/>
      <c r="C584" s="450"/>
      <c r="D584" s="450"/>
      <c r="E584" s="450"/>
      <c r="F584" s="450"/>
    </row>
    <row r="585" spans="2:6" x14ac:dyDescent="0.2">
      <c r="B585" s="450"/>
      <c r="C585" s="450"/>
      <c r="D585" s="450"/>
      <c r="E585" s="450"/>
      <c r="F585" s="450"/>
    </row>
    <row r="586" spans="2:6" x14ac:dyDescent="0.2">
      <c r="B586" s="450"/>
      <c r="C586" s="450"/>
      <c r="D586" s="450"/>
      <c r="E586" s="450"/>
      <c r="F586" s="450"/>
    </row>
    <row r="587" spans="2:6" x14ac:dyDescent="0.2">
      <c r="B587" s="450"/>
      <c r="C587" s="450"/>
      <c r="D587" s="450"/>
      <c r="E587" s="450"/>
      <c r="F587" s="450"/>
    </row>
    <row r="588" spans="2:6" x14ac:dyDescent="0.2">
      <c r="B588" s="450"/>
      <c r="C588" s="450"/>
      <c r="D588" s="450"/>
      <c r="E588" s="450"/>
      <c r="F588" s="450"/>
    </row>
    <row r="589" spans="2:6" x14ac:dyDescent="0.2">
      <c r="B589" s="450"/>
      <c r="C589" s="450"/>
      <c r="D589" s="450"/>
      <c r="E589" s="450"/>
      <c r="F589" s="450"/>
    </row>
    <row r="590" spans="2:6" x14ac:dyDescent="0.2">
      <c r="B590" s="450"/>
      <c r="C590" s="450"/>
      <c r="D590" s="450"/>
      <c r="E590" s="450"/>
      <c r="F590" s="450"/>
    </row>
    <row r="591" spans="2:6" x14ac:dyDescent="0.2">
      <c r="B591" s="450"/>
      <c r="C591" s="450"/>
      <c r="D591" s="450"/>
      <c r="E591" s="450"/>
      <c r="F591" s="450"/>
    </row>
    <row r="592" spans="2:6" x14ac:dyDescent="0.2">
      <c r="B592" s="450"/>
      <c r="C592" s="450"/>
      <c r="D592" s="450"/>
      <c r="E592" s="450"/>
      <c r="F592" s="450"/>
    </row>
    <row r="593" spans="2:6" x14ac:dyDescent="0.2">
      <c r="B593" s="450"/>
      <c r="C593" s="450"/>
      <c r="D593" s="450"/>
      <c r="E593" s="450"/>
      <c r="F593" s="450"/>
    </row>
  </sheetData>
  <printOptions horizontalCentered="1"/>
  <pageMargins left="0" right="0" top="0.39370078740157483" bottom="0" header="0" footer="0"/>
  <pageSetup paperSize="9" scale="4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7"/>
  <sheetViews>
    <sheetView zoomScale="75" workbookViewId="0">
      <selection activeCell="D36" sqref="D36"/>
    </sheetView>
  </sheetViews>
  <sheetFormatPr defaultRowHeight="12.75" x14ac:dyDescent="0.2"/>
  <cols>
    <col min="1" max="1" width="15.85546875" style="324" customWidth="1"/>
    <col min="2" max="3" width="10.5703125" style="324" customWidth="1"/>
    <col min="4" max="4" width="9.85546875" style="324" customWidth="1"/>
    <col min="5" max="5" width="9.28515625" style="324" customWidth="1"/>
    <col min="6" max="6" width="73.7109375" style="324" customWidth="1"/>
    <col min="7" max="7" width="22.7109375" style="324" customWidth="1"/>
    <col min="8" max="8" width="22" style="324" customWidth="1"/>
    <col min="9" max="9" width="22.7109375" style="324" customWidth="1"/>
    <col min="10" max="10" width="14" style="324" customWidth="1"/>
    <col min="11" max="12" width="9.140625" style="324"/>
    <col min="13" max="13" width="11.42578125" style="324" bestFit="1" customWidth="1"/>
    <col min="14" max="16384" width="9.140625" style="324"/>
  </cols>
  <sheetData>
    <row r="1" spans="1:10" ht="15" x14ac:dyDescent="0.2">
      <c r="G1" s="325"/>
      <c r="H1" s="325"/>
      <c r="J1" s="325"/>
    </row>
    <row r="3" spans="1:10" ht="23.25" x14ac:dyDescent="0.35">
      <c r="A3" s="327" t="s">
        <v>432</v>
      </c>
      <c r="B3" s="328"/>
      <c r="C3" s="328"/>
      <c r="D3" s="328"/>
      <c r="E3" s="328"/>
      <c r="F3" s="328"/>
      <c r="G3" s="328"/>
      <c r="H3" s="328"/>
      <c r="I3" s="330"/>
      <c r="J3" s="330"/>
    </row>
    <row r="4" spans="1:10" ht="24.75" customHeight="1" x14ac:dyDescent="0.25">
      <c r="A4" s="327" t="s">
        <v>261</v>
      </c>
      <c r="B4" s="327"/>
      <c r="C4" s="327"/>
      <c r="D4" s="327"/>
      <c r="E4" s="331"/>
      <c r="F4" s="331"/>
      <c r="G4" s="330"/>
      <c r="H4" s="330"/>
      <c r="I4" s="330"/>
    </row>
    <row r="5" spans="1:10" ht="15.75" thickBot="1" x14ac:dyDescent="0.25">
      <c r="B5" s="333"/>
      <c r="C5" s="333"/>
      <c r="G5" s="334"/>
      <c r="H5" s="334"/>
      <c r="I5" s="325"/>
      <c r="J5" s="336" t="s">
        <v>198</v>
      </c>
    </row>
    <row r="6" spans="1:10" ht="24" customHeight="1" x14ac:dyDescent="0.25">
      <c r="A6" s="337" t="s">
        <v>262</v>
      </c>
      <c r="B6" s="338" t="s">
        <v>263</v>
      </c>
      <c r="C6" s="339"/>
      <c r="D6" s="339"/>
      <c r="E6" s="340"/>
      <c r="F6" s="341" t="s">
        <v>264</v>
      </c>
      <c r="G6" s="341" t="s">
        <v>244</v>
      </c>
      <c r="H6" s="342" t="s">
        <v>265</v>
      </c>
      <c r="I6" s="341" t="s">
        <v>248</v>
      </c>
      <c r="J6" s="341" t="s">
        <v>266</v>
      </c>
    </row>
    <row r="7" spans="1:10" ht="17.25" customHeight="1" x14ac:dyDescent="0.25">
      <c r="A7" s="343" t="s">
        <v>267</v>
      </c>
      <c r="B7" s="344" t="s">
        <v>268</v>
      </c>
      <c r="C7" s="345" t="s">
        <v>269</v>
      </c>
      <c r="D7" s="346" t="s">
        <v>270</v>
      </c>
      <c r="E7" s="347" t="s">
        <v>271</v>
      </c>
      <c r="F7" s="348"/>
      <c r="G7" s="349" t="s">
        <v>250</v>
      </c>
      <c r="H7" s="350" t="s">
        <v>272</v>
      </c>
      <c r="I7" s="349" t="s">
        <v>273</v>
      </c>
      <c r="J7" s="349" t="s">
        <v>274</v>
      </c>
    </row>
    <row r="8" spans="1:10" ht="15" x14ac:dyDescent="0.25">
      <c r="A8" s="351" t="s">
        <v>275</v>
      </c>
      <c r="B8" s="352" t="s">
        <v>276</v>
      </c>
      <c r="C8" s="345"/>
      <c r="D8" s="345"/>
      <c r="E8" s="353" t="s">
        <v>277</v>
      </c>
      <c r="F8" s="354"/>
      <c r="G8" s="349" t="s">
        <v>257</v>
      </c>
      <c r="H8" s="350" t="s">
        <v>278</v>
      </c>
      <c r="I8" s="355" t="s">
        <v>279</v>
      </c>
      <c r="J8" s="356" t="s">
        <v>280</v>
      </c>
    </row>
    <row r="9" spans="1:10" ht="15.75" thickBot="1" x14ac:dyDescent="0.3">
      <c r="A9" s="351" t="s">
        <v>281</v>
      </c>
      <c r="B9" s="357"/>
      <c r="C9" s="358"/>
      <c r="D9" s="358"/>
      <c r="E9" s="359"/>
      <c r="F9" s="360"/>
      <c r="G9" s="355"/>
      <c r="H9" s="361"/>
      <c r="I9" s="362" t="s">
        <v>433</v>
      </c>
      <c r="J9" s="363"/>
    </row>
    <row r="10" spans="1:10" ht="15" thickBot="1" x14ac:dyDescent="0.25">
      <c r="A10" s="364" t="s">
        <v>0</v>
      </c>
      <c r="B10" s="365" t="s">
        <v>283</v>
      </c>
      <c r="C10" s="366" t="s">
        <v>284</v>
      </c>
      <c r="D10" s="366" t="s">
        <v>285</v>
      </c>
      <c r="E10" s="367" t="s">
        <v>286</v>
      </c>
      <c r="F10" s="367" t="s">
        <v>287</v>
      </c>
      <c r="G10" s="367">
        <v>1</v>
      </c>
      <c r="H10" s="367">
        <v>2</v>
      </c>
      <c r="I10" s="367">
        <v>3</v>
      </c>
      <c r="J10" s="367">
        <v>4</v>
      </c>
    </row>
    <row r="11" spans="1:10" ht="30.75" customHeight="1" x14ac:dyDescent="0.25">
      <c r="A11" s="369" t="s">
        <v>288</v>
      </c>
      <c r="B11" s="370" t="s">
        <v>434</v>
      </c>
      <c r="C11" s="371"/>
      <c r="D11" s="372"/>
      <c r="E11" s="373"/>
      <c r="F11" s="374" t="s">
        <v>435</v>
      </c>
      <c r="G11" s="453">
        <f>SUM(G12)</f>
        <v>1189272</v>
      </c>
      <c r="H11" s="453">
        <f>SUM(H12)</f>
        <v>1189272</v>
      </c>
      <c r="I11" s="453">
        <f>SUM(I12)</f>
        <v>59372</v>
      </c>
      <c r="J11" s="454">
        <f>SUM($I11/H11)*100</f>
        <v>4.9922978090798402</v>
      </c>
    </row>
    <row r="12" spans="1:10" ht="18.75" customHeight="1" x14ac:dyDescent="0.25">
      <c r="A12" s="377" t="s">
        <v>288</v>
      </c>
      <c r="B12" s="455"/>
      <c r="C12" s="399" t="s">
        <v>436</v>
      </c>
      <c r="D12" s="456"/>
      <c r="E12" s="457"/>
      <c r="F12" s="458" t="s">
        <v>437</v>
      </c>
      <c r="G12" s="441">
        <f>SUM(G13+G16+G18+G24+G26+G27)</f>
        <v>1189272</v>
      </c>
      <c r="H12" s="441">
        <f>SUM(H13+H16+H18+H24+H26+H27)</f>
        <v>1189272</v>
      </c>
      <c r="I12" s="441">
        <f>SUM(I13+I16+I18+I24+I26+I27)</f>
        <v>59372</v>
      </c>
      <c r="J12" s="383">
        <f>SUM($I12/H12)*100</f>
        <v>4.9922978090798402</v>
      </c>
    </row>
    <row r="13" spans="1:10" ht="18.75" customHeight="1" x14ac:dyDescent="0.2">
      <c r="A13" s="384" t="s">
        <v>288</v>
      </c>
      <c r="B13" s="459"/>
      <c r="C13" s="460"/>
      <c r="D13" s="404" t="s">
        <v>438</v>
      </c>
      <c r="E13" s="405"/>
      <c r="F13" s="461" t="s">
        <v>439</v>
      </c>
      <c r="G13" s="419">
        <f>SUM(G14:G15)</f>
        <v>3456</v>
      </c>
      <c r="H13" s="419">
        <f>SUM(H14:H15)</f>
        <v>3456</v>
      </c>
      <c r="I13" s="419">
        <f>SUM(I14:I15)</f>
        <v>0</v>
      </c>
      <c r="J13" s="389">
        <f>SUM($I13/H13)*100</f>
        <v>0</v>
      </c>
    </row>
    <row r="14" spans="1:10" ht="18.75" customHeight="1" x14ac:dyDescent="0.2">
      <c r="A14" s="384"/>
      <c r="B14" s="459"/>
      <c r="C14" s="460"/>
      <c r="D14" s="404"/>
      <c r="E14" s="462" t="s">
        <v>440</v>
      </c>
      <c r="F14" s="463" t="s">
        <v>441</v>
      </c>
      <c r="G14" s="424">
        <v>0</v>
      </c>
      <c r="H14" s="424">
        <v>0</v>
      </c>
      <c r="I14" s="424">
        <v>0</v>
      </c>
      <c r="J14" s="397">
        <v>0</v>
      </c>
    </row>
    <row r="15" spans="1:10" ht="18.75" customHeight="1" x14ac:dyDescent="0.2">
      <c r="A15" s="390" t="s">
        <v>288</v>
      </c>
      <c r="B15" s="464"/>
      <c r="C15" s="465"/>
      <c r="D15" s="393"/>
      <c r="E15" s="466" t="s">
        <v>442</v>
      </c>
      <c r="F15" s="407" t="s">
        <v>443</v>
      </c>
      <c r="G15" s="424">
        <v>3456</v>
      </c>
      <c r="H15" s="424">
        <v>3456</v>
      </c>
      <c r="I15" s="424">
        <v>0</v>
      </c>
      <c r="J15" s="397">
        <f>SUM($I15/H15)*100</f>
        <v>0</v>
      </c>
    </row>
    <row r="16" spans="1:10" ht="18.75" customHeight="1" x14ac:dyDescent="0.2">
      <c r="A16" s="384" t="s">
        <v>288</v>
      </c>
      <c r="B16" s="459"/>
      <c r="C16" s="460"/>
      <c r="D16" s="404" t="s">
        <v>444</v>
      </c>
      <c r="E16" s="405"/>
      <c r="F16" s="411" t="s">
        <v>445</v>
      </c>
      <c r="G16" s="419">
        <f>SUM(G17)</f>
        <v>0</v>
      </c>
      <c r="H16" s="419">
        <f>SUM(H17)</f>
        <v>0</v>
      </c>
      <c r="I16" s="419">
        <f>SUM(I17)</f>
        <v>0</v>
      </c>
      <c r="J16" s="389">
        <v>0</v>
      </c>
    </row>
    <row r="17" spans="1:10" ht="18.75" customHeight="1" x14ac:dyDescent="0.2">
      <c r="A17" s="390" t="s">
        <v>288</v>
      </c>
      <c r="B17" s="464"/>
      <c r="C17" s="465"/>
      <c r="D17" s="393"/>
      <c r="E17" s="466" t="s">
        <v>446</v>
      </c>
      <c r="F17" s="407" t="s">
        <v>373</v>
      </c>
      <c r="G17" s="424">
        <v>0</v>
      </c>
      <c r="H17" s="424">
        <v>0</v>
      </c>
      <c r="I17" s="424">
        <v>0</v>
      </c>
      <c r="J17" s="397">
        <v>0</v>
      </c>
    </row>
    <row r="18" spans="1:10" ht="18.75" customHeight="1" x14ac:dyDescent="0.2">
      <c r="A18" s="384" t="s">
        <v>288</v>
      </c>
      <c r="B18" s="459"/>
      <c r="C18" s="460"/>
      <c r="D18" s="404" t="s">
        <v>447</v>
      </c>
      <c r="E18" s="405"/>
      <c r="F18" s="406" t="s">
        <v>448</v>
      </c>
      <c r="G18" s="419">
        <f>SUM(G19:G23)</f>
        <v>509816</v>
      </c>
      <c r="H18" s="419">
        <f>SUM(H19:H23)</f>
        <v>509816</v>
      </c>
      <c r="I18" s="419">
        <f>SUM(I19:I23)</f>
        <v>58182</v>
      </c>
      <c r="J18" s="389">
        <f>SUM($I18/H18)*100</f>
        <v>11.412352691951606</v>
      </c>
    </row>
    <row r="19" spans="1:10" ht="18.75" customHeight="1" x14ac:dyDescent="0.2">
      <c r="A19" s="390" t="s">
        <v>288</v>
      </c>
      <c r="B19" s="398"/>
      <c r="C19" s="467"/>
      <c r="D19" s="393"/>
      <c r="E19" s="466" t="s">
        <v>449</v>
      </c>
      <c r="F19" s="468" t="s">
        <v>450</v>
      </c>
      <c r="G19" s="424">
        <v>30000</v>
      </c>
      <c r="H19" s="424">
        <v>30000</v>
      </c>
      <c r="I19" s="424">
        <v>0</v>
      </c>
      <c r="J19" s="397">
        <v>0</v>
      </c>
    </row>
    <row r="20" spans="1:10" ht="18.75" customHeight="1" x14ac:dyDescent="0.2">
      <c r="A20" s="390" t="s">
        <v>288</v>
      </c>
      <c r="B20" s="398"/>
      <c r="C20" s="467"/>
      <c r="D20" s="393"/>
      <c r="E20" s="466" t="s">
        <v>451</v>
      </c>
      <c r="F20" s="468" t="s">
        <v>370</v>
      </c>
      <c r="G20" s="424">
        <v>60816</v>
      </c>
      <c r="H20" s="424">
        <v>60816</v>
      </c>
      <c r="I20" s="424">
        <v>58182</v>
      </c>
      <c r="J20" s="397">
        <f t="shared" ref="J20:J25" si="0">SUM($I20/H20)*100</f>
        <v>95.66890292028414</v>
      </c>
    </row>
    <row r="21" spans="1:10" ht="18.75" customHeight="1" x14ac:dyDescent="0.2">
      <c r="A21" s="390" t="s">
        <v>288</v>
      </c>
      <c r="B21" s="398"/>
      <c r="C21" s="467"/>
      <c r="D21" s="393"/>
      <c r="E21" s="466" t="s">
        <v>452</v>
      </c>
      <c r="F21" s="468" t="s">
        <v>371</v>
      </c>
      <c r="G21" s="424">
        <v>0</v>
      </c>
      <c r="H21" s="424">
        <v>0</v>
      </c>
      <c r="I21" s="424">
        <v>0</v>
      </c>
      <c r="J21" s="397">
        <v>0</v>
      </c>
    </row>
    <row r="22" spans="1:10" ht="18.75" customHeight="1" x14ac:dyDescent="0.2">
      <c r="A22" s="390" t="s">
        <v>288</v>
      </c>
      <c r="B22" s="398"/>
      <c r="C22" s="467"/>
      <c r="D22" s="393"/>
      <c r="E22" s="466" t="s">
        <v>453</v>
      </c>
      <c r="F22" s="469" t="s">
        <v>372</v>
      </c>
      <c r="G22" s="424">
        <v>8000</v>
      </c>
      <c r="H22" s="424">
        <v>8000</v>
      </c>
      <c r="I22" s="424">
        <v>0</v>
      </c>
      <c r="J22" s="397">
        <f t="shared" si="0"/>
        <v>0</v>
      </c>
    </row>
    <row r="23" spans="1:10" ht="18.75" customHeight="1" x14ac:dyDescent="0.2">
      <c r="A23" s="390" t="s">
        <v>288</v>
      </c>
      <c r="B23" s="398"/>
      <c r="C23" s="467"/>
      <c r="D23" s="393"/>
      <c r="E23" s="466" t="s">
        <v>454</v>
      </c>
      <c r="F23" s="469" t="s">
        <v>455</v>
      </c>
      <c r="G23" s="424">
        <v>411000</v>
      </c>
      <c r="H23" s="424">
        <v>411000</v>
      </c>
      <c r="I23" s="424">
        <v>0</v>
      </c>
      <c r="J23" s="397">
        <f t="shared" si="0"/>
        <v>0</v>
      </c>
    </row>
    <row r="24" spans="1:10" ht="18.75" customHeight="1" x14ac:dyDescent="0.2">
      <c r="A24" s="384" t="s">
        <v>288</v>
      </c>
      <c r="B24" s="459"/>
      <c r="C24" s="460"/>
      <c r="D24" s="404" t="s">
        <v>456</v>
      </c>
      <c r="E24" s="405"/>
      <c r="F24" s="411" t="s">
        <v>457</v>
      </c>
      <c r="G24" s="419">
        <f>SUM(G25)</f>
        <v>250000</v>
      </c>
      <c r="H24" s="419">
        <f>SUM(H25)</f>
        <v>250000</v>
      </c>
      <c r="I24" s="419">
        <f>SUM(I25)</f>
        <v>0</v>
      </c>
      <c r="J24" s="389">
        <f t="shared" si="0"/>
        <v>0</v>
      </c>
    </row>
    <row r="25" spans="1:10" ht="18.75" customHeight="1" x14ac:dyDescent="0.2">
      <c r="A25" s="390" t="s">
        <v>288</v>
      </c>
      <c r="B25" s="416"/>
      <c r="C25" s="470"/>
      <c r="D25" s="471"/>
      <c r="E25" s="472" t="s">
        <v>458</v>
      </c>
      <c r="F25" s="473" t="s">
        <v>459</v>
      </c>
      <c r="G25" s="424">
        <v>250000</v>
      </c>
      <c r="H25" s="424">
        <v>250000</v>
      </c>
      <c r="I25" s="424">
        <v>0</v>
      </c>
      <c r="J25" s="397">
        <f t="shared" si="0"/>
        <v>0</v>
      </c>
    </row>
    <row r="26" spans="1:10" ht="18.75" customHeight="1" x14ac:dyDescent="0.2">
      <c r="A26" s="384" t="s">
        <v>288</v>
      </c>
      <c r="B26" s="459"/>
      <c r="C26" s="460"/>
      <c r="D26" s="404" t="s">
        <v>460</v>
      </c>
      <c r="E26" s="410"/>
      <c r="F26" s="474" t="s">
        <v>461</v>
      </c>
      <c r="G26" s="419">
        <v>25020</v>
      </c>
      <c r="H26" s="419">
        <v>25020</v>
      </c>
      <c r="I26" s="419">
        <v>0</v>
      </c>
      <c r="J26" s="389">
        <f>SUM(I26/H26)*100</f>
        <v>0</v>
      </c>
    </row>
    <row r="27" spans="1:10" ht="18.75" customHeight="1" x14ac:dyDescent="0.2">
      <c r="A27" s="384" t="s">
        <v>288</v>
      </c>
      <c r="B27" s="459"/>
      <c r="C27" s="460"/>
      <c r="D27" s="404" t="s">
        <v>462</v>
      </c>
      <c r="E27" s="410"/>
      <c r="F27" s="475" t="s">
        <v>463</v>
      </c>
      <c r="G27" s="419">
        <f>SUM(G28:G29)</f>
        <v>400980</v>
      </c>
      <c r="H27" s="419">
        <f>SUM(H28:H29)</f>
        <v>400980</v>
      </c>
      <c r="I27" s="419">
        <f>SUM(I28:I29)</f>
        <v>1190</v>
      </c>
      <c r="J27" s="389">
        <f>SUM($I27/H27)*100</f>
        <v>0.29677290637937054</v>
      </c>
    </row>
    <row r="28" spans="1:10" ht="18.75" customHeight="1" x14ac:dyDescent="0.2">
      <c r="A28" s="390" t="s">
        <v>288</v>
      </c>
      <c r="B28" s="416"/>
      <c r="C28" s="470"/>
      <c r="D28" s="471"/>
      <c r="E28" s="472" t="s">
        <v>464</v>
      </c>
      <c r="F28" s="473" t="s">
        <v>465</v>
      </c>
      <c r="G28" s="424">
        <v>374980</v>
      </c>
      <c r="H28" s="424">
        <v>374980</v>
      </c>
      <c r="I28" s="424">
        <v>1190</v>
      </c>
      <c r="J28" s="397">
        <f>SUM($I28/H28)*100</f>
        <v>0.31735025868046296</v>
      </c>
    </row>
    <row r="29" spans="1:10" ht="18.75" customHeight="1" x14ac:dyDescent="0.2">
      <c r="A29" s="390" t="s">
        <v>288</v>
      </c>
      <c r="B29" s="416"/>
      <c r="C29" s="470"/>
      <c r="D29" s="471"/>
      <c r="E29" s="472" t="s">
        <v>466</v>
      </c>
      <c r="F29" s="473" t="s">
        <v>467</v>
      </c>
      <c r="G29" s="424">
        <v>26000</v>
      </c>
      <c r="H29" s="424">
        <v>26000</v>
      </c>
      <c r="I29" s="424">
        <v>0</v>
      </c>
      <c r="J29" s="397">
        <f>SUM($I29/H29)*100</f>
        <v>0</v>
      </c>
    </row>
    <row r="30" spans="1:10" ht="15" thickBot="1" x14ac:dyDescent="0.25">
      <c r="A30" s="442"/>
      <c r="B30" s="443"/>
      <c r="C30" s="444"/>
      <c r="D30" s="444"/>
      <c r="E30" s="445"/>
      <c r="F30" s="446"/>
      <c r="G30" s="447"/>
      <c r="H30" s="447"/>
      <c r="I30" s="447"/>
      <c r="J30" s="449"/>
    </row>
    <row r="31" spans="1:10" x14ac:dyDescent="0.2">
      <c r="B31" s="450"/>
      <c r="C31" s="450"/>
      <c r="D31" s="450"/>
      <c r="E31" s="450"/>
      <c r="F31" s="450"/>
    </row>
    <row r="32" spans="1:10" x14ac:dyDescent="0.2">
      <c r="B32" s="450"/>
      <c r="C32" s="450"/>
      <c r="D32" s="450"/>
      <c r="E32" s="450"/>
      <c r="F32" s="450"/>
    </row>
    <row r="33" spans="2:8" x14ac:dyDescent="0.2">
      <c r="B33" s="450"/>
      <c r="C33" s="450"/>
      <c r="D33" s="450"/>
      <c r="E33" s="450"/>
      <c r="F33" s="450"/>
    </row>
    <row r="34" spans="2:8" x14ac:dyDescent="0.2">
      <c r="B34" s="450"/>
      <c r="C34" s="450"/>
      <c r="D34" s="450"/>
      <c r="E34" s="450"/>
      <c r="F34" s="450"/>
    </row>
    <row r="35" spans="2:8" x14ac:dyDescent="0.2">
      <c r="B35" s="450"/>
      <c r="C35" s="450"/>
      <c r="D35" s="450"/>
      <c r="E35" s="450"/>
      <c r="F35" s="450"/>
      <c r="H35" s="452"/>
    </row>
    <row r="36" spans="2:8" x14ac:dyDescent="0.2">
      <c r="B36" s="450"/>
      <c r="C36" s="450"/>
      <c r="D36" s="450"/>
      <c r="E36" s="450"/>
      <c r="F36" s="450"/>
    </row>
    <row r="37" spans="2:8" x14ac:dyDescent="0.2">
      <c r="B37" s="450"/>
      <c r="C37" s="450"/>
      <c r="D37" s="450"/>
      <c r="E37" s="450"/>
      <c r="F37" s="450"/>
    </row>
    <row r="38" spans="2:8" x14ac:dyDescent="0.2">
      <c r="B38" s="450"/>
      <c r="C38" s="450"/>
      <c r="D38" s="450"/>
      <c r="E38" s="450"/>
      <c r="F38" s="450"/>
    </row>
    <row r="39" spans="2:8" x14ac:dyDescent="0.2">
      <c r="B39" s="450"/>
      <c r="C39" s="450"/>
      <c r="D39" s="450"/>
      <c r="E39" s="450"/>
      <c r="F39" s="450"/>
    </row>
    <row r="40" spans="2:8" x14ac:dyDescent="0.2">
      <c r="B40" s="450"/>
      <c r="C40" s="450"/>
      <c r="D40" s="450"/>
      <c r="E40" s="450"/>
      <c r="F40" s="450"/>
    </row>
    <row r="41" spans="2:8" x14ac:dyDescent="0.2">
      <c r="B41" s="450"/>
      <c r="C41" s="450"/>
      <c r="D41" s="450"/>
      <c r="E41" s="450"/>
      <c r="F41" s="450"/>
    </row>
    <row r="42" spans="2:8" x14ac:dyDescent="0.2">
      <c r="B42" s="450"/>
      <c r="C42" s="450"/>
      <c r="D42" s="450"/>
      <c r="E42" s="450"/>
      <c r="F42" s="450"/>
    </row>
    <row r="43" spans="2:8" x14ac:dyDescent="0.2">
      <c r="B43" s="450"/>
      <c r="C43" s="450"/>
      <c r="D43" s="450"/>
      <c r="E43" s="450"/>
      <c r="F43" s="450"/>
    </row>
    <row r="44" spans="2:8" x14ac:dyDescent="0.2">
      <c r="B44" s="450"/>
      <c r="C44" s="450"/>
      <c r="D44" s="450"/>
      <c r="E44" s="450"/>
      <c r="F44" s="450"/>
    </row>
    <row r="45" spans="2:8" x14ac:dyDescent="0.2">
      <c r="B45" s="450"/>
      <c r="C45" s="450"/>
      <c r="D45" s="450"/>
      <c r="E45" s="450"/>
      <c r="F45" s="450"/>
    </row>
    <row r="46" spans="2:8" x14ac:dyDescent="0.2">
      <c r="B46" s="450"/>
      <c r="C46" s="450"/>
      <c r="D46" s="450"/>
      <c r="E46" s="450"/>
      <c r="F46" s="450"/>
    </row>
    <row r="47" spans="2:8" x14ac:dyDescent="0.2">
      <c r="B47" s="450"/>
      <c r="C47" s="450"/>
      <c r="D47" s="450"/>
      <c r="E47" s="450"/>
      <c r="F47" s="450"/>
    </row>
    <row r="48" spans="2:8" x14ac:dyDescent="0.2">
      <c r="B48" s="450"/>
      <c r="C48" s="450"/>
      <c r="D48" s="450"/>
      <c r="E48" s="450"/>
      <c r="F48" s="450"/>
    </row>
    <row r="49" spans="2:6" x14ac:dyDescent="0.2">
      <c r="B49" s="450"/>
      <c r="C49" s="450"/>
      <c r="D49" s="450"/>
      <c r="E49" s="450"/>
      <c r="F49" s="450"/>
    </row>
    <row r="50" spans="2:6" x14ac:dyDescent="0.2">
      <c r="B50" s="450"/>
      <c r="C50" s="450"/>
      <c r="D50" s="450"/>
      <c r="E50" s="450"/>
      <c r="F50" s="450"/>
    </row>
    <row r="51" spans="2:6" x14ac:dyDescent="0.2">
      <c r="B51" s="450"/>
      <c r="C51" s="450"/>
      <c r="D51" s="450"/>
      <c r="E51" s="450"/>
      <c r="F51" s="450"/>
    </row>
    <row r="52" spans="2:6" x14ac:dyDescent="0.2">
      <c r="B52" s="450"/>
      <c r="C52" s="450"/>
      <c r="D52" s="450"/>
      <c r="E52" s="450"/>
      <c r="F52" s="450"/>
    </row>
    <row r="53" spans="2:6" x14ac:dyDescent="0.2">
      <c r="B53" s="450"/>
      <c r="C53" s="450"/>
      <c r="D53" s="450"/>
      <c r="E53" s="450"/>
      <c r="F53" s="450"/>
    </row>
    <row r="54" spans="2:6" x14ac:dyDescent="0.2">
      <c r="B54" s="450"/>
      <c r="C54" s="450"/>
      <c r="D54" s="450"/>
      <c r="E54" s="450"/>
      <c r="F54" s="450"/>
    </row>
    <row r="55" spans="2:6" x14ac:dyDescent="0.2">
      <c r="B55" s="450"/>
      <c r="C55" s="450"/>
      <c r="D55" s="450"/>
      <c r="E55" s="450"/>
      <c r="F55" s="450"/>
    </row>
    <row r="56" spans="2:6" x14ac:dyDescent="0.2">
      <c r="B56" s="450"/>
      <c r="C56" s="450"/>
      <c r="D56" s="450"/>
      <c r="E56" s="450"/>
      <c r="F56" s="450"/>
    </row>
    <row r="57" spans="2:6" x14ac:dyDescent="0.2">
      <c r="B57" s="450"/>
      <c r="C57" s="450"/>
      <c r="D57" s="450"/>
      <c r="E57" s="450"/>
      <c r="F57" s="450"/>
    </row>
    <row r="58" spans="2:6" x14ac:dyDescent="0.2">
      <c r="B58" s="450"/>
      <c r="C58" s="450"/>
      <c r="D58" s="450"/>
      <c r="E58" s="450"/>
      <c r="F58" s="450"/>
    </row>
    <row r="59" spans="2:6" x14ac:dyDescent="0.2">
      <c r="B59" s="450"/>
      <c r="C59" s="450"/>
      <c r="D59" s="450"/>
      <c r="E59" s="450"/>
      <c r="F59" s="450"/>
    </row>
    <row r="60" spans="2:6" x14ac:dyDescent="0.2">
      <c r="B60" s="450"/>
      <c r="C60" s="450"/>
      <c r="D60" s="450"/>
      <c r="E60" s="450"/>
      <c r="F60" s="450"/>
    </row>
    <row r="61" spans="2:6" x14ac:dyDescent="0.2">
      <c r="B61" s="450"/>
      <c r="C61" s="450"/>
      <c r="D61" s="450"/>
      <c r="E61" s="450"/>
      <c r="F61" s="450"/>
    </row>
    <row r="62" spans="2:6" x14ac:dyDescent="0.2">
      <c r="B62" s="450"/>
      <c r="C62" s="450"/>
      <c r="D62" s="450"/>
      <c r="E62" s="450"/>
      <c r="F62" s="450"/>
    </row>
    <row r="63" spans="2:6" x14ac:dyDescent="0.2">
      <c r="B63" s="450"/>
      <c r="C63" s="450"/>
      <c r="D63" s="450"/>
      <c r="E63" s="450"/>
      <c r="F63" s="450"/>
    </row>
    <row r="64" spans="2:6" x14ac:dyDescent="0.2">
      <c r="B64" s="450"/>
      <c r="C64" s="450"/>
      <c r="D64" s="450"/>
      <c r="E64" s="450"/>
      <c r="F64" s="450"/>
    </row>
    <row r="65" spans="2:6" x14ac:dyDescent="0.2">
      <c r="B65" s="450"/>
      <c r="C65" s="450"/>
      <c r="D65" s="450"/>
      <c r="E65" s="450"/>
      <c r="F65" s="450"/>
    </row>
    <row r="66" spans="2:6" x14ac:dyDescent="0.2">
      <c r="B66" s="450"/>
      <c r="C66" s="450"/>
      <c r="D66" s="450"/>
      <c r="E66" s="450"/>
      <c r="F66" s="450"/>
    </row>
    <row r="67" spans="2:6" x14ac:dyDescent="0.2">
      <c r="B67" s="450"/>
      <c r="C67" s="450"/>
      <c r="D67" s="450"/>
      <c r="E67" s="450"/>
      <c r="F67" s="450"/>
    </row>
    <row r="68" spans="2:6" x14ac:dyDescent="0.2">
      <c r="B68" s="450"/>
      <c r="C68" s="450"/>
      <c r="D68" s="450"/>
      <c r="E68" s="450"/>
      <c r="F68" s="450"/>
    </row>
    <row r="69" spans="2:6" x14ac:dyDescent="0.2">
      <c r="B69" s="450"/>
      <c r="C69" s="450"/>
      <c r="D69" s="450"/>
      <c r="E69" s="450"/>
      <c r="F69" s="450"/>
    </row>
    <row r="70" spans="2:6" x14ac:dyDescent="0.2">
      <c r="B70" s="450"/>
      <c r="C70" s="450"/>
      <c r="D70" s="450"/>
      <c r="E70" s="450"/>
      <c r="F70" s="450"/>
    </row>
    <row r="71" spans="2:6" x14ac:dyDescent="0.2">
      <c r="B71" s="450"/>
      <c r="C71" s="450"/>
      <c r="D71" s="450"/>
      <c r="E71" s="450"/>
      <c r="F71" s="450"/>
    </row>
    <row r="72" spans="2:6" x14ac:dyDescent="0.2">
      <c r="B72" s="450"/>
      <c r="C72" s="450"/>
      <c r="D72" s="450"/>
      <c r="E72" s="450"/>
      <c r="F72" s="450"/>
    </row>
    <row r="73" spans="2:6" x14ac:dyDescent="0.2">
      <c r="B73" s="450"/>
      <c r="C73" s="450"/>
      <c r="D73" s="450"/>
      <c r="E73" s="450"/>
      <c r="F73" s="450"/>
    </row>
    <row r="74" spans="2:6" x14ac:dyDescent="0.2">
      <c r="B74" s="450"/>
      <c r="C74" s="450"/>
      <c r="D74" s="450"/>
      <c r="E74" s="450"/>
      <c r="F74" s="450"/>
    </row>
    <row r="75" spans="2:6" x14ac:dyDescent="0.2">
      <c r="B75" s="450"/>
      <c r="C75" s="450"/>
      <c r="D75" s="450"/>
      <c r="E75" s="450"/>
      <c r="F75" s="450"/>
    </row>
    <row r="76" spans="2:6" x14ac:dyDescent="0.2">
      <c r="B76" s="450"/>
      <c r="C76" s="450"/>
      <c r="D76" s="450"/>
      <c r="E76" s="450"/>
      <c r="F76" s="450"/>
    </row>
    <row r="77" spans="2:6" x14ac:dyDescent="0.2">
      <c r="B77" s="450"/>
      <c r="C77" s="450"/>
      <c r="D77" s="450"/>
      <c r="E77" s="450"/>
      <c r="F77" s="450"/>
    </row>
    <row r="78" spans="2:6" x14ac:dyDescent="0.2">
      <c r="B78" s="450"/>
      <c r="C78" s="450"/>
      <c r="D78" s="450"/>
      <c r="E78" s="450"/>
      <c r="F78" s="450"/>
    </row>
    <row r="79" spans="2:6" x14ac:dyDescent="0.2">
      <c r="B79" s="450"/>
      <c r="C79" s="450"/>
      <c r="D79" s="450"/>
      <c r="E79" s="450"/>
      <c r="F79" s="450"/>
    </row>
    <row r="80" spans="2:6" x14ac:dyDescent="0.2">
      <c r="B80" s="450"/>
      <c r="C80" s="450"/>
      <c r="D80" s="450"/>
      <c r="E80" s="450"/>
      <c r="F80" s="450"/>
    </row>
    <row r="81" spans="2:6" x14ac:dyDescent="0.2">
      <c r="B81" s="450"/>
      <c r="C81" s="450"/>
      <c r="D81" s="450"/>
      <c r="E81" s="450"/>
      <c r="F81" s="450"/>
    </row>
    <row r="82" spans="2:6" x14ac:dyDescent="0.2">
      <c r="B82" s="450"/>
      <c r="C82" s="450"/>
      <c r="D82" s="450"/>
      <c r="E82" s="450"/>
      <c r="F82" s="450"/>
    </row>
    <row r="83" spans="2:6" x14ac:dyDescent="0.2">
      <c r="B83" s="450"/>
      <c r="C83" s="450"/>
      <c r="D83" s="450"/>
      <c r="E83" s="450"/>
      <c r="F83" s="450"/>
    </row>
    <row r="84" spans="2:6" x14ac:dyDescent="0.2">
      <c r="B84" s="450"/>
      <c r="C84" s="450"/>
      <c r="D84" s="450"/>
      <c r="E84" s="450"/>
      <c r="F84" s="450"/>
    </row>
    <row r="85" spans="2:6" x14ac:dyDescent="0.2">
      <c r="B85" s="450"/>
      <c r="C85" s="450"/>
      <c r="D85" s="450"/>
      <c r="E85" s="450"/>
      <c r="F85" s="450"/>
    </row>
    <row r="86" spans="2:6" x14ac:dyDescent="0.2">
      <c r="B86" s="450"/>
      <c r="C86" s="450"/>
      <c r="D86" s="450"/>
      <c r="E86" s="450"/>
      <c r="F86" s="450"/>
    </row>
    <row r="87" spans="2:6" x14ac:dyDescent="0.2">
      <c r="B87" s="450"/>
      <c r="C87" s="450"/>
      <c r="D87" s="450"/>
      <c r="E87" s="450"/>
      <c r="F87" s="450"/>
    </row>
    <row r="88" spans="2:6" x14ac:dyDescent="0.2">
      <c r="B88" s="450"/>
      <c r="C88" s="450"/>
      <c r="D88" s="450"/>
      <c r="E88" s="450"/>
      <c r="F88" s="450"/>
    </row>
    <row r="89" spans="2:6" x14ac:dyDescent="0.2">
      <c r="B89" s="450"/>
      <c r="C89" s="450"/>
      <c r="D89" s="450"/>
      <c r="E89" s="450"/>
      <c r="F89" s="450"/>
    </row>
    <row r="90" spans="2:6" x14ac:dyDescent="0.2">
      <c r="B90" s="450"/>
      <c r="C90" s="450"/>
      <c r="D90" s="450"/>
      <c r="E90" s="450"/>
      <c r="F90" s="450"/>
    </row>
    <row r="91" spans="2:6" x14ac:dyDescent="0.2">
      <c r="B91" s="450"/>
      <c r="C91" s="450"/>
      <c r="D91" s="450"/>
      <c r="E91" s="450"/>
      <c r="F91" s="450"/>
    </row>
    <row r="92" spans="2:6" x14ac:dyDescent="0.2">
      <c r="B92" s="450"/>
      <c r="C92" s="450"/>
      <c r="D92" s="450"/>
      <c r="E92" s="450"/>
      <c r="F92" s="450"/>
    </row>
    <row r="93" spans="2:6" x14ac:dyDescent="0.2">
      <c r="B93" s="450"/>
      <c r="C93" s="450"/>
      <c r="D93" s="450"/>
      <c r="E93" s="450"/>
      <c r="F93" s="450"/>
    </row>
    <row r="94" spans="2:6" x14ac:dyDescent="0.2">
      <c r="B94" s="450"/>
      <c r="C94" s="450"/>
      <c r="D94" s="450"/>
      <c r="E94" s="450"/>
      <c r="F94" s="450"/>
    </row>
    <row r="95" spans="2:6" x14ac:dyDescent="0.2">
      <c r="B95" s="450"/>
      <c r="C95" s="450"/>
      <c r="D95" s="450"/>
      <c r="E95" s="450"/>
      <c r="F95" s="450"/>
    </row>
    <row r="96" spans="2:6" x14ac:dyDescent="0.2">
      <c r="B96" s="450"/>
      <c r="C96" s="450"/>
      <c r="D96" s="450"/>
      <c r="E96" s="450"/>
      <c r="F96" s="450"/>
    </row>
    <row r="97" spans="2:6" x14ac:dyDescent="0.2">
      <c r="B97" s="450"/>
      <c r="C97" s="450"/>
      <c r="D97" s="450"/>
      <c r="E97" s="450"/>
      <c r="F97" s="450"/>
    </row>
    <row r="98" spans="2:6" x14ac:dyDescent="0.2">
      <c r="B98" s="450"/>
      <c r="C98" s="450"/>
      <c r="D98" s="450"/>
      <c r="E98" s="450"/>
      <c r="F98" s="450"/>
    </row>
    <row r="99" spans="2:6" x14ac:dyDescent="0.2">
      <c r="B99" s="450"/>
      <c r="C99" s="450"/>
      <c r="D99" s="450"/>
      <c r="E99" s="450"/>
      <c r="F99" s="450"/>
    </row>
    <row r="100" spans="2:6" x14ac:dyDescent="0.2">
      <c r="B100" s="450"/>
      <c r="C100" s="450"/>
      <c r="D100" s="450"/>
      <c r="E100" s="450"/>
      <c r="F100" s="450"/>
    </row>
    <row r="101" spans="2:6" x14ac:dyDescent="0.2">
      <c r="B101" s="450"/>
      <c r="C101" s="450"/>
      <c r="D101" s="450"/>
      <c r="E101" s="450"/>
      <c r="F101" s="450"/>
    </row>
    <row r="102" spans="2:6" x14ac:dyDescent="0.2">
      <c r="B102" s="450"/>
      <c r="C102" s="450"/>
      <c r="D102" s="450"/>
      <c r="E102" s="450"/>
      <c r="F102" s="450"/>
    </row>
    <row r="103" spans="2:6" x14ac:dyDescent="0.2">
      <c r="B103" s="450"/>
      <c r="C103" s="450"/>
      <c r="D103" s="450"/>
      <c r="E103" s="450"/>
      <c r="F103" s="450"/>
    </row>
    <row r="104" spans="2:6" x14ac:dyDescent="0.2">
      <c r="B104" s="450"/>
      <c r="C104" s="450"/>
      <c r="D104" s="450"/>
      <c r="E104" s="450"/>
      <c r="F104" s="450"/>
    </row>
    <row r="105" spans="2:6" x14ac:dyDescent="0.2">
      <c r="B105" s="450"/>
      <c r="C105" s="450"/>
      <c r="D105" s="450"/>
      <c r="E105" s="450"/>
      <c r="F105" s="450"/>
    </row>
    <row r="106" spans="2:6" x14ac:dyDescent="0.2">
      <c r="B106" s="450"/>
      <c r="C106" s="450"/>
      <c r="D106" s="450"/>
      <c r="E106" s="450"/>
      <c r="F106" s="450"/>
    </row>
    <row r="107" spans="2:6" x14ac:dyDescent="0.2">
      <c r="B107" s="450"/>
      <c r="C107" s="450"/>
      <c r="D107" s="450"/>
      <c r="E107" s="450"/>
      <c r="F107" s="450"/>
    </row>
    <row r="108" spans="2:6" x14ac:dyDescent="0.2">
      <c r="B108" s="450"/>
      <c r="C108" s="450"/>
      <c r="D108" s="450"/>
      <c r="E108" s="450"/>
      <c r="F108" s="450"/>
    </row>
    <row r="109" spans="2:6" x14ac:dyDescent="0.2">
      <c r="B109" s="450"/>
      <c r="C109" s="450"/>
      <c r="D109" s="450"/>
      <c r="E109" s="450"/>
      <c r="F109" s="450"/>
    </row>
    <row r="110" spans="2:6" x14ac:dyDescent="0.2">
      <c r="B110" s="450"/>
      <c r="C110" s="450"/>
      <c r="D110" s="450"/>
      <c r="E110" s="450"/>
      <c r="F110" s="450"/>
    </row>
    <row r="111" spans="2:6" x14ac:dyDescent="0.2">
      <c r="B111" s="450"/>
      <c r="C111" s="450"/>
      <c r="D111" s="450"/>
      <c r="E111" s="450"/>
      <c r="F111" s="450"/>
    </row>
    <row r="112" spans="2:6" x14ac:dyDescent="0.2">
      <c r="B112" s="450"/>
      <c r="C112" s="450"/>
      <c r="D112" s="450"/>
      <c r="E112" s="450"/>
      <c r="F112" s="450"/>
    </row>
    <row r="113" spans="2:6" x14ac:dyDescent="0.2">
      <c r="B113" s="450"/>
      <c r="C113" s="450"/>
      <c r="D113" s="450"/>
      <c r="E113" s="450"/>
      <c r="F113" s="450"/>
    </row>
    <row r="114" spans="2:6" x14ac:dyDescent="0.2">
      <c r="B114" s="450"/>
      <c r="C114" s="450"/>
      <c r="D114" s="450"/>
      <c r="E114" s="450"/>
      <c r="F114" s="450"/>
    </row>
    <row r="115" spans="2:6" x14ac:dyDescent="0.2">
      <c r="B115" s="450"/>
      <c r="C115" s="450"/>
      <c r="D115" s="450"/>
      <c r="E115" s="450"/>
      <c r="F115" s="450"/>
    </row>
    <row r="116" spans="2:6" x14ac:dyDescent="0.2">
      <c r="B116" s="450"/>
      <c r="C116" s="450"/>
      <c r="D116" s="450"/>
      <c r="E116" s="450"/>
      <c r="F116" s="450"/>
    </row>
    <row r="117" spans="2:6" x14ac:dyDescent="0.2">
      <c r="B117" s="450"/>
      <c r="C117" s="450"/>
      <c r="D117" s="450"/>
      <c r="E117" s="450"/>
      <c r="F117" s="450"/>
    </row>
    <row r="118" spans="2:6" x14ac:dyDescent="0.2">
      <c r="B118" s="450"/>
      <c r="C118" s="450"/>
      <c r="D118" s="450"/>
      <c r="E118" s="450"/>
      <c r="F118" s="450"/>
    </row>
    <row r="119" spans="2:6" x14ac:dyDescent="0.2">
      <c r="B119" s="450"/>
      <c r="C119" s="450"/>
      <c r="D119" s="450"/>
      <c r="E119" s="450"/>
      <c r="F119" s="450"/>
    </row>
    <row r="120" spans="2:6" x14ac:dyDescent="0.2">
      <c r="B120" s="450"/>
      <c r="C120" s="450"/>
      <c r="D120" s="450"/>
      <c r="E120" s="450"/>
      <c r="F120" s="450"/>
    </row>
    <row r="121" spans="2:6" x14ac:dyDescent="0.2">
      <c r="B121" s="450"/>
      <c r="C121" s="450"/>
      <c r="D121" s="450"/>
      <c r="E121" s="450"/>
      <c r="F121" s="450"/>
    </row>
    <row r="122" spans="2:6" x14ac:dyDescent="0.2">
      <c r="B122" s="450"/>
      <c r="C122" s="450"/>
      <c r="D122" s="450"/>
      <c r="E122" s="450"/>
      <c r="F122" s="450"/>
    </row>
    <row r="123" spans="2:6" x14ac:dyDescent="0.2">
      <c r="B123" s="450"/>
      <c r="C123" s="450"/>
      <c r="D123" s="450"/>
      <c r="E123" s="450"/>
      <c r="F123" s="450"/>
    </row>
    <row r="124" spans="2:6" x14ac:dyDescent="0.2">
      <c r="B124" s="450"/>
      <c r="C124" s="450"/>
      <c r="D124" s="450"/>
      <c r="E124" s="450"/>
      <c r="F124" s="450"/>
    </row>
    <row r="125" spans="2:6" x14ac:dyDescent="0.2">
      <c r="B125" s="450"/>
      <c r="C125" s="450"/>
      <c r="D125" s="450"/>
      <c r="E125" s="450"/>
      <c r="F125" s="450"/>
    </row>
    <row r="126" spans="2:6" x14ac:dyDescent="0.2">
      <c r="B126" s="450"/>
      <c r="C126" s="450"/>
      <c r="D126" s="450"/>
      <c r="E126" s="450"/>
      <c r="F126" s="450"/>
    </row>
    <row r="127" spans="2:6" x14ac:dyDescent="0.2">
      <c r="B127" s="450"/>
      <c r="C127" s="450"/>
      <c r="D127" s="450"/>
      <c r="E127" s="450"/>
      <c r="F127" s="450"/>
    </row>
    <row r="128" spans="2:6" x14ac:dyDescent="0.2">
      <c r="B128" s="450"/>
      <c r="C128" s="450"/>
      <c r="D128" s="450"/>
      <c r="E128" s="450"/>
      <c r="F128" s="450"/>
    </row>
    <row r="129" spans="2:6" x14ac:dyDescent="0.2">
      <c r="B129" s="450"/>
      <c r="C129" s="450"/>
      <c r="D129" s="450"/>
      <c r="E129" s="450"/>
      <c r="F129" s="450"/>
    </row>
    <row r="130" spans="2:6" x14ac:dyDescent="0.2">
      <c r="B130" s="450"/>
      <c r="C130" s="450"/>
      <c r="D130" s="450"/>
      <c r="E130" s="450"/>
      <c r="F130" s="450"/>
    </row>
    <row r="131" spans="2:6" x14ac:dyDescent="0.2">
      <c r="B131" s="450"/>
      <c r="C131" s="450"/>
      <c r="D131" s="450"/>
      <c r="E131" s="450"/>
      <c r="F131" s="450"/>
    </row>
    <row r="132" spans="2:6" x14ac:dyDescent="0.2">
      <c r="B132" s="450"/>
      <c r="C132" s="450"/>
      <c r="D132" s="450"/>
      <c r="E132" s="450"/>
      <c r="F132" s="450"/>
    </row>
    <row r="133" spans="2:6" x14ac:dyDescent="0.2">
      <c r="B133" s="450"/>
      <c r="C133" s="450"/>
      <c r="D133" s="450"/>
      <c r="E133" s="450"/>
      <c r="F133" s="450"/>
    </row>
    <row r="134" spans="2:6" x14ac:dyDescent="0.2">
      <c r="B134" s="450"/>
      <c r="C134" s="450"/>
      <c r="D134" s="450"/>
      <c r="E134" s="450"/>
      <c r="F134" s="450"/>
    </row>
    <row r="135" spans="2:6" x14ac:dyDescent="0.2">
      <c r="B135" s="450"/>
      <c r="C135" s="450"/>
      <c r="D135" s="450"/>
      <c r="E135" s="450"/>
      <c r="F135" s="450"/>
    </row>
    <row r="136" spans="2:6" x14ac:dyDescent="0.2">
      <c r="B136" s="450"/>
      <c r="C136" s="450"/>
      <c r="D136" s="450"/>
      <c r="E136" s="450"/>
      <c r="F136" s="450"/>
    </row>
    <row r="137" spans="2:6" x14ac:dyDescent="0.2">
      <c r="B137" s="450"/>
      <c r="C137" s="450"/>
      <c r="D137" s="450"/>
      <c r="E137" s="450"/>
      <c r="F137" s="450"/>
    </row>
    <row r="138" spans="2:6" x14ac:dyDescent="0.2">
      <c r="B138" s="450"/>
      <c r="C138" s="450"/>
      <c r="D138" s="450"/>
      <c r="E138" s="450"/>
      <c r="F138" s="450"/>
    </row>
    <row r="139" spans="2:6" x14ac:dyDescent="0.2">
      <c r="B139" s="450"/>
      <c r="C139" s="450"/>
      <c r="D139" s="450"/>
      <c r="E139" s="450"/>
      <c r="F139" s="450"/>
    </row>
    <row r="140" spans="2:6" x14ac:dyDescent="0.2">
      <c r="B140" s="450"/>
      <c r="C140" s="450"/>
      <c r="D140" s="450"/>
      <c r="E140" s="450"/>
      <c r="F140" s="450"/>
    </row>
    <row r="141" spans="2:6" x14ac:dyDescent="0.2">
      <c r="B141" s="450"/>
      <c r="C141" s="450"/>
      <c r="D141" s="450"/>
      <c r="E141" s="450"/>
      <c r="F141" s="450"/>
    </row>
    <row r="142" spans="2:6" x14ac:dyDescent="0.2">
      <c r="B142" s="450"/>
      <c r="C142" s="450"/>
      <c r="D142" s="450"/>
      <c r="E142" s="450"/>
      <c r="F142" s="450"/>
    </row>
    <row r="143" spans="2:6" x14ac:dyDescent="0.2">
      <c r="B143" s="450"/>
      <c r="C143" s="450"/>
      <c r="D143" s="450"/>
      <c r="E143" s="450"/>
      <c r="F143" s="450"/>
    </row>
    <row r="144" spans="2:6" x14ac:dyDescent="0.2">
      <c r="B144" s="450"/>
      <c r="C144" s="450"/>
      <c r="D144" s="450"/>
      <c r="E144" s="450"/>
      <c r="F144" s="450"/>
    </row>
    <row r="145" spans="2:6" x14ac:dyDescent="0.2">
      <c r="B145" s="450"/>
      <c r="C145" s="450"/>
      <c r="D145" s="450"/>
      <c r="E145" s="450"/>
      <c r="F145" s="450"/>
    </row>
    <row r="146" spans="2:6" x14ac:dyDescent="0.2">
      <c r="B146" s="450"/>
      <c r="C146" s="450"/>
      <c r="D146" s="450"/>
      <c r="E146" s="450"/>
      <c r="F146" s="450"/>
    </row>
    <row r="147" spans="2:6" x14ac:dyDescent="0.2">
      <c r="B147" s="450"/>
      <c r="C147" s="450"/>
      <c r="D147" s="450"/>
      <c r="E147" s="450"/>
      <c r="F147" s="450"/>
    </row>
    <row r="148" spans="2:6" x14ac:dyDescent="0.2">
      <c r="B148" s="450"/>
      <c r="C148" s="450"/>
      <c r="D148" s="450"/>
      <c r="E148" s="450"/>
      <c r="F148" s="450"/>
    </row>
    <row r="149" spans="2:6" x14ac:dyDescent="0.2">
      <c r="B149" s="450"/>
      <c r="C149" s="450"/>
      <c r="D149" s="450"/>
      <c r="E149" s="450"/>
      <c r="F149" s="450"/>
    </row>
    <row r="150" spans="2:6" x14ac:dyDescent="0.2">
      <c r="B150" s="450"/>
      <c r="C150" s="450"/>
      <c r="D150" s="450"/>
      <c r="E150" s="450"/>
      <c r="F150" s="450"/>
    </row>
    <row r="151" spans="2:6" x14ac:dyDescent="0.2">
      <c r="B151" s="450"/>
      <c r="C151" s="450"/>
      <c r="D151" s="450"/>
      <c r="E151" s="450"/>
      <c r="F151" s="450"/>
    </row>
    <row r="152" spans="2:6" x14ac:dyDescent="0.2">
      <c r="B152" s="450"/>
      <c r="C152" s="450"/>
      <c r="D152" s="450"/>
      <c r="E152" s="450"/>
      <c r="F152" s="450"/>
    </row>
    <row r="153" spans="2:6" x14ac:dyDescent="0.2">
      <c r="B153" s="450"/>
      <c r="C153" s="450"/>
      <c r="D153" s="450"/>
      <c r="E153" s="450"/>
      <c r="F153" s="450"/>
    </row>
    <row r="154" spans="2:6" x14ac:dyDescent="0.2">
      <c r="B154" s="450"/>
      <c r="C154" s="450"/>
      <c r="D154" s="450"/>
      <c r="E154" s="450"/>
      <c r="F154" s="450"/>
    </row>
    <row r="155" spans="2:6" x14ac:dyDescent="0.2">
      <c r="B155" s="450"/>
      <c r="C155" s="450"/>
      <c r="D155" s="450"/>
      <c r="E155" s="450"/>
      <c r="F155" s="450"/>
    </row>
    <row r="156" spans="2:6" x14ac:dyDescent="0.2">
      <c r="B156" s="450"/>
      <c r="C156" s="450"/>
      <c r="D156" s="450"/>
      <c r="E156" s="450"/>
      <c r="F156" s="450"/>
    </row>
    <row r="157" spans="2:6" x14ac:dyDescent="0.2">
      <c r="B157" s="450"/>
      <c r="C157" s="450"/>
      <c r="D157" s="450"/>
      <c r="E157" s="450"/>
      <c r="F157" s="450"/>
    </row>
    <row r="158" spans="2:6" x14ac:dyDescent="0.2">
      <c r="B158" s="450"/>
      <c r="C158" s="450"/>
      <c r="D158" s="450"/>
      <c r="E158" s="450"/>
      <c r="F158" s="450"/>
    </row>
    <row r="159" spans="2:6" x14ac:dyDescent="0.2">
      <c r="B159" s="450"/>
      <c r="C159" s="450"/>
      <c r="D159" s="450"/>
      <c r="E159" s="450"/>
      <c r="F159" s="450"/>
    </row>
    <row r="160" spans="2:6" x14ac:dyDescent="0.2">
      <c r="B160" s="450"/>
      <c r="C160" s="450"/>
      <c r="D160" s="450"/>
      <c r="E160" s="450"/>
      <c r="F160" s="450"/>
    </row>
    <row r="161" spans="2:6" x14ac:dyDescent="0.2">
      <c r="B161" s="450"/>
      <c r="C161" s="450"/>
      <c r="D161" s="450"/>
      <c r="E161" s="450"/>
      <c r="F161" s="450"/>
    </row>
    <row r="162" spans="2:6" x14ac:dyDescent="0.2">
      <c r="B162" s="450"/>
      <c r="C162" s="450"/>
      <c r="D162" s="450"/>
      <c r="E162" s="450"/>
      <c r="F162" s="450"/>
    </row>
    <row r="163" spans="2:6" x14ac:dyDescent="0.2">
      <c r="B163" s="450"/>
      <c r="C163" s="450"/>
      <c r="D163" s="450"/>
      <c r="E163" s="450"/>
      <c r="F163" s="450"/>
    </row>
    <row r="164" spans="2:6" x14ac:dyDescent="0.2">
      <c r="B164" s="450"/>
      <c r="C164" s="450"/>
      <c r="D164" s="450"/>
      <c r="E164" s="450"/>
      <c r="F164" s="450"/>
    </row>
    <row r="165" spans="2:6" x14ac:dyDescent="0.2">
      <c r="B165" s="450"/>
      <c r="C165" s="450"/>
      <c r="D165" s="450"/>
      <c r="E165" s="450"/>
      <c r="F165" s="450"/>
    </row>
    <row r="166" spans="2:6" x14ac:dyDescent="0.2">
      <c r="B166" s="450"/>
      <c r="C166" s="450"/>
      <c r="D166" s="450"/>
      <c r="E166" s="450"/>
      <c r="F166" s="450"/>
    </row>
    <row r="167" spans="2:6" x14ac:dyDescent="0.2">
      <c r="B167" s="450"/>
      <c r="C167" s="450"/>
      <c r="D167" s="450"/>
      <c r="E167" s="450"/>
      <c r="F167" s="450"/>
    </row>
    <row r="168" spans="2:6" x14ac:dyDescent="0.2">
      <c r="B168" s="450"/>
      <c r="C168" s="450"/>
      <c r="D168" s="450"/>
      <c r="E168" s="450"/>
      <c r="F168" s="450"/>
    </row>
    <row r="169" spans="2:6" x14ac:dyDescent="0.2">
      <c r="B169" s="450"/>
      <c r="C169" s="450"/>
      <c r="D169" s="450"/>
      <c r="E169" s="450"/>
      <c r="F169" s="450"/>
    </row>
    <row r="170" spans="2:6" x14ac:dyDescent="0.2">
      <c r="B170" s="450"/>
      <c r="C170" s="450"/>
      <c r="D170" s="450"/>
      <c r="E170" s="450"/>
      <c r="F170" s="450"/>
    </row>
    <row r="171" spans="2:6" x14ac:dyDescent="0.2">
      <c r="B171" s="450"/>
      <c r="C171" s="450"/>
      <c r="D171" s="450"/>
      <c r="E171" s="450"/>
      <c r="F171" s="450"/>
    </row>
    <row r="172" spans="2:6" x14ac:dyDescent="0.2">
      <c r="B172" s="450"/>
      <c r="C172" s="450"/>
      <c r="D172" s="450"/>
      <c r="E172" s="450"/>
      <c r="F172" s="450"/>
    </row>
    <row r="173" spans="2:6" x14ac:dyDescent="0.2">
      <c r="B173" s="450"/>
      <c r="C173" s="450"/>
      <c r="D173" s="450"/>
      <c r="E173" s="450"/>
      <c r="F173" s="450"/>
    </row>
    <row r="174" spans="2:6" x14ac:dyDescent="0.2">
      <c r="B174" s="450"/>
      <c r="C174" s="450"/>
      <c r="D174" s="450"/>
      <c r="E174" s="450"/>
      <c r="F174" s="450"/>
    </row>
    <row r="175" spans="2:6" x14ac:dyDescent="0.2">
      <c r="B175" s="450"/>
      <c r="C175" s="450"/>
      <c r="D175" s="450"/>
      <c r="E175" s="450"/>
      <c r="F175" s="450"/>
    </row>
    <row r="176" spans="2:6" x14ac:dyDescent="0.2">
      <c r="B176" s="450"/>
      <c r="C176" s="450"/>
      <c r="D176" s="450"/>
      <c r="E176" s="450"/>
      <c r="F176" s="450"/>
    </row>
    <row r="177" spans="2:6" x14ac:dyDescent="0.2">
      <c r="B177" s="450"/>
      <c r="C177" s="450"/>
      <c r="D177" s="450"/>
      <c r="E177" s="450"/>
      <c r="F177" s="450"/>
    </row>
    <row r="178" spans="2:6" x14ac:dyDescent="0.2">
      <c r="B178" s="450"/>
      <c r="C178" s="450"/>
      <c r="D178" s="450"/>
      <c r="E178" s="450"/>
      <c r="F178" s="450"/>
    </row>
    <row r="179" spans="2:6" x14ac:dyDescent="0.2">
      <c r="B179" s="450"/>
      <c r="C179" s="450"/>
      <c r="D179" s="450"/>
      <c r="E179" s="450"/>
      <c r="F179" s="450"/>
    </row>
    <row r="180" spans="2:6" x14ac:dyDescent="0.2">
      <c r="B180" s="450"/>
      <c r="C180" s="450"/>
      <c r="D180" s="450"/>
      <c r="E180" s="450"/>
      <c r="F180" s="450"/>
    </row>
    <row r="181" spans="2:6" x14ac:dyDescent="0.2">
      <c r="B181" s="450"/>
      <c r="C181" s="450"/>
      <c r="D181" s="450"/>
      <c r="E181" s="450"/>
      <c r="F181" s="450"/>
    </row>
    <row r="182" spans="2:6" x14ac:dyDescent="0.2">
      <c r="B182" s="450"/>
      <c r="C182" s="450"/>
      <c r="D182" s="450"/>
      <c r="E182" s="450"/>
      <c r="F182" s="450"/>
    </row>
    <row r="183" spans="2:6" x14ac:dyDescent="0.2">
      <c r="B183" s="450"/>
      <c r="C183" s="450"/>
      <c r="D183" s="450"/>
      <c r="E183" s="450"/>
      <c r="F183" s="450"/>
    </row>
    <row r="184" spans="2:6" x14ac:dyDescent="0.2">
      <c r="B184" s="450"/>
      <c r="C184" s="450"/>
      <c r="D184" s="450"/>
      <c r="E184" s="450"/>
      <c r="F184" s="450"/>
    </row>
    <row r="185" spans="2:6" x14ac:dyDescent="0.2">
      <c r="B185" s="450"/>
      <c r="C185" s="450"/>
      <c r="D185" s="450"/>
      <c r="E185" s="450"/>
      <c r="F185" s="450"/>
    </row>
    <row r="186" spans="2:6" x14ac:dyDescent="0.2">
      <c r="B186" s="450"/>
      <c r="C186" s="450"/>
      <c r="D186" s="450"/>
      <c r="E186" s="450"/>
      <c r="F186" s="450"/>
    </row>
    <row r="187" spans="2:6" x14ac:dyDescent="0.2">
      <c r="B187" s="450"/>
      <c r="C187" s="450"/>
      <c r="D187" s="450"/>
      <c r="E187" s="450"/>
      <c r="F187" s="450"/>
    </row>
    <row r="188" spans="2:6" x14ac:dyDescent="0.2">
      <c r="B188" s="450"/>
      <c r="C188" s="450"/>
      <c r="D188" s="450"/>
      <c r="E188" s="450"/>
      <c r="F188" s="450"/>
    </row>
    <row r="189" spans="2:6" x14ac:dyDescent="0.2">
      <c r="B189" s="450"/>
      <c r="C189" s="450"/>
      <c r="D189" s="450"/>
      <c r="E189" s="450"/>
      <c r="F189" s="450"/>
    </row>
    <row r="190" spans="2:6" x14ac:dyDescent="0.2">
      <c r="B190" s="450"/>
      <c r="C190" s="450"/>
      <c r="D190" s="450"/>
      <c r="E190" s="450"/>
      <c r="F190" s="450"/>
    </row>
    <row r="191" spans="2:6" x14ac:dyDescent="0.2">
      <c r="B191" s="450"/>
      <c r="C191" s="450"/>
      <c r="D191" s="450"/>
      <c r="E191" s="450"/>
      <c r="F191" s="450"/>
    </row>
    <row r="192" spans="2:6" x14ac:dyDescent="0.2">
      <c r="B192" s="450"/>
      <c r="C192" s="450"/>
      <c r="D192" s="450"/>
      <c r="E192" s="450"/>
      <c r="F192" s="450"/>
    </row>
    <row r="193" spans="2:6" x14ac:dyDescent="0.2">
      <c r="B193" s="450"/>
      <c r="C193" s="450"/>
      <c r="D193" s="450"/>
      <c r="E193" s="450"/>
      <c r="F193" s="450"/>
    </row>
    <row r="194" spans="2:6" x14ac:dyDescent="0.2">
      <c r="B194" s="450"/>
      <c r="C194" s="450"/>
      <c r="D194" s="450"/>
      <c r="E194" s="450"/>
      <c r="F194" s="450"/>
    </row>
    <row r="195" spans="2:6" x14ac:dyDescent="0.2">
      <c r="B195" s="450"/>
      <c r="C195" s="450"/>
      <c r="D195" s="450"/>
      <c r="E195" s="450"/>
      <c r="F195" s="450"/>
    </row>
    <row r="196" spans="2:6" x14ac:dyDescent="0.2">
      <c r="B196" s="450"/>
      <c r="C196" s="450"/>
      <c r="D196" s="450"/>
      <c r="E196" s="450"/>
      <c r="F196" s="450"/>
    </row>
    <row r="197" spans="2:6" x14ac:dyDescent="0.2">
      <c r="B197" s="450"/>
      <c r="C197" s="450"/>
      <c r="D197" s="450"/>
      <c r="E197" s="450"/>
      <c r="F197" s="450"/>
    </row>
    <row r="198" spans="2:6" x14ac:dyDescent="0.2">
      <c r="B198" s="450"/>
      <c r="C198" s="450"/>
      <c r="D198" s="450"/>
      <c r="E198" s="450"/>
      <c r="F198" s="450"/>
    </row>
    <row r="199" spans="2:6" x14ac:dyDescent="0.2">
      <c r="B199" s="450"/>
      <c r="C199" s="450"/>
      <c r="D199" s="450"/>
      <c r="E199" s="450"/>
      <c r="F199" s="450"/>
    </row>
    <row r="200" spans="2:6" x14ac:dyDescent="0.2">
      <c r="B200" s="450"/>
      <c r="C200" s="450"/>
      <c r="D200" s="450"/>
      <c r="E200" s="450"/>
      <c r="F200" s="450"/>
    </row>
    <row r="201" spans="2:6" x14ac:dyDescent="0.2">
      <c r="B201" s="450"/>
      <c r="C201" s="450"/>
      <c r="D201" s="450"/>
      <c r="E201" s="450"/>
      <c r="F201" s="450"/>
    </row>
    <row r="202" spans="2:6" x14ac:dyDescent="0.2">
      <c r="B202" s="450"/>
      <c r="C202" s="450"/>
      <c r="D202" s="450"/>
      <c r="E202" s="450"/>
      <c r="F202" s="450"/>
    </row>
    <row r="203" spans="2:6" x14ac:dyDescent="0.2">
      <c r="B203" s="450"/>
      <c r="C203" s="450"/>
      <c r="D203" s="450"/>
      <c r="E203" s="450"/>
      <c r="F203" s="450"/>
    </row>
    <row r="204" spans="2:6" x14ac:dyDescent="0.2">
      <c r="B204" s="450"/>
      <c r="C204" s="450"/>
      <c r="D204" s="450"/>
      <c r="E204" s="450"/>
      <c r="F204" s="450"/>
    </row>
    <row r="205" spans="2:6" x14ac:dyDescent="0.2">
      <c r="B205" s="450"/>
      <c r="C205" s="450"/>
      <c r="D205" s="450"/>
      <c r="E205" s="450"/>
      <c r="F205" s="450"/>
    </row>
    <row r="206" spans="2:6" x14ac:dyDescent="0.2">
      <c r="B206" s="450"/>
      <c r="C206" s="450"/>
      <c r="D206" s="450"/>
      <c r="E206" s="450"/>
      <c r="F206" s="450"/>
    </row>
    <row r="207" spans="2:6" x14ac:dyDescent="0.2">
      <c r="B207" s="450"/>
      <c r="C207" s="450"/>
      <c r="D207" s="450"/>
      <c r="E207" s="450"/>
      <c r="F207" s="450"/>
    </row>
    <row r="208" spans="2:6" x14ac:dyDescent="0.2">
      <c r="B208" s="450"/>
      <c r="C208" s="450"/>
      <c r="D208" s="450"/>
      <c r="E208" s="450"/>
      <c r="F208" s="450"/>
    </row>
    <row r="209" spans="2:6" x14ac:dyDescent="0.2">
      <c r="B209" s="450"/>
      <c r="C209" s="450"/>
      <c r="D209" s="450"/>
      <c r="E209" s="450"/>
      <c r="F209" s="450"/>
    </row>
    <row r="210" spans="2:6" x14ac:dyDescent="0.2">
      <c r="B210" s="450"/>
      <c r="C210" s="450"/>
      <c r="D210" s="450"/>
      <c r="E210" s="450"/>
      <c r="F210" s="450"/>
    </row>
    <row r="211" spans="2:6" x14ac:dyDescent="0.2">
      <c r="B211" s="450"/>
      <c r="C211" s="450"/>
      <c r="D211" s="450"/>
      <c r="E211" s="450"/>
      <c r="F211" s="450"/>
    </row>
    <row r="212" spans="2:6" x14ac:dyDescent="0.2">
      <c r="B212" s="450"/>
      <c r="C212" s="450"/>
      <c r="D212" s="450"/>
      <c r="E212" s="450"/>
      <c r="F212" s="450"/>
    </row>
    <row r="213" spans="2:6" x14ac:dyDescent="0.2">
      <c r="B213" s="450"/>
      <c r="C213" s="450"/>
      <c r="D213" s="450"/>
      <c r="E213" s="450"/>
      <c r="F213" s="450"/>
    </row>
    <row r="214" spans="2:6" x14ac:dyDescent="0.2">
      <c r="B214" s="450"/>
      <c r="C214" s="450"/>
      <c r="D214" s="450"/>
      <c r="E214" s="450"/>
      <c r="F214" s="450"/>
    </row>
    <row r="215" spans="2:6" x14ac:dyDescent="0.2">
      <c r="B215" s="450"/>
      <c r="C215" s="450"/>
      <c r="D215" s="450"/>
      <c r="E215" s="450"/>
      <c r="F215" s="450"/>
    </row>
    <row r="216" spans="2:6" x14ac:dyDescent="0.2">
      <c r="B216" s="450"/>
      <c r="C216" s="450"/>
      <c r="D216" s="450"/>
      <c r="E216" s="450"/>
      <c r="F216" s="450"/>
    </row>
    <row r="217" spans="2:6" x14ac:dyDescent="0.2">
      <c r="B217" s="450"/>
      <c r="C217" s="450"/>
      <c r="D217" s="450"/>
      <c r="E217" s="450"/>
      <c r="F217" s="450"/>
    </row>
    <row r="218" spans="2:6" x14ac:dyDescent="0.2">
      <c r="B218" s="450"/>
      <c r="C218" s="450"/>
      <c r="D218" s="450"/>
      <c r="E218" s="450"/>
      <c r="F218" s="450"/>
    </row>
    <row r="219" spans="2:6" x14ac:dyDescent="0.2">
      <c r="B219" s="450"/>
      <c r="C219" s="450"/>
      <c r="D219" s="450"/>
      <c r="E219" s="450"/>
      <c r="F219" s="450"/>
    </row>
    <row r="220" spans="2:6" x14ac:dyDescent="0.2">
      <c r="B220" s="450"/>
      <c r="C220" s="450"/>
      <c r="D220" s="450"/>
      <c r="E220" s="450"/>
      <c r="F220" s="450"/>
    </row>
    <row r="221" spans="2:6" x14ac:dyDescent="0.2">
      <c r="B221" s="450"/>
      <c r="C221" s="450"/>
      <c r="D221" s="450"/>
      <c r="E221" s="450"/>
      <c r="F221" s="450"/>
    </row>
    <row r="222" spans="2:6" x14ac:dyDescent="0.2">
      <c r="B222" s="450"/>
      <c r="C222" s="450"/>
      <c r="D222" s="450"/>
      <c r="E222" s="450"/>
      <c r="F222" s="450"/>
    </row>
    <row r="223" spans="2:6" x14ac:dyDescent="0.2">
      <c r="B223" s="450"/>
      <c r="C223" s="450"/>
      <c r="D223" s="450"/>
      <c r="E223" s="450"/>
      <c r="F223" s="450"/>
    </row>
    <row r="224" spans="2:6" x14ac:dyDescent="0.2">
      <c r="B224" s="450"/>
      <c r="C224" s="450"/>
      <c r="D224" s="450"/>
      <c r="E224" s="450"/>
      <c r="F224" s="450"/>
    </row>
    <row r="225" spans="2:6" x14ac:dyDescent="0.2">
      <c r="B225" s="450"/>
      <c r="C225" s="450"/>
      <c r="D225" s="450"/>
      <c r="E225" s="450"/>
      <c r="F225" s="450"/>
    </row>
    <row r="226" spans="2:6" x14ac:dyDescent="0.2">
      <c r="B226" s="450"/>
      <c r="C226" s="450"/>
      <c r="D226" s="450"/>
      <c r="E226" s="450"/>
      <c r="F226" s="450"/>
    </row>
    <row r="227" spans="2:6" x14ac:dyDescent="0.2">
      <c r="B227" s="450"/>
      <c r="C227" s="450"/>
      <c r="D227" s="450"/>
      <c r="E227" s="450"/>
      <c r="F227" s="450"/>
    </row>
    <row r="228" spans="2:6" x14ac:dyDescent="0.2">
      <c r="B228" s="450"/>
      <c r="C228" s="450"/>
      <c r="D228" s="450"/>
      <c r="E228" s="450"/>
      <c r="F228" s="450"/>
    </row>
    <row r="229" spans="2:6" x14ac:dyDescent="0.2">
      <c r="B229" s="450"/>
      <c r="C229" s="450"/>
      <c r="D229" s="450"/>
      <c r="E229" s="450"/>
      <c r="F229" s="450"/>
    </row>
    <row r="230" spans="2:6" x14ac:dyDescent="0.2">
      <c r="B230" s="450"/>
      <c r="C230" s="450"/>
      <c r="D230" s="450"/>
      <c r="E230" s="450"/>
      <c r="F230" s="450"/>
    </row>
    <row r="231" spans="2:6" x14ac:dyDescent="0.2">
      <c r="B231" s="450"/>
      <c r="C231" s="450"/>
      <c r="D231" s="450"/>
      <c r="E231" s="450"/>
      <c r="F231" s="450"/>
    </row>
    <row r="232" spans="2:6" x14ac:dyDescent="0.2">
      <c r="B232" s="450"/>
      <c r="C232" s="450"/>
      <c r="D232" s="450"/>
      <c r="E232" s="450"/>
      <c r="F232" s="450"/>
    </row>
    <row r="233" spans="2:6" x14ac:dyDescent="0.2">
      <c r="B233" s="450"/>
      <c r="C233" s="450"/>
      <c r="D233" s="450"/>
      <c r="E233" s="450"/>
      <c r="F233" s="450"/>
    </row>
    <row r="234" spans="2:6" x14ac:dyDescent="0.2">
      <c r="B234" s="450"/>
      <c r="C234" s="450"/>
      <c r="D234" s="450"/>
      <c r="E234" s="450"/>
      <c r="F234" s="450"/>
    </row>
    <row r="235" spans="2:6" x14ac:dyDescent="0.2">
      <c r="B235" s="450"/>
      <c r="C235" s="450"/>
      <c r="D235" s="450"/>
      <c r="E235" s="450"/>
      <c r="F235" s="450"/>
    </row>
    <row r="236" spans="2:6" x14ac:dyDescent="0.2">
      <c r="B236" s="450"/>
      <c r="C236" s="450"/>
      <c r="D236" s="450"/>
      <c r="E236" s="450"/>
      <c r="F236" s="450"/>
    </row>
    <row r="237" spans="2:6" x14ac:dyDescent="0.2">
      <c r="B237" s="450"/>
      <c r="C237" s="450"/>
      <c r="D237" s="450"/>
      <c r="E237" s="450"/>
      <c r="F237" s="450"/>
    </row>
    <row r="238" spans="2:6" x14ac:dyDescent="0.2">
      <c r="B238" s="450"/>
      <c r="C238" s="450"/>
      <c r="D238" s="450"/>
      <c r="E238" s="450"/>
      <c r="F238" s="450"/>
    </row>
    <row r="239" spans="2:6" x14ac:dyDescent="0.2">
      <c r="B239" s="450"/>
      <c r="C239" s="450"/>
      <c r="D239" s="450"/>
      <c r="E239" s="450"/>
      <c r="F239" s="450"/>
    </row>
    <row r="240" spans="2:6" x14ac:dyDescent="0.2">
      <c r="B240" s="450"/>
      <c r="C240" s="450"/>
      <c r="D240" s="450"/>
      <c r="E240" s="450"/>
      <c r="F240" s="450"/>
    </row>
    <row r="241" spans="2:6" x14ac:dyDescent="0.2">
      <c r="B241" s="450"/>
      <c r="C241" s="450"/>
      <c r="D241" s="450"/>
      <c r="E241" s="450"/>
      <c r="F241" s="450"/>
    </row>
    <row r="242" spans="2:6" x14ac:dyDescent="0.2">
      <c r="B242" s="450"/>
      <c r="C242" s="450"/>
      <c r="D242" s="450"/>
      <c r="E242" s="450"/>
      <c r="F242" s="450"/>
    </row>
    <row r="243" spans="2:6" x14ac:dyDescent="0.2">
      <c r="B243" s="450"/>
      <c r="C243" s="450"/>
      <c r="D243" s="450"/>
      <c r="E243" s="450"/>
      <c r="F243" s="450"/>
    </row>
    <row r="244" spans="2:6" x14ac:dyDescent="0.2">
      <c r="B244" s="450"/>
      <c r="C244" s="450"/>
      <c r="D244" s="450"/>
      <c r="E244" s="450"/>
      <c r="F244" s="450"/>
    </row>
    <row r="245" spans="2:6" x14ac:dyDescent="0.2">
      <c r="B245" s="450"/>
      <c r="C245" s="450"/>
      <c r="D245" s="450"/>
      <c r="E245" s="450"/>
      <c r="F245" s="450"/>
    </row>
    <row r="246" spans="2:6" x14ac:dyDescent="0.2">
      <c r="B246" s="450"/>
      <c r="C246" s="450"/>
      <c r="D246" s="450"/>
      <c r="E246" s="450"/>
      <c r="F246" s="450"/>
    </row>
    <row r="247" spans="2:6" x14ac:dyDescent="0.2">
      <c r="B247" s="450"/>
      <c r="C247" s="450"/>
      <c r="D247" s="450"/>
      <c r="E247" s="450"/>
      <c r="F247" s="450"/>
    </row>
    <row r="248" spans="2:6" x14ac:dyDescent="0.2">
      <c r="B248" s="450"/>
      <c r="C248" s="450"/>
      <c r="D248" s="450"/>
      <c r="E248" s="450"/>
      <c r="F248" s="450"/>
    </row>
    <row r="249" spans="2:6" x14ac:dyDescent="0.2">
      <c r="B249" s="450"/>
      <c r="C249" s="450"/>
      <c r="D249" s="450"/>
      <c r="E249" s="450"/>
      <c r="F249" s="450"/>
    </row>
    <row r="250" spans="2:6" x14ac:dyDescent="0.2">
      <c r="B250" s="450"/>
      <c r="C250" s="450"/>
      <c r="D250" s="450"/>
      <c r="E250" s="450"/>
      <c r="F250" s="450"/>
    </row>
    <row r="251" spans="2:6" x14ac:dyDescent="0.2">
      <c r="B251" s="450"/>
      <c r="C251" s="450"/>
      <c r="D251" s="450"/>
      <c r="E251" s="450"/>
      <c r="F251" s="450"/>
    </row>
    <row r="252" spans="2:6" x14ac:dyDescent="0.2">
      <c r="B252" s="450"/>
      <c r="C252" s="450"/>
      <c r="D252" s="450"/>
      <c r="E252" s="450"/>
      <c r="F252" s="450"/>
    </row>
    <row r="253" spans="2:6" x14ac:dyDescent="0.2">
      <c r="B253" s="450"/>
      <c r="C253" s="450"/>
      <c r="D253" s="450"/>
      <c r="E253" s="450"/>
      <c r="F253" s="450"/>
    </row>
    <row r="254" spans="2:6" x14ac:dyDescent="0.2">
      <c r="B254" s="450"/>
      <c r="C254" s="450"/>
      <c r="D254" s="450"/>
      <c r="E254" s="450"/>
      <c r="F254" s="450"/>
    </row>
    <row r="255" spans="2:6" x14ac:dyDescent="0.2">
      <c r="B255" s="450"/>
      <c r="C255" s="450"/>
      <c r="D255" s="450"/>
      <c r="E255" s="450"/>
      <c r="F255" s="450"/>
    </row>
    <row r="256" spans="2:6" x14ac:dyDescent="0.2">
      <c r="B256" s="450"/>
      <c r="C256" s="450"/>
      <c r="D256" s="450"/>
      <c r="E256" s="450"/>
      <c r="F256" s="450"/>
    </row>
    <row r="257" spans="2:6" x14ac:dyDescent="0.2">
      <c r="B257" s="450"/>
      <c r="C257" s="450"/>
      <c r="D257" s="450"/>
      <c r="E257" s="450"/>
      <c r="F257" s="450"/>
    </row>
    <row r="258" spans="2:6" x14ac:dyDescent="0.2">
      <c r="B258" s="450"/>
      <c r="C258" s="450"/>
      <c r="D258" s="450"/>
      <c r="E258" s="450"/>
      <c r="F258" s="450"/>
    </row>
    <row r="259" spans="2:6" x14ac:dyDescent="0.2">
      <c r="B259" s="450"/>
      <c r="C259" s="450"/>
      <c r="D259" s="450"/>
      <c r="E259" s="450"/>
      <c r="F259" s="450"/>
    </row>
    <row r="260" spans="2:6" x14ac:dyDescent="0.2">
      <c r="B260" s="450"/>
      <c r="C260" s="450"/>
      <c r="D260" s="450"/>
      <c r="E260" s="450"/>
      <c r="F260" s="450"/>
    </row>
    <row r="261" spans="2:6" x14ac:dyDescent="0.2">
      <c r="B261" s="450"/>
      <c r="C261" s="450"/>
      <c r="D261" s="450"/>
      <c r="E261" s="450"/>
      <c r="F261" s="450"/>
    </row>
    <row r="262" spans="2:6" x14ac:dyDescent="0.2">
      <c r="B262" s="450"/>
      <c r="C262" s="450"/>
      <c r="D262" s="450"/>
      <c r="E262" s="450"/>
      <c r="F262" s="450"/>
    </row>
    <row r="263" spans="2:6" x14ac:dyDescent="0.2">
      <c r="B263" s="450"/>
      <c r="C263" s="450"/>
      <c r="D263" s="450"/>
      <c r="E263" s="450"/>
      <c r="F263" s="450"/>
    </row>
    <row r="264" spans="2:6" x14ac:dyDescent="0.2">
      <c r="B264" s="450"/>
      <c r="C264" s="450"/>
      <c r="D264" s="450"/>
      <c r="E264" s="450"/>
      <c r="F264" s="450"/>
    </row>
    <row r="265" spans="2:6" x14ac:dyDescent="0.2">
      <c r="B265" s="450"/>
      <c r="C265" s="450"/>
      <c r="D265" s="450"/>
      <c r="E265" s="450"/>
      <c r="F265" s="450"/>
    </row>
    <row r="266" spans="2:6" x14ac:dyDescent="0.2">
      <c r="B266" s="450"/>
      <c r="C266" s="450"/>
      <c r="D266" s="450"/>
      <c r="E266" s="450"/>
      <c r="F266" s="450"/>
    </row>
    <row r="267" spans="2:6" x14ac:dyDescent="0.2">
      <c r="B267" s="450"/>
      <c r="C267" s="450"/>
      <c r="D267" s="450"/>
      <c r="E267" s="450"/>
      <c r="F267" s="450"/>
    </row>
    <row r="268" spans="2:6" x14ac:dyDescent="0.2">
      <c r="B268" s="450"/>
      <c r="C268" s="450"/>
      <c r="D268" s="450"/>
      <c r="E268" s="450"/>
      <c r="F268" s="450"/>
    </row>
    <row r="269" spans="2:6" x14ac:dyDescent="0.2">
      <c r="B269" s="450"/>
      <c r="C269" s="450"/>
      <c r="D269" s="450"/>
      <c r="E269" s="450"/>
      <c r="F269" s="450"/>
    </row>
    <row r="270" spans="2:6" x14ac:dyDescent="0.2">
      <c r="B270" s="450"/>
      <c r="C270" s="450"/>
      <c r="D270" s="450"/>
      <c r="E270" s="450"/>
      <c r="F270" s="450"/>
    </row>
    <row r="271" spans="2:6" x14ac:dyDescent="0.2">
      <c r="B271" s="450"/>
      <c r="C271" s="450"/>
      <c r="D271" s="450"/>
      <c r="E271" s="450"/>
      <c r="F271" s="450"/>
    </row>
    <row r="272" spans="2:6" x14ac:dyDescent="0.2">
      <c r="B272" s="450"/>
      <c r="C272" s="450"/>
      <c r="D272" s="450"/>
      <c r="E272" s="450"/>
      <c r="F272" s="450"/>
    </row>
    <row r="273" spans="2:6" x14ac:dyDescent="0.2">
      <c r="B273" s="450"/>
      <c r="C273" s="450"/>
      <c r="D273" s="450"/>
      <c r="E273" s="450"/>
      <c r="F273" s="450"/>
    </row>
    <row r="274" spans="2:6" x14ac:dyDescent="0.2">
      <c r="B274" s="450"/>
      <c r="C274" s="450"/>
      <c r="D274" s="450"/>
      <c r="E274" s="450"/>
      <c r="F274" s="450"/>
    </row>
    <row r="275" spans="2:6" x14ac:dyDescent="0.2">
      <c r="B275" s="450"/>
      <c r="C275" s="450"/>
      <c r="D275" s="450"/>
      <c r="E275" s="450"/>
      <c r="F275" s="450"/>
    </row>
    <row r="276" spans="2:6" x14ac:dyDescent="0.2">
      <c r="B276" s="450"/>
      <c r="C276" s="450"/>
      <c r="D276" s="450"/>
      <c r="E276" s="450"/>
      <c r="F276" s="450"/>
    </row>
    <row r="277" spans="2:6" x14ac:dyDescent="0.2">
      <c r="B277" s="450"/>
      <c r="C277" s="450"/>
      <c r="D277" s="450"/>
      <c r="E277" s="450"/>
      <c r="F277" s="450"/>
    </row>
    <row r="278" spans="2:6" x14ac:dyDescent="0.2">
      <c r="B278" s="450"/>
      <c r="C278" s="450"/>
      <c r="D278" s="450"/>
      <c r="E278" s="450"/>
      <c r="F278" s="450"/>
    </row>
    <row r="279" spans="2:6" x14ac:dyDescent="0.2">
      <c r="B279" s="450"/>
      <c r="C279" s="450"/>
      <c r="D279" s="450"/>
      <c r="E279" s="450"/>
      <c r="F279" s="450"/>
    </row>
    <row r="280" spans="2:6" x14ac:dyDescent="0.2">
      <c r="B280" s="450"/>
      <c r="C280" s="450"/>
      <c r="D280" s="450"/>
      <c r="E280" s="450"/>
      <c r="F280" s="450"/>
    </row>
    <row r="281" spans="2:6" x14ac:dyDescent="0.2">
      <c r="B281" s="450"/>
      <c r="C281" s="450"/>
      <c r="D281" s="450"/>
      <c r="E281" s="450"/>
      <c r="F281" s="450"/>
    </row>
    <row r="282" spans="2:6" x14ac:dyDescent="0.2">
      <c r="B282" s="450"/>
      <c r="C282" s="450"/>
      <c r="D282" s="450"/>
      <c r="E282" s="450"/>
      <c r="F282" s="450"/>
    </row>
    <row r="283" spans="2:6" x14ac:dyDescent="0.2">
      <c r="B283" s="450"/>
      <c r="C283" s="450"/>
      <c r="D283" s="450"/>
      <c r="E283" s="450"/>
      <c r="F283" s="450"/>
    </row>
    <row r="284" spans="2:6" x14ac:dyDescent="0.2">
      <c r="B284" s="450"/>
      <c r="C284" s="450"/>
      <c r="D284" s="450"/>
      <c r="E284" s="450"/>
      <c r="F284" s="450"/>
    </row>
    <row r="285" spans="2:6" x14ac:dyDescent="0.2">
      <c r="B285" s="450"/>
      <c r="C285" s="450"/>
      <c r="D285" s="450"/>
      <c r="E285" s="450"/>
      <c r="F285" s="450"/>
    </row>
    <row r="286" spans="2:6" x14ac:dyDescent="0.2">
      <c r="B286" s="450"/>
      <c r="C286" s="450"/>
      <c r="D286" s="450"/>
      <c r="E286" s="450"/>
      <c r="F286" s="450"/>
    </row>
    <row r="287" spans="2:6" x14ac:dyDescent="0.2">
      <c r="B287" s="450"/>
      <c r="C287" s="450"/>
      <c r="D287" s="450"/>
      <c r="E287" s="450"/>
      <c r="F287" s="450"/>
    </row>
    <row r="288" spans="2:6" x14ac:dyDescent="0.2">
      <c r="B288" s="450"/>
      <c r="C288" s="450"/>
      <c r="D288" s="450"/>
      <c r="E288" s="450"/>
      <c r="F288" s="450"/>
    </row>
    <row r="289" spans="2:6" x14ac:dyDescent="0.2">
      <c r="B289" s="450"/>
      <c r="C289" s="450"/>
      <c r="D289" s="450"/>
      <c r="E289" s="450"/>
      <c r="F289" s="450"/>
    </row>
    <row r="290" spans="2:6" x14ac:dyDescent="0.2">
      <c r="B290" s="450"/>
      <c r="C290" s="450"/>
      <c r="D290" s="450"/>
      <c r="E290" s="450"/>
      <c r="F290" s="450"/>
    </row>
    <row r="291" spans="2:6" x14ac:dyDescent="0.2">
      <c r="B291" s="450"/>
      <c r="C291" s="450"/>
      <c r="D291" s="450"/>
      <c r="E291" s="450"/>
      <c r="F291" s="450"/>
    </row>
    <row r="292" spans="2:6" x14ac:dyDescent="0.2">
      <c r="B292" s="450"/>
      <c r="C292" s="450"/>
      <c r="D292" s="450"/>
      <c r="E292" s="450"/>
      <c r="F292" s="450"/>
    </row>
    <row r="293" spans="2:6" x14ac:dyDescent="0.2">
      <c r="B293" s="450"/>
      <c r="C293" s="450"/>
      <c r="D293" s="450"/>
      <c r="E293" s="450"/>
      <c r="F293" s="450"/>
    </row>
    <row r="294" spans="2:6" x14ac:dyDescent="0.2">
      <c r="B294" s="450"/>
      <c r="C294" s="450"/>
      <c r="D294" s="450"/>
      <c r="E294" s="450"/>
      <c r="F294" s="450"/>
    </row>
    <row r="295" spans="2:6" x14ac:dyDescent="0.2">
      <c r="B295" s="450"/>
      <c r="C295" s="450"/>
      <c r="D295" s="450"/>
      <c r="E295" s="450"/>
      <c r="F295" s="450"/>
    </row>
    <row r="296" spans="2:6" x14ac:dyDescent="0.2">
      <c r="B296" s="450"/>
      <c r="C296" s="450"/>
      <c r="D296" s="450"/>
      <c r="E296" s="450"/>
      <c r="F296" s="450"/>
    </row>
    <row r="297" spans="2:6" x14ac:dyDescent="0.2">
      <c r="B297" s="450"/>
      <c r="C297" s="450"/>
      <c r="D297" s="450"/>
      <c r="E297" s="450"/>
      <c r="F297" s="450"/>
    </row>
    <row r="298" spans="2:6" x14ac:dyDescent="0.2">
      <c r="B298" s="450"/>
      <c r="C298" s="450"/>
      <c r="D298" s="450"/>
      <c r="E298" s="450"/>
      <c r="F298" s="450"/>
    </row>
    <row r="299" spans="2:6" x14ac:dyDescent="0.2">
      <c r="B299" s="450"/>
      <c r="C299" s="450"/>
      <c r="D299" s="450"/>
      <c r="E299" s="450"/>
      <c r="F299" s="450"/>
    </row>
    <row r="300" spans="2:6" x14ac:dyDescent="0.2">
      <c r="B300" s="450"/>
      <c r="C300" s="450"/>
      <c r="D300" s="450"/>
      <c r="E300" s="450"/>
      <c r="F300" s="450"/>
    </row>
    <row r="301" spans="2:6" x14ac:dyDescent="0.2">
      <c r="B301" s="450"/>
      <c r="C301" s="450"/>
      <c r="D301" s="450"/>
      <c r="E301" s="450"/>
      <c r="F301" s="450"/>
    </row>
    <row r="302" spans="2:6" x14ac:dyDescent="0.2">
      <c r="B302" s="450"/>
      <c r="C302" s="450"/>
      <c r="D302" s="450"/>
      <c r="E302" s="450"/>
      <c r="F302" s="450"/>
    </row>
    <row r="303" spans="2:6" x14ac:dyDescent="0.2">
      <c r="B303" s="450"/>
      <c r="C303" s="450"/>
      <c r="D303" s="450"/>
      <c r="E303" s="450"/>
      <c r="F303" s="450"/>
    </row>
    <row r="304" spans="2:6" x14ac:dyDescent="0.2">
      <c r="B304" s="450"/>
      <c r="C304" s="450"/>
      <c r="D304" s="450"/>
      <c r="E304" s="450"/>
      <c r="F304" s="450"/>
    </row>
    <row r="305" spans="2:6" x14ac:dyDescent="0.2">
      <c r="B305" s="450"/>
      <c r="C305" s="450"/>
      <c r="D305" s="450"/>
      <c r="E305" s="450"/>
      <c r="F305" s="450"/>
    </row>
    <row r="306" spans="2:6" x14ac:dyDescent="0.2">
      <c r="B306" s="450"/>
      <c r="C306" s="450"/>
      <c r="D306" s="450"/>
      <c r="E306" s="450"/>
      <c r="F306" s="450"/>
    </row>
    <row r="307" spans="2:6" x14ac:dyDescent="0.2">
      <c r="B307" s="450"/>
      <c r="C307" s="450"/>
      <c r="D307" s="450"/>
      <c r="E307" s="450"/>
      <c r="F307" s="450"/>
    </row>
    <row r="308" spans="2:6" x14ac:dyDescent="0.2">
      <c r="B308" s="450"/>
      <c r="C308" s="450"/>
      <c r="D308" s="450"/>
      <c r="E308" s="450"/>
      <c r="F308" s="450"/>
    </row>
    <row r="309" spans="2:6" x14ac:dyDescent="0.2">
      <c r="B309" s="450"/>
      <c r="C309" s="450"/>
      <c r="D309" s="450"/>
      <c r="E309" s="450"/>
      <c r="F309" s="450"/>
    </row>
    <row r="310" spans="2:6" x14ac:dyDescent="0.2">
      <c r="B310" s="450"/>
      <c r="C310" s="450"/>
      <c r="D310" s="450"/>
      <c r="E310" s="450"/>
      <c r="F310" s="450"/>
    </row>
    <row r="311" spans="2:6" x14ac:dyDescent="0.2">
      <c r="B311" s="450"/>
      <c r="C311" s="450"/>
      <c r="D311" s="450"/>
      <c r="E311" s="450"/>
      <c r="F311" s="450"/>
    </row>
    <row r="312" spans="2:6" x14ac:dyDescent="0.2">
      <c r="B312" s="450"/>
      <c r="C312" s="450"/>
      <c r="D312" s="450"/>
      <c r="E312" s="450"/>
      <c r="F312" s="450"/>
    </row>
    <row r="313" spans="2:6" x14ac:dyDescent="0.2">
      <c r="B313" s="450"/>
      <c r="C313" s="450"/>
      <c r="D313" s="450"/>
      <c r="E313" s="450"/>
      <c r="F313" s="450"/>
    </row>
    <row r="314" spans="2:6" x14ac:dyDescent="0.2">
      <c r="B314" s="450"/>
      <c r="C314" s="450"/>
      <c r="D314" s="450"/>
      <c r="E314" s="450"/>
      <c r="F314" s="450"/>
    </row>
    <row r="315" spans="2:6" x14ac:dyDescent="0.2">
      <c r="B315" s="450"/>
      <c r="C315" s="450"/>
      <c r="D315" s="450"/>
      <c r="E315" s="450"/>
      <c r="F315" s="450"/>
    </row>
    <row r="316" spans="2:6" x14ac:dyDescent="0.2">
      <c r="B316" s="450"/>
      <c r="C316" s="450"/>
      <c r="D316" s="450"/>
      <c r="E316" s="450"/>
      <c r="F316" s="450"/>
    </row>
    <row r="317" spans="2:6" x14ac:dyDescent="0.2">
      <c r="B317" s="450"/>
      <c r="C317" s="450"/>
      <c r="D317" s="450"/>
      <c r="E317" s="450"/>
      <c r="F317" s="450"/>
    </row>
    <row r="318" spans="2:6" x14ac:dyDescent="0.2">
      <c r="B318" s="450"/>
      <c r="C318" s="450"/>
      <c r="D318" s="450"/>
      <c r="E318" s="450"/>
      <c r="F318" s="450"/>
    </row>
    <row r="319" spans="2:6" x14ac:dyDescent="0.2">
      <c r="B319" s="450"/>
      <c r="C319" s="450"/>
      <c r="D319" s="450"/>
      <c r="E319" s="450"/>
      <c r="F319" s="450"/>
    </row>
    <row r="320" spans="2:6" x14ac:dyDescent="0.2">
      <c r="B320" s="450"/>
      <c r="C320" s="450"/>
      <c r="D320" s="450"/>
      <c r="E320" s="450"/>
      <c r="F320" s="450"/>
    </row>
    <row r="321" spans="2:6" x14ac:dyDescent="0.2">
      <c r="B321" s="450"/>
      <c r="C321" s="450"/>
      <c r="D321" s="450"/>
      <c r="E321" s="450"/>
      <c r="F321" s="450"/>
    </row>
    <row r="322" spans="2:6" x14ac:dyDescent="0.2">
      <c r="B322" s="450"/>
      <c r="C322" s="450"/>
      <c r="D322" s="450"/>
      <c r="E322" s="450"/>
      <c r="F322" s="450"/>
    </row>
    <row r="323" spans="2:6" x14ac:dyDescent="0.2">
      <c r="B323" s="450"/>
      <c r="C323" s="450"/>
      <c r="D323" s="450"/>
      <c r="E323" s="450"/>
      <c r="F323" s="450"/>
    </row>
    <row r="324" spans="2:6" x14ac:dyDescent="0.2">
      <c r="B324" s="450"/>
      <c r="C324" s="450"/>
      <c r="D324" s="450"/>
      <c r="E324" s="450"/>
      <c r="F324" s="450"/>
    </row>
    <row r="325" spans="2:6" x14ac:dyDescent="0.2">
      <c r="B325" s="450"/>
      <c r="C325" s="450"/>
      <c r="D325" s="450"/>
      <c r="E325" s="450"/>
      <c r="F325" s="450"/>
    </row>
    <row r="326" spans="2:6" x14ac:dyDescent="0.2">
      <c r="B326" s="450"/>
      <c r="C326" s="450"/>
      <c r="D326" s="450"/>
      <c r="E326" s="450"/>
      <c r="F326" s="450"/>
    </row>
    <row r="327" spans="2:6" x14ac:dyDescent="0.2">
      <c r="B327" s="450"/>
      <c r="C327" s="450"/>
      <c r="D327" s="450"/>
      <c r="E327" s="450"/>
      <c r="F327" s="450"/>
    </row>
    <row r="328" spans="2:6" x14ac:dyDescent="0.2">
      <c r="B328" s="450"/>
      <c r="C328" s="450"/>
      <c r="D328" s="450"/>
      <c r="E328" s="450"/>
      <c r="F328" s="450"/>
    </row>
    <row r="329" spans="2:6" x14ac:dyDescent="0.2">
      <c r="B329" s="450"/>
      <c r="C329" s="450"/>
      <c r="D329" s="450"/>
      <c r="E329" s="450"/>
      <c r="F329" s="450"/>
    </row>
    <row r="330" spans="2:6" x14ac:dyDescent="0.2">
      <c r="B330" s="450"/>
      <c r="C330" s="450"/>
      <c r="D330" s="450"/>
      <c r="E330" s="450"/>
      <c r="F330" s="450"/>
    </row>
    <row r="331" spans="2:6" x14ac:dyDescent="0.2">
      <c r="B331" s="450"/>
      <c r="C331" s="450"/>
      <c r="D331" s="450"/>
      <c r="E331" s="450"/>
      <c r="F331" s="450"/>
    </row>
    <row r="332" spans="2:6" x14ac:dyDescent="0.2">
      <c r="B332" s="450"/>
      <c r="C332" s="450"/>
      <c r="D332" s="450"/>
      <c r="E332" s="450"/>
      <c r="F332" s="450"/>
    </row>
    <row r="333" spans="2:6" x14ac:dyDescent="0.2">
      <c r="B333" s="450"/>
      <c r="C333" s="450"/>
      <c r="D333" s="450"/>
      <c r="E333" s="450"/>
      <c r="F333" s="450"/>
    </row>
    <row r="334" spans="2:6" x14ac:dyDescent="0.2">
      <c r="B334" s="450"/>
      <c r="C334" s="450"/>
      <c r="D334" s="450"/>
      <c r="E334" s="450"/>
      <c r="F334" s="450"/>
    </row>
    <row r="335" spans="2:6" x14ac:dyDescent="0.2">
      <c r="B335" s="450"/>
      <c r="C335" s="450"/>
      <c r="D335" s="450"/>
      <c r="E335" s="450"/>
      <c r="F335" s="450"/>
    </row>
    <row r="336" spans="2:6" x14ac:dyDescent="0.2">
      <c r="B336" s="450"/>
      <c r="C336" s="450"/>
      <c r="D336" s="450"/>
      <c r="E336" s="450"/>
      <c r="F336" s="450"/>
    </row>
    <row r="337" spans="2:6" x14ac:dyDescent="0.2">
      <c r="B337" s="450"/>
      <c r="C337" s="450"/>
      <c r="D337" s="450"/>
      <c r="E337" s="450"/>
      <c r="F337" s="450"/>
    </row>
    <row r="338" spans="2:6" x14ac:dyDescent="0.2">
      <c r="B338" s="450"/>
      <c r="C338" s="450"/>
      <c r="D338" s="450"/>
      <c r="E338" s="450"/>
      <c r="F338" s="450"/>
    </row>
    <row r="339" spans="2:6" x14ac:dyDescent="0.2">
      <c r="B339" s="450"/>
      <c r="C339" s="450"/>
      <c r="D339" s="450"/>
      <c r="E339" s="450"/>
      <c r="F339" s="450"/>
    </row>
    <row r="340" spans="2:6" x14ac:dyDescent="0.2">
      <c r="B340" s="450"/>
      <c r="C340" s="450"/>
      <c r="D340" s="450"/>
      <c r="E340" s="450"/>
      <c r="F340" s="450"/>
    </row>
    <row r="341" spans="2:6" x14ac:dyDescent="0.2">
      <c r="B341" s="450"/>
      <c r="C341" s="450"/>
      <c r="D341" s="450"/>
      <c r="E341" s="450"/>
      <c r="F341" s="450"/>
    </row>
    <row r="342" spans="2:6" x14ac:dyDescent="0.2">
      <c r="B342" s="450"/>
      <c r="C342" s="450"/>
      <c r="D342" s="450"/>
      <c r="E342" s="450"/>
      <c r="F342" s="450"/>
    </row>
    <row r="343" spans="2:6" x14ac:dyDescent="0.2">
      <c r="B343" s="450"/>
      <c r="C343" s="450"/>
      <c r="D343" s="450"/>
      <c r="E343" s="450"/>
      <c r="F343" s="450"/>
    </row>
    <row r="344" spans="2:6" x14ac:dyDescent="0.2">
      <c r="B344" s="450"/>
      <c r="C344" s="450"/>
      <c r="D344" s="450"/>
      <c r="E344" s="450"/>
      <c r="F344" s="450"/>
    </row>
    <row r="345" spans="2:6" x14ac:dyDescent="0.2">
      <c r="B345" s="450"/>
      <c r="C345" s="450"/>
      <c r="D345" s="450"/>
      <c r="E345" s="450"/>
      <c r="F345" s="450"/>
    </row>
    <row r="346" spans="2:6" x14ac:dyDescent="0.2">
      <c r="B346" s="450"/>
      <c r="C346" s="450"/>
      <c r="D346" s="450"/>
      <c r="E346" s="450"/>
      <c r="F346" s="450"/>
    </row>
    <row r="347" spans="2:6" x14ac:dyDescent="0.2">
      <c r="B347" s="450"/>
      <c r="C347" s="450"/>
      <c r="D347" s="450"/>
      <c r="E347" s="450"/>
      <c r="F347" s="450"/>
    </row>
    <row r="348" spans="2:6" x14ac:dyDescent="0.2">
      <c r="B348" s="450"/>
      <c r="C348" s="450"/>
      <c r="D348" s="450"/>
      <c r="E348" s="450"/>
      <c r="F348" s="450"/>
    </row>
    <row r="349" spans="2:6" x14ac:dyDescent="0.2">
      <c r="B349" s="450"/>
      <c r="C349" s="450"/>
      <c r="D349" s="450"/>
      <c r="E349" s="450"/>
      <c r="F349" s="450"/>
    </row>
    <row r="350" spans="2:6" x14ac:dyDescent="0.2">
      <c r="B350" s="450"/>
      <c r="C350" s="450"/>
      <c r="D350" s="450"/>
      <c r="E350" s="450"/>
      <c r="F350" s="450"/>
    </row>
    <row r="351" spans="2:6" x14ac:dyDescent="0.2">
      <c r="B351" s="450"/>
      <c r="C351" s="450"/>
      <c r="D351" s="450"/>
      <c r="E351" s="450"/>
      <c r="F351" s="450"/>
    </row>
    <row r="352" spans="2:6" x14ac:dyDescent="0.2">
      <c r="B352" s="450"/>
      <c r="C352" s="450"/>
      <c r="D352" s="450"/>
      <c r="E352" s="450"/>
      <c r="F352" s="450"/>
    </row>
    <row r="353" spans="2:6" x14ac:dyDescent="0.2">
      <c r="B353" s="450"/>
      <c r="C353" s="450"/>
      <c r="D353" s="450"/>
      <c r="E353" s="450"/>
      <c r="F353" s="450"/>
    </row>
    <row r="354" spans="2:6" x14ac:dyDescent="0.2">
      <c r="B354" s="450"/>
      <c r="C354" s="450"/>
      <c r="D354" s="450"/>
      <c r="E354" s="450"/>
      <c r="F354" s="450"/>
    </row>
    <row r="355" spans="2:6" x14ac:dyDescent="0.2">
      <c r="B355" s="450"/>
      <c r="C355" s="450"/>
      <c r="D355" s="450"/>
      <c r="E355" s="450"/>
      <c r="F355" s="450"/>
    </row>
    <row r="356" spans="2:6" x14ac:dyDescent="0.2">
      <c r="B356" s="450"/>
      <c r="C356" s="450"/>
      <c r="D356" s="450"/>
      <c r="E356" s="450"/>
      <c r="F356" s="450"/>
    </row>
    <row r="357" spans="2:6" x14ac:dyDescent="0.2">
      <c r="B357" s="450"/>
      <c r="C357" s="450"/>
      <c r="D357" s="450"/>
      <c r="E357" s="450"/>
      <c r="F357" s="450"/>
    </row>
    <row r="358" spans="2:6" x14ac:dyDescent="0.2">
      <c r="B358" s="450"/>
      <c r="C358" s="450"/>
      <c r="D358" s="450"/>
      <c r="E358" s="450"/>
      <c r="F358" s="450"/>
    </row>
    <row r="359" spans="2:6" x14ac:dyDescent="0.2">
      <c r="B359" s="450"/>
      <c r="C359" s="450"/>
      <c r="D359" s="450"/>
      <c r="E359" s="450"/>
      <c r="F359" s="450"/>
    </row>
    <row r="360" spans="2:6" x14ac:dyDescent="0.2">
      <c r="B360" s="450"/>
      <c r="C360" s="450"/>
      <c r="D360" s="450"/>
      <c r="E360" s="450"/>
      <c r="F360" s="450"/>
    </row>
    <row r="361" spans="2:6" x14ac:dyDescent="0.2">
      <c r="B361" s="450"/>
      <c r="C361" s="450"/>
      <c r="D361" s="450"/>
      <c r="E361" s="450"/>
      <c r="F361" s="450"/>
    </row>
    <row r="362" spans="2:6" x14ac:dyDescent="0.2">
      <c r="B362" s="450"/>
      <c r="C362" s="450"/>
      <c r="D362" s="450"/>
      <c r="E362" s="450"/>
      <c r="F362" s="450"/>
    </row>
    <row r="363" spans="2:6" x14ac:dyDescent="0.2">
      <c r="B363" s="450"/>
      <c r="C363" s="450"/>
      <c r="D363" s="450"/>
      <c r="E363" s="450"/>
      <c r="F363" s="450"/>
    </row>
    <row r="364" spans="2:6" x14ac:dyDescent="0.2">
      <c r="B364" s="450"/>
      <c r="C364" s="450"/>
      <c r="D364" s="450"/>
      <c r="E364" s="450"/>
      <c r="F364" s="450"/>
    </row>
    <row r="365" spans="2:6" x14ac:dyDescent="0.2">
      <c r="B365" s="450"/>
      <c r="C365" s="450"/>
      <c r="D365" s="450"/>
      <c r="E365" s="450"/>
      <c r="F365" s="450"/>
    </row>
    <row r="366" spans="2:6" x14ac:dyDescent="0.2">
      <c r="B366" s="450"/>
      <c r="C366" s="450"/>
      <c r="D366" s="450"/>
      <c r="E366" s="450"/>
      <c r="F366" s="450"/>
    </row>
    <row r="367" spans="2:6" x14ac:dyDescent="0.2">
      <c r="B367" s="450"/>
      <c r="C367" s="450"/>
      <c r="D367" s="450"/>
      <c r="E367" s="450"/>
      <c r="F367" s="450"/>
    </row>
    <row r="368" spans="2:6" x14ac:dyDescent="0.2">
      <c r="B368" s="450"/>
      <c r="C368" s="450"/>
      <c r="D368" s="450"/>
      <c r="E368" s="450"/>
      <c r="F368" s="450"/>
    </row>
    <row r="369" spans="2:6" x14ac:dyDescent="0.2">
      <c r="B369" s="450"/>
      <c r="C369" s="450"/>
      <c r="D369" s="450"/>
      <c r="E369" s="450"/>
      <c r="F369" s="450"/>
    </row>
    <row r="370" spans="2:6" x14ac:dyDescent="0.2">
      <c r="B370" s="450"/>
      <c r="C370" s="450"/>
      <c r="D370" s="450"/>
      <c r="E370" s="450"/>
      <c r="F370" s="450"/>
    </row>
    <row r="371" spans="2:6" x14ac:dyDescent="0.2">
      <c r="B371" s="450"/>
      <c r="C371" s="450"/>
      <c r="D371" s="450"/>
      <c r="E371" s="450"/>
      <c r="F371" s="450"/>
    </row>
    <row r="372" spans="2:6" x14ac:dyDescent="0.2">
      <c r="B372" s="450"/>
      <c r="C372" s="450"/>
      <c r="D372" s="450"/>
      <c r="E372" s="450"/>
      <c r="F372" s="450"/>
    </row>
    <row r="373" spans="2:6" x14ac:dyDescent="0.2">
      <c r="B373" s="450"/>
      <c r="C373" s="450"/>
      <c r="D373" s="450"/>
      <c r="E373" s="450"/>
      <c r="F373" s="450"/>
    </row>
    <row r="374" spans="2:6" x14ac:dyDescent="0.2">
      <c r="B374" s="450"/>
      <c r="C374" s="450"/>
      <c r="D374" s="450"/>
      <c r="E374" s="450"/>
      <c r="F374" s="450"/>
    </row>
    <row r="375" spans="2:6" x14ac:dyDescent="0.2">
      <c r="B375" s="450"/>
      <c r="C375" s="450"/>
      <c r="D375" s="450"/>
      <c r="E375" s="450"/>
      <c r="F375" s="450"/>
    </row>
    <row r="376" spans="2:6" x14ac:dyDescent="0.2">
      <c r="B376" s="450"/>
      <c r="C376" s="450"/>
      <c r="D376" s="450"/>
      <c r="E376" s="450"/>
      <c r="F376" s="450"/>
    </row>
    <row r="377" spans="2:6" x14ac:dyDescent="0.2">
      <c r="B377" s="450"/>
      <c r="C377" s="450"/>
      <c r="D377" s="450"/>
      <c r="E377" s="450"/>
      <c r="F377" s="450"/>
    </row>
    <row r="378" spans="2:6" x14ac:dyDescent="0.2">
      <c r="B378" s="450"/>
      <c r="C378" s="450"/>
      <c r="D378" s="450"/>
      <c r="E378" s="450"/>
      <c r="F378" s="450"/>
    </row>
    <row r="379" spans="2:6" x14ac:dyDescent="0.2">
      <c r="B379" s="450"/>
      <c r="C379" s="450"/>
      <c r="D379" s="450"/>
      <c r="E379" s="450"/>
      <c r="F379" s="450"/>
    </row>
    <row r="380" spans="2:6" x14ac:dyDescent="0.2">
      <c r="B380" s="450"/>
      <c r="C380" s="450"/>
      <c r="D380" s="450"/>
      <c r="E380" s="450"/>
      <c r="F380" s="450"/>
    </row>
    <row r="381" spans="2:6" x14ac:dyDescent="0.2">
      <c r="B381" s="450"/>
      <c r="C381" s="450"/>
      <c r="D381" s="450"/>
      <c r="E381" s="450"/>
      <c r="F381" s="450"/>
    </row>
    <row r="382" spans="2:6" x14ac:dyDescent="0.2">
      <c r="B382" s="450"/>
      <c r="C382" s="450"/>
      <c r="D382" s="450"/>
      <c r="E382" s="450"/>
      <c r="F382" s="450"/>
    </row>
    <row r="383" spans="2:6" x14ac:dyDescent="0.2">
      <c r="B383" s="450"/>
      <c r="C383" s="450"/>
      <c r="D383" s="450"/>
      <c r="E383" s="450"/>
      <c r="F383" s="450"/>
    </row>
    <row r="384" spans="2:6" x14ac:dyDescent="0.2">
      <c r="B384" s="450"/>
      <c r="C384" s="450"/>
      <c r="D384" s="450"/>
      <c r="E384" s="450"/>
      <c r="F384" s="450"/>
    </row>
    <row r="385" spans="2:6" x14ac:dyDescent="0.2">
      <c r="B385" s="450"/>
      <c r="C385" s="450"/>
      <c r="D385" s="450"/>
      <c r="E385" s="450"/>
      <c r="F385" s="450"/>
    </row>
    <row r="386" spans="2:6" x14ac:dyDescent="0.2">
      <c r="B386" s="450"/>
      <c r="C386" s="450"/>
      <c r="D386" s="450"/>
      <c r="E386" s="450"/>
      <c r="F386" s="450"/>
    </row>
    <row r="387" spans="2:6" x14ac:dyDescent="0.2">
      <c r="B387" s="450"/>
      <c r="C387" s="450"/>
      <c r="D387" s="450"/>
      <c r="E387" s="450"/>
      <c r="F387" s="450"/>
    </row>
    <row r="388" spans="2:6" x14ac:dyDescent="0.2">
      <c r="B388" s="450"/>
      <c r="C388" s="450"/>
      <c r="D388" s="450"/>
      <c r="E388" s="450"/>
      <c r="F388" s="450"/>
    </row>
    <row r="389" spans="2:6" x14ac:dyDescent="0.2">
      <c r="B389" s="450"/>
      <c r="C389" s="450"/>
      <c r="D389" s="450"/>
      <c r="E389" s="450"/>
      <c r="F389" s="450"/>
    </row>
    <row r="390" spans="2:6" x14ac:dyDescent="0.2">
      <c r="B390" s="450"/>
      <c r="C390" s="450"/>
      <c r="D390" s="450"/>
      <c r="E390" s="450"/>
      <c r="F390" s="450"/>
    </row>
    <row r="391" spans="2:6" x14ac:dyDescent="0.2">
      <c r="B391" s="450"/>
      <c r="C391" s="450"/>
      <c r="D391" s="450"/>
      <c r="E391" s="450"/>
      <c r="F391" s="450"/>
    </row>
    <row r="392" spans="2:6" x14ac:dyDescent="0.2">
      <c r="B392" s="450"/>
      <c r="C392" s="450"/>
      <c r="D392" s="450"/>
      <c r="E392" s="450"/>
      <c r="F392" s="450"/>
    </row>
    <row r="393" spans="2:6" x14ac:dyDescent="0.2">
      <c r="B393" s="450"/>
      <c r="C393" s="450"/>
      <c r="D393" s="450"/>
      <c r="E393" s="450"/>
      <c r="F393" s="450"/>
    </row>
    <row r="394" spans="2:6" x14ac:dyDescent="0.2">
      <c r="B394" s="450"/>
      <c r="C394" s="450"/>
      <c r="D394" s="450"/>
      <c r="E394" s="450"/>
      <c r="F394" s="450"/>
    </row>
    <row r="395" spans="2:6" x14ac:dyDescent="0.2">
      <c r="B395" s="450"/>
      <c r="C395" s="450"/>
      <c r="D395" s="450"/>
      <c r="E395" s="450"/>
      <c r="F395" s="450"/>
    </row>
    <row r="396" spans="2:6" x14ac:dyDescent="0.2">
      <c r="B396" s="450"/>
      <c r="C396" s="450"/>
      <c r="D396" s="450"/>
      <c r="E396" s="450"/>
      <c r="F396" s="450"/>
    </row>
    <row r="397" spans="2:6" x14ac:dyDescent="0.2">
      <c r="B397" s="450"/>
      <c r="C397" s="450"/>
      <c r="D397" s="450"/>
      <c r="E397" s="450"/>
      <c r="F397" s="450"/>
    </row>
    <row r="398" spans="2:6" x14ac:dyDescent="0.2">
      <c r="B398" s="450"/>
      <c r="C398" s="450"/>
      <c r="D398" s="450"/>
      <c r="E398" s="450"/>
      <c r="F398" s="450"/>
    </row>
    <row r="399" spans="2:6" x14ac:dyDescent="0.2">
      <c r="B399" s="450"/>
      <c r="C399" s="450"/>
      <c r="D399" s="450"/>
      <c r="E399" s="450"/>
      <c r="F399" s="450"/>
    </row>
    <row r="400" spans="2:6" x14ac:dyDescent="0.2">
      <c r="B400" s="450"/>
      <c r="C400" s="450"/>
      <c r="D400" s="450"/>
      <c r="E400" s="450"/>
      <c r="F400" s="450"/>
    </row>
    <row r="401" spans="2:6" x14ac:dyDescent="0.2">
      <c r="B401" s="450"/>
      <c r="C401" s="450"/>
      <c r="D401" s="450"/>
      <c r="E401" s="450"/>
      <c r="F401" s="450"/>
    </row>
    <row r="402" spans="2:6" x14ac:dyDescent="0.2">
      <c r="B402" s="450"/>
      <c r="C402" s="450"/>
      <c r="D402" s="450"/>
      <c r="E402" s="450"/>
      <c r="F402" s="450"/>
    </row>
    <row r="403" spans="2:6" x14ac:dyDescent="0.2">
      <c r="B403" s="450"/>
      <c r="C403" s="450"/>
      <c r="D403" s="450"/>
      <c r="E403" s="450"/>
      <c r="F403" s="450"/>
    </row>
    <row r="404" spans="2:6" x14ac:dyDescent="0.2">
      <c r="B404" s="450"/>
      <c r="C404" s="450"/>
      <c r="D404" s="450"/>
      <c r="E404" s="450"/>
      <c r="F404" s="450"/>
    </row>
    <row r="405" spans="2:6" x14ac:dyDescent="0.2">
      <c r="B405" s="450"/>
      <c r="C405" s="450"/>
      <c r="D405" s="450"/>
      <c r="E405" s="450"/>
      <c r="F405" s="450"/>
    </row>
    <row r="406" spans="2:6" x14ac:dyDescent="0.2">
      <c r="B406" s="450"/>
      <c r="C406" s="450"/>
      <c r="D406" s="450"/>
      <c r="E406" s="450"/>
      <c r="F406" s="450"/>
    </row>
    <row r="407" spans="2:6" x14ac:dyDescent="0.2">
      <c r="B407" s="450"/>
      <c r="C407" s="450"/>
      <c r="D407" s="450"/>
      <c r="E407" s="450"/>
      <c r="F407" s="450"/>
    </row>
    <row r="408" spans="2:6" x14ac:dyDescent="0.2">
      <c r="B408" s="450"/>
      <c r="C408" s="450"/>
      <c r="D408" s="450"/>
      <c r="E408" s="450"/>
      <c r="F408" s="450"/>
    </row>
    <row r="409" spans="2:6" x14ac:dyDescent="0.2">
      <c r="B409" s="450"/>
      <c r="C409" s="450"/>
      <c r="D409" s="450"/>
      <c r="E409" s="450"/>
      <c r="F409" s="450"/>
    </row>
    <row r="410" spans="2:6" x14ac:dyDescent="0.2">
      <c r="B410" s="450"/>
      <c r="C410" s="450"/>
      <c r="D410" s="450"/>
      <c r="E410" s="450"/>
      <c r="F410" s="450"/>
    </row>
    <row r="411" spans="2:6" x14ac:dyDescent="0.2">
      <c r="B411" s="450"/>
      <c r="C411" s="450"/>
      <c r="D411" s="450"/>
      <c r="E411" s="450"/>
      <c r="F411" s="450"/>
    </row>
    <row r="412" spans="2:6" x14ac:dyDescent="0.2">
      <c r="B412" s="450"/>
      <c r="C412" s="450"/>
      <c r="D412" s="450"/>
      <c r="E412" s="450"/>
      <c r="F412" s="450"/>
    </row>
    <row r="413" spans="2:6" x14ac:dyDescent="0.2">
      <c r="B413" s="450"/>
      <c r="C413" s="450"/>
      <c r="D413" s="450"/>
      <c r="E413" s="450"/>
      <c r="F413" s="450"/>
    </row>
    <row r="414" spans="2:6" x14ac:dyDescent="0.2">
      <c r="B414" s="450"/>
      <c r="C414" s="450"/>
      <c r="D414" s="450"/>
      <c r="E414" s="450"/>
      <c r="F414" s="450"/>
    </row>
    <row r="415" spans="2:6" x14ac:dyDescent="0.2">
      <c r="B415" s="450"/>
      <c r="C415" s="450"/>
      <c r="D415" s="450"/>
      <c r="E415" s="450"/>
      <c r="F415" s="450"/>
    </row>
    <row r="416" spans="2:6" x14ac:dyDescent="0.2">
      <c r="B416" s="450"/>
      <c r="C416" s="450"/>
      <c r="D416" s="450"/>
      <c r="E416" s="450"/>
      <c r="F416" s="450"/>
    </row>
    <row r="417" spans="2:6" x14ac:dyDescent="0.2">
      <c r="B417" s="450"/>
      <c r="C417" s="450"/>
      <c r="D417" s="450"/>
      <c r="E417" s="450"/>
      <c r="F417" s="450"/>
    </row>
    <row r="418" spans="2:6" x14ac:dyDescent="0.2">
      <c r="B418" s="450"/>
      <c r="C418" s="450"/>
      <c r="D418" s="450"/>
      <c r="E418" s="450"/>
      <c r="F418" s="450"/>
    </row>
    <row r="419" spans="2:6" x14ac:dyDescent="0.2">
      <c r="B419" s="450"/>
      <c r="C419" s="450"/>
      <c r="D419" s="450"/>
      <c r="E419" s="450"/>
      <c r="F419" s="450"/>
    </row>
    <row r="420" spans="2:6" x14ac:dyDescent="0.2">
      <c r="B420" s="450"/>
      <c r="C420" s="450"/>
      <c r="D420" s="450"/>
      <c r="E420" s="450"/>
      <c r="F420" s="450"/>
    </row>
    <row r="421" spans="2:6" x14ac:dyDescent="0.2">
      <c r="B421" s="450"/>
      <c r="C421" s="450"/>
      <c r="D421" s="450"/>
      <c r="E421" s="450"/>
      <c r="F421" s="450"/>
    </row>
    <row r="422" spans="2:6" x14ac:dyDescent="0.2">
      <c r="B422" s="450"/>
      <c r="C422" s="450"/>
      <c r="D422" s="450"/>
      <c r="E422" s="450"/>
      <c r="F422" s="450"/>
    </row>
    <row r="423" spans="2:6" x14ac:dyDescent="0.2">
      <c r="B423" s="450"/>
      <c r="C423" s="450"/>
      <c r="D423" s="450"/>
      <c r="E423" s="450"/>
      <c r="F423" s="450"/>
    </row>
    <row r="424" spans="2:6" x14ac:dyDescent="0.2">
      <c r="B424" s="450"/>
      <c r="C424" s="450"/>
      <c r="D424" s="450"/>
      <c r="E424" s="450"/>
      <c r="F424" s="450"/>
    </row>
    <row r="425" spans="2:6" x14ac:dyDescent="0.2">
      <c r="B425" s="450"/>
      <c r="C425" s="450"/>
      <c r="D425" s="450"/>
      <c r="E425" s="450"/>
      <c r="F425" s="450"/>
    </row>
    <row r="426" spans="2:6" x14ac:dyDescent="0.2">
      <c r="B426" s="450"/>
      <c r="C426" s="450"/>
      <c r="D426" s="450"/>
      <c r="E426" s="450"/>
      <c r="F426" s="450"/>
    </row>
    <row r="427" spans="2:6" x14ac:dyDescent="0.2">
      <c r="B427" s="450"/>
      <c r="C427" s="450"/>
      <c r="D427" s="450"/>
      <c r="E427" s="450"/>
      <c r="F427" s="450"/>
    </row>
    <row r="428" spans="2:6" x14ac:dyDescent="0.2">
      <c r="B428" s="450"/>
      <c r="C428" s="450"/>
      <c r="D428" s="450"/>
      <c r="E428" s="450"/>
      <c r="F428" s="450"/>
    </row>
    <row r="429" spans="2:6" x14ac:dyDescent="0.2">
      <c r="B429" s="450"/>
      <c r="C429" s="450"/>
      <c r="D429" s="450"/>
      <c r="E429" s="450"/>
      <c r="F429" s="450"/>
    </row>
    <row r="430" spans="2:6" x14ac:dyDescent="0.2">
      <c r="B430" s="450"/>
      <c r="C430" s="450"/>
      <c r="D430" s="450"/>
      <c r="E430" s="450"/>
      <c r="F430" s="450"/>
    </row>
    <row r="431" spans="2:6" x14ac:dyDescent="0.2">
      <c r="B431" s="450"/>
      <c r="C431" s="450"/>
      <c r="D431" s="450"/>
      <c r="E431" s="450"/>
      <c r="F431" s="450"/>
    </row>
    <row r="432" spans="2:6" x14ac:dyDescent="0.2">
      <c r="B432" s="450"/>
      <c r="C432" s="450"/>
      <c r="D432" s="450"/>
      <c r="E432" s="450"/>
      <c r="F432" s="450"/>
    </row>
    <row r="433" spans="2:6" x14ac:dyDescent="0.2">
      <c r="B433" s="450"/>
      <c r="C433" s="450"/>
      <c r="D433" s="450"/>
      <c r="E433" s="450"/>
      <c r="F433" s="450"/>
    </row>
    <row r="434" spans="2:6" x14ac:dyDescent="0.2">
      <c r="B434" s="450"/>
      <c r="C434" s="450"/>
      <c r="D434" s="450"/>
      <c r="E434" s="450"/>
      <c r="F434" s="450"/>
    </row>
    <row r="435" spans="2:6" x14ac:dyDescent="0.2">
      <c r="B435" s="450"/>
      <c r="C435" s="450"/>
      <c r="D435" s="450"/>
      <c r="E435" s="450"/>
      <c r="F435" s="450"/>
    </row>
    <row r="436" spans="2:6" x14ac:dyDescent="0.2">
      <c r="B436" s="450"/>
      <c r="C436" s="450"/>
      <c r="D436" s="450"/>
      <c r="E436" s="450"/>
      <c r="F436" s="450"/>
    </row>
    <row r="437" spans="2:6" x14ac:dyDescent="0.2">
      <c r="B437" s="450"/>
      <c r="C437" s="450"/>
      <c r="D437" s="450"/>
      <c r="E437" s="450"/>
      <c r="F437" s="450"/>
    </row>
    <row r="438" spans="2:6" x14ac:dyDescent="0.2">
      <c r="B438" s="450"/>
      <c r="C438" s="450"/>
      <c r="D438" s="450"/>
      <c r="E438" s="450"/>
      <c r="F438" s="450"/>
    </row>
    <row r="439" spans="2:6" x14ac:dyDescent="0.2">
      <c r="B439" s="450"/>
      <c r="C439" s="450"/>
      <c r="D439" s="450"/>
      <c r="E439" s="450"/>
      <c r="F439" s="450"/>
    </row>
    <row r="440" spans="2:6" x14ac:dyDescent="0.2">
      <c r="B440" s="450"/>
      <c r="C440" s="450"/>
      <c r="D440" s="450"/>
      <c r="E440" s="450"/>
      <c r="F440" s="450"/>
    </row>
    <row r="441" spans="2:6" x14ac:dyDescent="0.2">
      <c r="B441" s="450"/>
      <c r="C441" s="450"/>
      <c r="D441" s="450"/>
      <c r="E441" s="450"/>
      <c r="F441" s="450"/>
    </row>
    <row r="442" spans="2:6" x14ac:dyDescent="0.2">
      <c r="B442" s="450"/>
      <c r="C442" s="450"/>
      <c r="D442" s="450"/>
      <c r="E442" s="450"/>
      <c r="F442" s="450"/>
    </row>
    <row r="443" spans="2:6" x14ac:dyDescent="0.2">
      <c r="B443" s="450"/>
      <c r="C443" s="450"/>
      <c r="D443" s="450"/>
      <c r="E443" s="450"/>
      <c r="F443" s="450"/>
    </row>
    <row r="444" spans="2:6" x14ac:dyDescent="0.2">
      <c r="B444" s="450"/>
      <c r="C444" s="450"/>
      <c r="D444" s="450"/>
      <c r="E444" s="450"/>
      <c r="F444" s="450"/>
    </row>
    <row r="445" spans="2:6" x14ac:dyDescent="0.2">
      <c r="B445" s="450"/>
      <c r="C445" s="450"/>
      <c r="D445" s="450"/>
      <c r="E445" s="450"/>
      <c r="F445" s="450"/>
    </row>
    <row r="446" spans="2:6" x14ac:dyDescent="0.2">
      <c r="B446" s="450"/>
      <c r="C446" s="450"/>
      <c r="D446" s="450"/>
      <c r="E446" s="450"/>
      <c r="F446" s="450"/>
    </row>
    <row r="447" spans="2:6" x14ac:dyDescent="0.2">
      <c r="B447" s="450"/>
      <c r="C447" s="450"/>
      <c r="D447" s="450"/>
      <c r="E447" s="450"/>
      <c r="F447" s="450"/>
    </row>
    <row r="448" spans="2:6" x14ac:dyDescent="0.2">
      <c r="B448" s="450"/>
      <c r="C448" s="450"/>
      <c r="D448" s="450"/>
      <c r="E448" s="450"/>
      <c r="F448" s="450"/>
    </row>
    <row r="449" spans="2:6" x14ac:dyDescent="0.2">
      <c r="B449" s="450"/>
      <c r="C449" s="450"/>
      <c r="D449" s="450"/>
      <c r="E449" s="450"/>
      <c r="F449" s="450"/>
    </row>
    <row r="450" spans="2:6" x14ac:dyDescent="0.2">
      <c r="B450" s="450"/>
      <c r="C450" s="450"/>
      <c r="D450" s="450"/>
      <c r="E450" s="450"/>
      <c r="F450" s="450"/>
    </row>
    <row r="451" spans="2:6" x14ac:dyDescent="0.2">
      <c r="B451" s="450"/>
      <c r="C451" s="450"/>
      <c r="D451" s="450"/>
      <c r="E451" s="450"/>
      <c r="F451" s="450"/>
    </row>
    <row r="452" spans="2:6" x14ac:dyDescent="0.2">
      <c r="B452" s="450"/>
      <c r="C452" s="450"/>
      <c r="D452" s="450"/>
      <c r="E452" s="450"/>
      <c r="F452" s="450"/>
    </row>
    <row r="453" spans="2:6" x14ac:dyDescent="0.2">
      <c r="B453" s="450"/>
      <c r="C453" s="450"/>
      <c r="D453" s="450"/>
      <c r="E453" s="450"/>
      <c r="F453" s="450"/>
    </row>
    <row r="454" spans="2:6" x14ac:dyDescent="0.2">
      <c r="B454" s="450"/>
      <c r="C454" s="450"/>
      <c r="D454" s="450"/>
      <c r="E454" s="450"/>
      <c r="F454" s="450"/>
    </row>
    <row r="455" spans="2:6" x14ac:dyDescent="0.2">
      <c r="B455" s="450"/>
      <c r="C455" s="450"/>
      <c r="D455" s="450"/>
      <c r="E455" s="450"/>
      <c r="F455" s="450"/>
    </row>
    <row r="456" spans="2:6" x14ac:dyDescent="0.2">
      <c r="B456" s="450"/>
      <c r="C456" s="450"/>
      <c r="D456" s="450"/>
      <c r="E456" s="450"/>
      <c r="F456" s="450"/>
    </row>
    <row r="457" spans="2:6" x14ac:dyDescent="0.2">
      <c r="B457" s="450"/>
      <c r="C457" s="450"/>
      <c r="D457" s="450"/>
      <c r="E457" s="450"/>
      <c r="F457" s="450"/>
    </row>
    <row r="458" spans="2:6" x14ac:dyDescent="0.2">
      <c r="B458" s="450"/>
      <c r="C458" s="450"/>
      <c r="D458" s="450"/>
      <c r="E458" s="450"/>
      <c r="F458" s="450"/>
    </row>
    <row r="459" spans="2:6" x14ac:dyDescent="0.2">
      <c r="B459" s="450"/>
      <c r="C459" s="450"/>
      <c r="D459" s="450"/>
      <c r="E459" s="450"/>
      <c r="F459" s="450"/>
    </row>
    <row r="460" spans="2:6" x14ac:dyDescent="0.2">
      <c r="B460" s="450"/>
      <c r="C460" s="450"/>
      <c r="D460" s="450"/>
      <c r="E460" s="450"/>
      <c r="F460" s="450"/>
    </row>
    <row r="461" spans="2:6" x14ac:dyDescent="0.2">
      <c r="B461" s="450"/>
      <c r="C461" s="450"/>
      <c r="D461" s="450"/>
      <c r="E461" s="450"/>
      <c r="F461" s="450"/>
    </row>
    <row r="462" spans="2:6" x14ac:dyDescent="0.2">
      <c r="B462" s="450"/>
      <c r="C462" s="450"/>
      <c r="D462" s="450"/>
      <c r="E462" s="450"/>
      <c r="F462" s="450"/>
    </row>
    <row r="463" spans="2:6" x14ac:dyDescent="0.2">
      <c r="B463" s="450"/>
      <c r="C463" s="450"/>
      <c r="D463" s="450"/>
      <c r="E463" s="450"/>
      <c r="F463" s="450"/>
    </row>
    <row r="464" spans="2:6" x14ac:dyDescent="0.2">
      <c r="B464" s="450"/>
      <c r="C464" s="450"/>
      <c r="D464" s="450"/>
      <c r="E464" s="450"/>
      <c r="F464" s="450"/>
    </row>
    <row r="465" spans="2:6" x14ac:dyDescent="0.2">
      <c r="B465" s="450"/>
      <c r="C465" s="450"/>
      <c r="D465" s="450"/>
      <c r="E465" s="450"/>
      <c r="F465" s="450"/>
    </row>
    <row r="466" spans="2:6" x14ac:dyDescent="0.2">
      <c r="B466" s="450"/>
      <c r="C466" s="450"/>
      <c r="D466" s="450"/>
      <c r="E466" s="450"/>
      <c r="F466" s="450"/>
    </row>
    <row r="467" spans="2:6" x14ac:dyDescent="0.2">
      <c r="B467" s="450"/>
      <c r="C467" s="450"/>
      <c r="D467" s="450"/>
      <c r="E467" s="450"/>
      <c r="F467" s="450"/>
    </row>
    <row r="468" spans="2:6" x14ac:dyDescent="0.2">
      <c r="B468" s="450"/>
      <c r="C468" s="450"/>
      <c r="D468" s="450"/>
      <c r="E468" s="450"/>
      <c r="F468" s="450"/>
    </row>
    <row r="469" spans="2:6" x14ac:dyDescent="0.2">
      <c r="B469" s="450"/>
      <c r="C469" s="450"/>
      <c r="D469" s="450"/>
      <c r="E469" s="450"/>
      <c r="F469" s="450"/>
    </row>
    <row r="470" spans="2:6" x14ac:dyDescent="0.2">
      <c r="B470" s="450"/>
      <c r="C470" s="450"/>
      <c r="D470" s="450"/>
      <c r="E470" s="450"/>
      <c r="F470" s="450"/>
    </row>
    <row r="471" spans="2:6" x14ac:dyDescent="0.2">
      <c r="B471" s="450"/>
      <c r="C471" s="450"/>
      <c r="D471" s="450"/>
      <c r="E471" s="450"/>
      <c r="F471" s="450"/>
    </row>
    <row r="472" spans="2:6" x14ac:dyDescent="0.2">
      <c r="B472" s="450"/>
      <c r="C472" s="450"/>
      <c r="D472" s="450"/>
      <c r="E472" s="450"/>
      <c r="F472" s="450"/>
    </row>
    <row r="473" spans="2:6" x14ac:dyDescent="0.2">
      <c r="B473" s="450"/>
      <c r="C473" s="450"/>
      <c r="D473" s="450"/>
      <c r="E473" s="450"/>
      <c r="F473" s="450"/>
    </row>
    <row r="474" spans="2:6" x14ac:dyDescent="0.2">
      <c r="B474" s="450"/>
      <c r="C474" s="450"/>
      <c r="D474" s="450"/>
      <c r="E474" s="450"/>
      <c r="F474" s="450"/>
    </row>
    <row r="475" spans="2:6" x14ac:dyDescent="0.2">
      <c r="B475" s="450"/>
      <c r="C475" s="450"/>
      <c r="D475" s="450"/>
      <c r="E475" s="450"/>
      <c r="F475" s="450"/>
    </row>
    <row r="476" spans="2:6" x14ac:dyDescent="0.2">
      <c r="B476" s="450"/>
      <c r="C476" s="450"/>
      <c r="D476" s="450"/>
      <c r="E476" s="450"/>
      <c r="F476" s="450"/>
    </row>
    <row r="477" spans="2:6" x14ac:dyDescent="0.2">
      <c r="B477" s="450"/>
      <c r="C477" s="450"/>
      <c r="D477" s="450"/>
      <c r="E477" s="450"/>
      <c r="F477" s="450"/>
    </row>
    <row r="478" spans="2:6" x14ac:dyDescent="0.2">
      <c r="B478" s="450"/>
      <c r="C478" s="450"/>
      <c r="D478" s="450"/>
      <c r="E478" s="450"/>
      <c r="F478" s="450"/>
    </row>
    <row r="479" spans="2:6" x14ac:dyDescent="0.2">
      <c r="B479" s="450"/>
      <c r="C479" s="450"/>
      <c r="D479" s="450"/>
      <c r="E479" s="450"/>
      <c r="F479" s="450"/>
    </row>
    <row r="480" spans="2:6" x14ac:dyDescent="0.2">
      <c r="B480" s="450"/>
      <c r="C480" s="450"/>
      <c r="D480" s="450"/>
      <c r="E480" s="450"/>
      <c r="F480" s="450"/>
    </row>
    <row r="481" spans="2:6" x14ac:dyDescent="0.2">
      <c r="B481" s="450"/>
      <c r="C481" s="450"/>
      <c r="D481" s="450"/>
      <c r="E481" s="450"/>
      <c r="F481" s="450"/>
    </row>
    <row r="482" spans="2:6" x14ac:dyDescent="0.2">
      <c r="B482" s="450"/>
      <c r="C482" s="450"/>
      <c r="D482" s="450"/>
      <c r="E482" s="450"/>
      <c r="F482" s="450"/>
    </row>
    <row r="483" spans="2:6" x14ac:dyDescent="0.2">
      <c r="B483" s="450"/>
      <c r="C483" s="450"/>
      <c r="D483" s="450"/>
      <c r="E483" s="450"/>
      <c r="F483" s="450"/>
    </row>
    <row r="484" spans="2:6" x14ac:dyDescent="0.2">
      <c r="B484" s="450"/>
      <c r="C484" s="450"/>
      <c r="D484" s="450"/>
      <c r="E484" s="450"/>
      <c r="F484" s="450"/>
    </row>
    <row r="485" spans="2:6" x14ac:dyDescent="0.2">
      <c r="B485" s="450"/>
      <c r="C485" s="450"/>
      <c r="D485" s="450"/>
      <c r="E485" s="450"/>
      <c r="F485" s="450"/>
    </row>
    <row r="486" spans="2:6" x14ac:dyDescent="0.2">
      <c r="B486" s="450"/>
      <c r="C486" s="450"/>
      <c r="D486" s="450"/>
      <c r="E486" s="450"/>
      <c r="F486" s="450"/>
    </row>
    <row r="487" spans="2:6" x14ac:dyDescent="0.2">
      <c r="B487" s="450"/>
      <c r="C487" s="450"/>
      <c r="D487" s="450"/>
      <c r="E487" s="450"/>
      <c r="F487" s="450"/>
    </row>
    <row r="488" spans="2:6" x14ac:dyDescent="0.2">
      <c r="B488" s="450"/>
      <c r="C488" s="450"/>
      <c r="D488" s="450"/>
      <c r="E488" s="450"/>
      <c r="F488" s="450"/>
    </row>
    <row r="489" spans="2:6" x14ac:dyDescent="0.2">
      <c r="B489" s="450"/>
      <c r="C489" s="450"/>
      <c r="D489" s="450"/>
      <c r="E489" s="450"/>
      <c r="F489" s="450"/>
    </row>
    <row r="490" spans="2:6" x14ac:dyDescent="0.2">
      <c r="B490" s="450"/>
      <c r="C490" s="450"/>
      <c r="D490" s="450"/>
      <c r="E490" s="450"/>
      <c r="F490" s="450"/>
    </row>
    <row r="491" spans="2:6" x14ac:dyDescent="0.2">
      <c r="B491" s="450"/>
      <c r="C491" s="450"/>
      <c r="D491" s="450"/>
      <c r="E491" s="450"/>
      <c r="F491" s="450"/>
    </row>
    <row r="492" spans="2:6" x14ac:dyDescent="0.2">
      <c r="B492" s="450"/>
      <c r="C492" s="450"/>
      <c r="D492" s="450"/>
      <c r="E492" s="450"/>
      <c r="F492" s="450"/>
    </row>
    <row r="493" spans="2:6" x14ac:dyDescent="0.2">
      <c r="B493" s="450"/>
      <c r="C493" s="450"/>
      <c r="D493" s="450"/>
      <c r="E493" s="450"/>
      <c r="F493" s="450"/>
    </row>
    <row r="494" spans="2:6" x14ac:dyDescent="0.2">
      <c r="B494" s="450"/>
      <c r="C494" s="450"/>
      <c r="D494" s="450"/>
      <c r="E494" s="450"/>
      <c r="F494" s="450"/>
    </row>
    <row r="495" spans="2:6" x14ac:dyDescent="0.2">
      <c r="B495" s="450"/>
      <c r="C495" s="450"/>
      <c r="D495" s="450"/>
      <c r="E495" s="450"/>
      <c r="F495" s="450"/>
    </row>
    <row r="496" spans="2:6" x14ac:dyDescent="0.2">
      <c r="B496" s="450"/>
      <c r="C496" s="450"/>
      <c r="D496" s="450"/>
      <c r="E496" s="450"/>
      <c r="F496" s="450"/>
    </row>
    <row r="497" spans="2:6" x14ac:dyDescent="0.2">
      <c r="B497" s="450"/>
      <c r="C497" s="450"/>
      <c r="D497" s="450"/>
      <c r="E497" s="450"/>
      <c r="F497" s="450"/>
    </row>
    <row r="498" spans="2:6" x14ac:dyDescent="0.2">
      <c r="B498" s="450"/>
      <c r="C498" s="450"/>
      <c r="D498" s="450"/>
      <c r="E498" s="450"/>
      <c r="F498" s="450"/>
    </row>
    <row r="499" spans="2:6" x14ac:dyDescent="0.2">
      <c r="B499" s="450"/>
      <c r="C499" s="450"/>
      <c r="D499" s="450"/>
      <c r="E499" s="450"/>
      <c r="F499" s="450"/>
    </row>
    <row r="500" spans="2:6" x14ac:dyDescent="0.2">
      <c r="B500" s="450"/>
      <c r="C500" s="450"/>
      <c r="D500" s="450"/>
      <c r="E500" s="450"/>
      <c r="F500" s="450"/>
    </row>
    <row r="501" spans="2:6" x14ac:dyDescent="0.2">
      <c r="B501" s="450"/>
      <c r="C501" s="450"/>
      <c r="D501" s="450"/>
      <c r="E501" s="450"/>
      <c r="F501" s="450"/>
    </row>
    <row r="502" spans="2:6" x14ac:dyDescent="0.2">
      <c r="B502" s="450"/>
      <c r="C502" s="450"/>
      <c r="D502" s="450"/>
      <c r="E502" s="450"/>
      <c r="F502" s="450"/>
    </row>
    <row r="503" spans="2:6" x14ac:dyDescent="0.2">
      <c r="B503" s="450"/>
      <c r="C503" s="450"/>
      <c r="D503" s="450"/>
      <c r="E503" s="450"/>
      <c r="F503" s="450"/>
    </row>
    <row r="504" spans="2:6" x14ac:dyDescent="0.2">
      <c r="B504" s="450"/>
      <c r="C504" s="450"/>
      <c r="D504" s="450"/>
      <c r="E504" s="450"/>
      <c r="F504" s="450"/>
    </row>
    <row r="505" spans="2:6" x14ac:dyDescent="0.2">
      <c r="B505" s="450"/>
      <c r="C505" s="450"/>
      <c r="D505" s="450"/>
      <c r="E505" s="450"/>
      <c r="F505" s="450"/>
    </row>
    <row r="506" spans="2:6" x14ac:dyDescent="0.2">
      <c r="B506" s="450"/>
      <c r="C506" s="450"/>
      <c r="D506" s="450"/>
      <c r="E506" s="450"/>
      <c r="F506" s="450"/>
    </row>
    <row r="507" spans="2:6" x14ac:dyDescent="0.2">
      <c r="B507" s="450"/>
      <c r="C507" s="450"/>
      <c r="D507" s="450"/>
      <c r="E507" s="450"/>
      <c r="F507" s="450"/>
    </row>
    <row r="508" spans="2:6" x14ac:dyDescent="0.2">
      <c r="B508" s="450"/>
      <c r="C508" s="450"/>
      <c r="D508" s="450"/>
      <c r="E508" s="450"/>
      <c r="F508" s="450"/>
    </row>
    <row r="509" spans="2:6" x14ac:dyDescent="0.2">
      <c r="B509" s="450"/>
      <c r="C509" s="450"/>
      <c r="D509" s="450"/>
      <c r="E509" s="450"/>
      <c r="F509" s="450"/>
    </row>
    <row r="510" spans="2:6" x14ac:dyDescent="0.2">
      <c r="B510" s="450"/>
      <c r="C510" s="450"/>
      <c r="D510" s="450"/>
      <c r="E510" s="450"/>
      <c r="F510" s="450"/>
    </row>
    <row r="511" spans="2:6" x14ac:dyDescent="0.2">
      <c r="B511" s="450"/>
      <c r="C511" s="450"/>
      <c r="D511" s="450"/>
      <c r="E511" s="450"/>
      <c r="F511" s="450"/>
    </row>
    <row r="512" spans="2:6" x14ac:dyDescent="0.2">
      <c r="B512" s="450"/>
      <c r="C512" s="450"/>
      <c r="D512" s="450"/>
      <c r="E512" s="450"/>
      <c r="F512" s="450"/>
    </row>
    <row r="513" spans="2:6" x14ac:dyDescent="0.2">
      <c r="B513" s="450"/>
      <c r="C513" s="450"/>
      <c r="D513" s="450"/>
      <c r="E513" s="450"/>
      <c r="F513" s="450"/>
    </row>
    <row r="514" spans="2:6" x14ac:dyDescent="0.2">
      <c r="B514" s="450"/>
      <c r="C514" s="450"/>
      <c r="D514" s="450"/>
      <c r="E514" s="450"/>
      <c r="F514" s="450"/>
    </row>
    <row r="515" spans="2:6" x14ac:dyDescent="0.2">
      <c r="B515" s="450"/>
      <c r="C515" s="450"/>
      <c r="D515" s="450"/>
      <c r="E515" s="450"/>
      <c r="F515" s="450"/>
    </row>
    <row r="516" spans="2:6" x14ac:dyDescent="0.2">
      <c r="B516" s="450"/>
      <c r="C516" s="450"/>
      <c r="D516" s="450"/>
      <c r="E516" s="450"/>
      <c r="F516" s="450"/>
    </row>
    <row r="517" spans="2:6" x14ac:dyDescent="0.2">
      <c r="B517" s="450"/>
      <c r="C517" s="450"/>
      <c r="D517" s="450"/>
      <c r="E517" s="450"/>
      <c r="F517" s="450"/>
    </row>
    <row r="518" spans="2:6" x14ac:dyDescent="0.2">
      <c r="B518" s="450"/>
      <c r="C518" s="450"/>
      <c r="D518" s="450"/>
      <c r="E518" s="450"/>
      <c r="F518" s="450"/>
    </row>
    <row r="519" spans="2:6" x14ac:dyDescent="0.2">
      <c r="B519" s="450"/>
      <c r="C519" s="450"/>
      <c r="D519" s="450"/>
      <c r="E519" s="450"/>
      <c r="F519" s="450"/>
    </row>
    <row r="520" spans="2:6" x14ac:dyDescent="0.2">
      <c r="B520" s="450"/>
      <c r="C520" s="450"/>
      <c r="D520" s="450"/>
      <c r="E520" s="450"/>
      <c r="F520" s="450"/>
    </row>
    <row r="521" spans="2:6" x14ac:dyDescent="0.2">
      <c r="B521" s="450"/>
      <c r="C521" s="450"/>
      <c r="D521" s="450"/>
      <c r="E521" s="450"/>
      <c r="F521" s="450"/>
    </row>
    <row r="522" spans="2:6" x14ac:dyDescent="0.2">
      <c r="B522" s="450"/>
      <c r="C522" s="450"/>
      <c r="D522" s="450"/>
      <c r="E522" s="450"/>
      <c r="F522" s="450"/>
    </row>
    <row r="523" spans="2:6" x14ac:dyDescent="0.2">
      <c r="B523" s="450"/>
      <c r="C523" s="450"/>
      <c r="D523" s="450"/>
      <c r="E523" s="450"/>
      <c r="F523" s="450"/>
    </row>
    <row r="524" spans="2:6" x14ac:dyDescent="0.2">
      <c r="B524" s="450"/>
      <c r="C524" s="450"/>
      <c r="D524" s="450"/>
      <c r="E524" s="450"/>
      <c r="F524" s="450"/>
    </row>
    <row r="525" spans="2:6" x14ac:dyDescent="0.2">
      <c r="B525" s="450"/>
      <c r="C525" s="450"/>
      <c r="D525" s="450"/>
      <c r="E525" s="450"/>
      <c r="F525" s="450"/>
    </row>
    <row r="526" spans="2:6" x14ac:dyDescent="0.2">
      <c r="B526" s="450"/>
      <c r="C526" s="450"/>
      <c r="D526" s="450"/>
      <c r="E526" s="450"/>
      <c r="F526" s="450"/>
    </row>
    <row r="527" spans="2:6" x14ac:dyDescent="0.2">
      <c r="B527" s="450"/>
      <c r="C527" s="450"/>
      <c r="D527" s="450"/>
      <c r="E527" s="450"/>
      <c r="F527" s="450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0"/>
  <sheetViews>
    <sheetView zoomScale="75" workbookViewId="0">
      <selection activeCell="D36" sqref="D36"/>
    </sheetView>
  </sheetViews>
  <sheetFormatPr defaultRowHeight="12.75" x14ac:dyDescent="0.2"/>
  <cols>
    <col min="1" max="1" width="15.85546875" style="324" customWidth="1"/>
    <col min="2" max="3" width="10.5703125" style="324" customWidth="1"/>
    <col min="4" max="4" width="9.85546875" style="324" customWidth="1"/>
    <col min="5" max="5" width="9.28515625" style="324" customWidth="1"/>
    <col min="6" max="6" width="73.7109375" style="324" customWidth="1"/>
    <col min="7" max="7" width="22.7109375" style="324" customWidth="1"/>
    <col min="8" max="8" width="22" style="451" customWidth="1"/>
    <col min="9" max="9" width="22.7109375" style="324" customWidth="1"/>
    <col min="10" max="10" width="13.85546875" style="324" customWidth="1"/>
    <col min="11" max="16384" width="9.140625" style="324"/>
  </cols>
  <sheetData>
    <row r="1" spans="1:10" ht="15" x14ac:dyDescent="0.2">
      <c r="G1" s="325"/>
      <c r="H1" s="326"/>
    </row>
    <row r="3" spans="1:10" ht="23.25" x14ac:dyDescent="0.35">
      <c r="A3" s="327" t="s">
        <v>468</v>
      </c>
      <c r="B3" s="328"/>
      <c r="C3" s="328"/>
      <c r="D3" s="328"/>
      <c r="E3" s="328"/>
      <c r="F3" s="328"/>
      <c r="G3" s="328"/>
      <c r="H3" s="329"/>
      <c r="I3" s="330"/>
      <c r="J3" s="330"/>
    </row>
    <row r="4" spans="1:10" ht="24.75" customHeight="1" x14ac:dyDescent="0.25">
      <c r="A4" s="327" t="s">
        <v>261</v>
      </c>
      <c r="B4" s="327"/>
      <c r="C4" s="327"/>
      <c r="D4" s="327"/>
      <c r="E4" s="331"/>
      <c r="F4" s="331"/>
      <c r="G4" s="330"/>
      <c r="H4" s="332"/>
      <c r="I4" s="330"/>
    </row>
    <row r="5" spans="1:10" ht="15.75" thickBot="1" x14ac:dyDescent="0.25">
      <c r="B5" s="333"/>
      <c r="C5" s="333"/>
      <c r="G5" s="334"/>
      <c r="H5" s="335"/>
      <c r="I5" s="325"/>
      <c r="J5" s="336" t="s">
        <v>198</v>
      </c>
    </row>
    <row r="6" spans="1:10" ht="24" customHeight="1" x14ac:dyDescent="0.25">
      <c r="A6" s="337" t="s">
        <v>262</v>
      </c>
      <c r="B6" s="338" t="s">
        <v>263</v>
      </c>
      <c r="C6" s="339"/>
      <c r="D6" s="339"/>
      <c r="E6" s="340"/>
      <c r="F6" s="341" t="s">
        <v>264</v>
      </c>
      <c r="G6" s="341" t="s">
        <v>244</v>
      </c>
      <c r="H6" s="342" t="s">
        <v>265</v>
      </c>
      <c r="I6" s="341" t="s">
        <v>248</v>
      </c>
      <c r="J6" s="341" t="s">
        <v>266</v>
      </c>
    </row>
    <row r="7" spans="1:10" ht="17.25" customHeight="1" x14ac:dyDescent="0.25">
      <c r="A7" s="343" t="s">
        <v>267</v>
      </c>
      <c r="B7" s="344" t="s">
        <v>268</v>
      </c>
      <c r="C7" s="345" t="s">
        <v>269</v>
      </c>
      <c r="D7" s="346" t="s">
        <v>270</v>
      </c>
      <c r="E7" s="347" t="s">
        <v>271</v>
      </c>
      <c r="F7" s="348"/>
      <c r="G7" s="349" t="s">
        <v>250</v>
      </c>
      <c r="H7" s="350" t="s">
        <v>272</v>
      </c>
      <c r="I7" s="349" t="s">
        <v>273</v>
      </c>
      <c r="J7" s="349" t="s">
        <v>274</v>
      </c>
    </row>
    <row r="8" spans="1:10" ht="15" x14ac:dyDescent="0.25">
      <c r="A8" s="351" t="s">
        <v>275</v>
      </c>
      <c r="B8" s="352" t="s">
        <v>276</v>
      </c>
      <c r="C8" s="345"/>
      <c r="D8" s="345"/>
      <c r="E8" s="353" t="s">
        <v>277</v>
      </c>
      <c r="F8" s="354"/>
      <c r="G8" s="349" t="s">
        <v>257</v>
      </c>
      <c r="H8" s="350" t="s">
        <v>278</v>
      </c>
      <c r="I8" s="355" t="s">
        <v>279</v>
      </c>
      <c r="J8" s="356" t="s">
        <v>280</v>
      </c>
    </row>
    <row r="9" spans="1:10" ht="15.75" thickBot="1" x14ac:dyDescent="0.3">
      <c r="A9" s="351" t="s">
        <v>281</v>
      </c>
      <c r="B9" s="357"/>
      <c r="C9" s="358"/>
      <c r="D9" s="358"/>
      <c r="E9" s="359"/>
      <c r="F9" s="360"/>
      <c r="G9" s="355"/>
      <c r="H9" s="361"/>
      <c r="I9" s="362" t="s">
        <v>433</v>
      </c>
      <c r="J9" s="363"/>
    </row>
    <row r="10" spans="1:10" ht="15" thickBot="1" x14ac:dyDescent="0.25">
      <c r="A10" s="364" t="s">
        <v>0</v>
      </c>
      <c r="B10" s="365" t="s">
        <v>283</v>
      </c>
      <c r="C10" s="366" t="s">
        <v>284</v>
      </c>
      <c r="D10" s="366" t="s">
        <v>285</v>
      </c>
      <c r="E10" s="367" t="s">
        <v>286</v>
      </c>
      <c r="F10" s="367" t="s">
        <v>287</v>
      </c>
      <c r="G10" s="367">
        <v>1</v>
      </c>
      <c r="H10" s="368">
        <v>2</v>
      </c>
      <c r="I10" s="367">
        <v>3</v>
      </c>
      <c r="J10" s="367">
        <v>4</v>
      </c>
    </row>
    <row r="11" spans="1:10" ht="24.75" customHeight="1" x14ac:dyDescent="0.25">
      <c r="A11" s="369" t="s">
        <v>288</v>
      </c>
      <c r="B11" s="370" t="s">
        <v>289</v>
      </c>
      <c r="C11" s="371"/>
      <c r="D11" s="372"/>
      <c r="E11" s="373"/>
      <c r="F11" s="374" t="s">
        <v>225</v>
      </c>
      <c r="G11" s="375">
        <f>SUM(G12+G18+G19+G70)</f>
        <v>43990150</v>
      </c>
      <c r="H11" s="375">
        <f>SUM(H12+H18+H19+H70)</f>
        <v>43670923</v>
      </c>
      <c r="I11" s="375">
        <f>SUM(I12+I18+I19+I70)</f>
        <v>14455785</v>
      </c>
      <c r="J11" s="376">
        <f t="shared" ref="J11:J74" si="0">SUM($I11/H11)*100</f>
        <v>33.101624621032165</v>
      </c>
    </row>
    <row r="12" spans="1:10" ht="18.95" customHeight="1" x14ac:dyDescent="0.25">
      <c r="A12" s="377" t="s">
        <v>288</v>
      </c>
      <c r="B12" s="378"/>
      <c r="C12" s="379" t="s">
        <v>290</v>
      </c>
      <c r="D12" s="379"/>
      <c r="E12" s="380"/>
      <c r="F12" s="381" t="s">
        <v>291</v>
      </c>
      <c r="G12" s="382">
        <f>SUM(G13+G14+G16+G17)</f>
        <v>17595248</v>
      </c>
      <c r="H12" s="382">
        <f>SUM(H13+H14+H16+H17)</f>
        <v>17418848</v>
      </c>
      <c r="I12" s="382">
        <f>SUM(I13+I14+I16+I17)</f>
        <v>4850313</v>
      </c>
      <c r="J12" s="383">
        <f t="shared" si="0"/>
        <v>27.845199636623502</v>
      </c>
    </row>
    <row r="13" spans="1:10" ht="18.95" customHeight="1" x14ac:dyDescent="0.25">
      <c r="A13" s="384" t="s">
        <v>288</v>
      </c>
      <c r="B13" s="378"/>
      <c r="C13" s="379"/>
      <c r="D13" s="385" t="s">
        <v>292</v>
      </c>
      <c r="E13" s="386"/>
      <c r="F13" s="387" t="s">
        <v>293</v>
      </c>
      <c r="G13" s="388">
        <v>15663825</v>
      </c>
      <c r="H13" s="388">
        <v>15663825</v>
      </c>
      <c r="I13" s="388">
        <v>4590758</v>
      </c>
      <c r="J13" s="389">
        <f t="shared" si="0"/>
        <v>29.308026615465891</v>
      </c>
    </row>
    <row r="14" spans="1:10" ht="18.95" customHeight="1" x14ac:dyDescent="0.25">
      <c r="A14" s="384" t="s">
        <v>288</v>
      </c>
      <c r="B14" s="378"/>
      <c r="C14" s="379"/>
      <c r="D14" s="385" t="s">
        <v>294</v>
      </c>
      <c r="E14" s="386"/>
      <c r="F14" s="387" t="s">
        <v>295</v>
      </c>
      <c r="G14" s="388">
        <f>SUM(G15:G15)</f>
        <v>145200</v>
      </c>
      <c r="H14" s="388">
        <f>SUM(H15:H15)</f>
        <v>145200</v>
      </c>
      <c r="I14" s="388">
        <f>SUM(I15:I15)</f>
        <v>78641</v>
      </c>
      <c r="J14" s="389">
        <f t="shared" si="0"/>
        <v>54.160468319559229</v>
      </c>
    </row>
    <row r="15" spans="1:10" ht="18.95" customHeight="1" x14ac:dyDescent="0.2">
      <c r="A15" s="390" t="s">
        <v>288</v>
      </c>
      <c r="B15" s="391"/>
      <c r="C15" s="392"/>
      <c r="D15" s="393"/>
      <c r="E15" s="394" t="s">
        <v>296</v>
      </c>
      <c r="F15" s="395" t="s">
        <v>297</v>
      </c>
      <c r="G15" s="396">
        <v>145200</v>
      </c>
      <c r="H15" s="396">
        <v>145200</v>
      </c>
      <c r="I15" s="396">
        <v>78641</v>
      </c>
      <c r="J15" s="397">
        <f t="shared" si="0"/>
        <v>54.160468319559229</v>
      </c>
    </row>
    <row r="16" spans="1:10" ht="18.95" customHeight="1" x14ac:dyDescent="0.25">
      <c r="A16" s="384" t="s">
        <v>288</v>
      </c>
      <c r="B16" s="378"/>
      <c r="C16" s="379"/>
      <c r="D16" s="385" t="s">
        <v>298</v>
      </c>
      <c r="E16" s="386"/>
      <c r="F16" s="387" t="s">
        <v>299</v>
      </c>
      <c r="G16" s="388">
        <v>3600</v>
      </c>
      <c r="H16" s="388">
        <v>3600</v>
      </c>
      <c r="I16" s="388">
        <v>852</v>
      </c>
      <c r="J16" s="389">
        <f t="shared" si="0"/>
        <v>23.666666666666668</v>
      </c>
    </row>
    <row r="17" spans="1:10" ht="18.95" customHeight="1" x14ac:dyDescent="0.25">
      <c r="A17" s="384" t="s">
        <v>288</v>
      </c>
      <c r="B17" s="378"/>
      <c r="C17" s="379"/>
      <c r="D17" s="385" t="s">
        <v>300</v>
      </c>
      <c r="E17" s="386"/>
      <c r="F17" s="387" t="s">
        <v>301</v>
      </c>
      <c r="G17" s="388">
        <v>1782623</v>
      </c>
      <c r="H17" s="388">
        <v>1606223</v>
      </c>
      <c r="I17" s="388">
        <v>180062</v>
      </c>
      <c r="J17" s="389">
        <f t="shared" si="0"/>
        <v>11.210274040404103</v>
      </c>
    </row>
    <row r="18" spans="1:10" ht="18.95" customHeight="1" x14ac:dyDescent="0.25">
      <c r="A18" s="377" t="s">
        <v>288</v>
      </c>
      <c r="B18" s="398"/>
      <c r="C18" s="399" t="s">
        <v>302</v>
      </c>
      <c r="D18" s="399"/>
      <c r="E18" s="400"/>
      <c r="F18" s="401" t="s">
        <v>303</v>
      </c>
      <c r="G18" s="402">
        <v>6898562</v>
      </c>
      <c r="H18" s="402">
        <v>6831530</v>
      </c>
      <c r="I18" s="403">
        <v>1904338</v>
      </c>
      <c r="J18" s="383">
        <f t="shared" si="0"/>
        <v>27.875717445433164</v>
      </c>
    </row>
    <row r="19" spans="1:10" ht="18.95" customHeight="1" x14ac:dyDescent="0.25">
      <c r="A19" s="377" t="s">
        <v>288</v>
      </c>
      <c r="B19" s="398"/>
      <c r="C19" s="412" t="s">
        <v>326</v>
      </c>
      <c r="D19" s="399"/>
      <c r="E19" s="413"/>
      <c r="F19" s="401" t="s">
        <v>327</v>
      </c>
      <c r="G19" s="414">
        <f>SUM(G20+G23+G28+G37+G49+G43+G52)</f>
        <v>19044726</v>
      </c>
      <c r="H19" s="414">
        <f>SUM(H20+H23+H28+H37+H49+H43+H52)</f>
        <v>19044726</v>
      </c>
      <c r="I19" s="415">
        <f>SUM(I20+I23+I28+I37+I49+I43+I52)</f>
        <v>7603961</v>
      </c>
      <c r="J19" s="383">
        <f t="shared" si="0"/>
        <v>39.926859541061397</v>
      </c>
    </row>
    <row r="20" spans="1:10" ht="18.95" customHeight="1" x14ac:dyDescent="0.2">
      <c r="A20" s="384" t="s">
        <v>288</v>
      </c>
      <c r="B20" s="416"/>
      <c r="C20" s="417"/>
      <c r="D20" s="385" t="s">
        <v>328</v>
      </c>
      <c r="E20" s="418"/>
      <c r="F20" s="387" t="s">
        <v>329</v>
      </c>
      <c r="G20" s="419">
        <f>SUM(G21:G22)</f>
        <v>62085</v>
      </c>
      <c r="H20" s="419">
        <f>SUM(H21:H22)</f>
        <v>62085</v>
      </c>
      <c r="I20" s="419">
        <f>SUM(I21:I22)</f>
        <v>6337</v>
      </c>
      <c r="J20" s="389">
        <f t="shared" si="0"/>
        <v>10.206974309414512</v>
      </c>
    </row>
    <row r="21" spans="1:10" ht="18.95" customHeight="1" x14ac:dyDescent="0.2">
      <c r="A21" s="390" t="s">
        <v>288</v>
      </c>
      <c r="B21" s="416"/>
      <c r="C21" s="420"/>
      <c r="D21" s="421"/>
      <c r="E21" s="422">
        <v>631001</v>
      </c>
      <c r="F21" s="423" t="s">
        <v>330</v>
      </c>
      <c r="G21" s="424">
        <v>42085</v>
      </c>
      <c r="H21" s="424">
        <v>42085</v>
      </c>
      <c r="I21" s="424">
        <v>5647</v>
      </c>
      <c r="J21" s="397">
        <f t="shared" si="0"/>
        <v>13.41808245218011</v>
      </c>
    </row>
    <row r="22" spans="1:10" ht="18.95" customHeight="1" x14ac:dyDescent="0.2">
      <c r="A22" s="390" t="s">
        <v>288</v>
      </c>
      <c r="B22" s="416"/>
      <c r="C22" s="420"/>
      <c r="D22" s="421"/>
      <c r="E22" s="422">
        <v>631002</v>
      </c>
      <c r="F22" s="423" t="s">
        <v>331</v>
      </c>
      <c r="G22" s="424">
        <v>20000</v>
      </c>
      <c r="H22" s="424">
        <v>20000</v>
      </c>
      <c r="I22" s="424">
        <v>690</v>
      </c>
      <c r="J22" s="397">
        <f t="shared" si="0"/>
        <v>3.45</v>
      </c>
    </row>
    <row r="23" spans="1:10" ht="18.95" customHeight="1" x14ac:dyDescent="0.2">
      <c r="A23" s="384" t="s">
        <v>288</v>
      </c>
      <c r="B23" s="416"/>
      <c r="C23" s="417"/>
      <c r="D23" s="385" t="s">
        <v>333</v>
      </c>
      <c r="E23" s="418"/>
      <c r="F23" s="387" t="s">
        <v>334</v>
      </c>
      <c r="G23" s="419">
        <f>SUM(G24:G27)</f>
        <v>5849355</v>
      </c>
      <c r="H23" s="419">
        <f>SUM(H24:H27)</f>
        <v>5673845</v>
      </c>
      <c r="I23" s="419">
        <f>SUM(I24:I27)</f>
        <v>2318015</v>
      </c>
      <c r="J23" s="389">
        <f t="shared" si="0"/>
        <v>40.854394154228743</v>
      </c>
    </row>
    <row r="24" spans="1:10" ht="18.95" customHeight="1" x14ac:dyDescent="0.2">
      <c r="A24" s="390" t="s">
        <v>288</v>
      </c>
      <c r="B24" s="416"/>
      <c r="C24" s="417"/>
      <c r="D24" s="425"/>
      <c r="E24" s="426">
        <v>632001</v>
      </c>
      <c r="F24" s="427" t="s">
        <v>335</v>
      </c>
      <c r="G24" s="424">
        <v>633195</v>
      </c>
      <c r="H24" s="424">
        <v>581095</v>
      </c>
      <c r="I24" s="424">
        <v>184485</v>
      </c>
      <c r="J24" s="397">
        <f t="shared" si="0"/>
        <v>31.747820924289488</v>
      </c>
    </row>
    <row r="25" spans="1:10" ht="18.95" customHeight="1" x14ac:dyDescent="0.2">
      <c r="A25" s="390" t="s">
        <v>288</v>
      </c>
      <c r="B25" s="416"/>
      <c r="C25" s="417"/>
      <c r="D25" s="425"/>
      <c r="E25" s="426">
        <v>632002</v>
      </c>
      <c r="F25" s="427" t="s">
        <v>336</v>
      </c>
      <c r="G25" s="424">
        <v>70050</v>
      </c>
      <c r="H25" s="424">
        <v>70050</v>
      </c>
      <c r="I25" s="424">
        <v>22506</v>
      </c>
      <c r="J25" s="397">
        <f t="shared" si="0"/>
        <v>32.128479657387579</v>
      </c>
    </row>
    <row r="26" spans="1:10" ht="18.95" customHeight="1" x14ac:dyDescent="0.2">
      <c r="A26" s="390" t="s">
        <v>288</v>
      </c>
      <c r="B26" s="416"/>
      <c r="C26" s="417"/>
      <c r="D26" s="425"/>
      <c r="E26" s="426">
        <v>632003</v>
      </c>
      <c r="F26" s="428" t="s">
        <v>337</v>
      </c>
      <c r="G26" s="424">
        <v>3804360</v>
      </c>
      <c r="H26" s="424">
        <v>3680950</v>
      </c>
      <c r="I26" s="424">
        <v>1676276</v>
      </c>
      <c r="J26" s="397">
        <f t="shared" si="0"/>
        <v>45.539222211657318</v>
      </c>
    </row>
    <row r="27" spans="1:10" ht="18.95" customHeight="1" x14ac:dyDescent="0.2">
      <c r="A27" s="390" t="s">
        <v>288</v>
      </c>
      <c r="B27" s="416"/>
      <c r="C27" s="417"/>
      <c r="D27" s="425"/>
      <c r="E27" s="426">
        <v>632004</v>
      </c>
      <c r="F27" s="428" t="s">
        <v>338</v>
      </c>
      <c r="G27" s="424">
        <v>1341750</v>
      </c>
      <c r="H27" s="424">
        <v>1341750</v>
      </c>
      <c r="I27" s="424">
        <v>434748</v>
      </c>
      <c r="J27" s="397">
        <f t="shared" si="0"/>
        <v>32.401565120178873</v>
      </c>
    </row>
    <row r="28" spans="1:10" ht="18.95" customHeight="1" x14ac:dyDescent="0.2">
      <c r="A28" s="384" t="s">
        <v>288</v>
      </c>
      <c r="B28" s="416"/>
      <c r="C28" s="417"/>
      <c r="D28" s="385" t="s">
        <v>339</v>
      </c>
      <c r="E28" s="418"/>
      <c r="F28" s="387" t="s">
        <v>340</v>
      </c>
      <c r="G28" s="419">
        <f>SUM(G29:G36)</f>
        <v>447849</v>
      </c>
      <c r="H28" s="419">
        <f>SUM(H29:H36)</f>
        <v>462949</v>
      </c>
      <c r="I28" s="419">
        <f>SUM(I29:I36)</f>
        <v>89175</v>
      </c>
      <c r="J28" s="389">
        <f t="shared" si="0"/>
        <v>19.262380953409554</v>
      </c>
    </row>
    <row r="29" spans="1:10" ht="18.95" customHeight="1" x14ac:dyDescent="0.2">
      <c r="A29" s="390" t="s">
        <v>288</v>
      </c>
      <c r="B29" s="416"/>
      <c r="C29" s="417"/>
      <c r="D29" s="429"/>
      <c r="E29" s="430" t="s">
        <v>341</v>
      </c>
      <c r="F29" s="431" t="s">
        <v>342</v>
      </c>
      <c r="G29" s="408">
        <v>15705</v>
      </c>
      <c r="H29" s="408">
        <v>18705</v>
      </c>
      <c r="I29" s="408">
        <v>4744</v>
      </c>
      <c r="J29" s="397">
        <f t="shared" si="0"/>
        <v>25.362202619620422</v>
      </c>
    </row>
    <row r="30" spans="1:10" ht="18.95" customHeight="1" x14ac:dyDescent="0.2">
      <c r="A30" s="390" t="s">
        <v>288</v>
      </c>
      <c r="B30" s="416"/>
      <c r="C30" s="417"/>
      <c r="D30" s="429"/>
      <c r="E30" s="430" t="s">
        <v>345</v>
      </c>
      <c r="F30" s="431" t="s">
        <v>346</v>
      </c>
      <c r="G30" s="408">
        <v>600</v>
      </c>
      <c r="H30" s="408">
        <v>600</v>
      </c>
      <c r="I30" s="408">
        <v>1</v>
      </c>
      <c r="J30" s="397">
        <f t="shared" si="0"/>
        <v>0.16666666666666669</v>
      </c>
    </row>
    <row r="31" spans="1:10" ht="18.95" customHeight="1" x14ac:dyDescent="0.2">
      <c r="A31" s="390" t="s">
        <v>288</v>
      </c>
      <c r="B31" s="416"/>
      <c r="C31" s="417"/>
      <c r="D31" s="429"/>
      <c r="E31" s="430" t="s">
        <v>347</v>
      </c>
      <c r="F31" s="431" t="s">
        <v>348</v>
      </c>
      <c r="G31" s="408">
        <v>5569</v>
      </c>
      <c r="H31" s="408">
        <v>5569</v>
      </c>
      <c r="I31" s="408">
        <v>496</v>
      </c>
      <c r="J31" s="397">
        <f t="shared" si="0"/>
        <v>8.9064463997126939</v>
      </c>
    </row>
    <row r="32" spans="1:10" ht="18.95" customHeight="1" x14ac:dyDescent="0.2">
      <c r="A32" s="390" t="s">
        <v>288</v>
      </c>
      <c r="B32" s="416"/>
      <c r="C32" s="417"/>
      <c r="D32" s="429"/>
      <c r="E32" s="430" t="s">
        <v>349</v>
      </c>
      <c r="F32" s="431" t="s">
        <v>350</v>
      </c>
      <c r="G32" s="408">
        <v>382850</v>
      </c>
      <c r="H32" s="408">
        <v>394950</v>
      </c>
      <c r="I32" s="408">
        <v>75715</v>
      </c>
      <c r="J32" s="397">
        <f t="shared" si="0"/>
        <v>19.170781111533106</v>
      </c>
    </row>
    <row r="33" spans="1:10" ht="18.95" customHeight="1" x14ac:dyDescent="0.2">
      <c r="A33" s="390" t="s">
        <v>288</v>
      </c>
      <c r="B33" s="416"/>
      <c r="C33" s="417"/>
      <c r="D33" s="429"/>
      <c r="E33" s="430" t="s">
        <v>351</v>
      </c>
      <c r="F33" s="431" t="s">
        <v>352</v>
      </c>
      <c r="G33" s="408">
        <v>11000</v>
      </c>
      <c r="H33" s="408">
        <v>11000</v>
      </c>
      <c r="I33" s="408">
        <v>517</v>
      </c>
      <c r="J33" s="397">
        <f t="shared" si="0"/>
        <v>4.7</v>
      </c>
    </row>
    <row r="34" spans="1:10" ht="18.95" customHeight="1" x14ac:dyDescent="0.2">
      <c r="A34" s="390" t="s">
        <v>288</v>
      </c>
      <c r="B34" s="416"/>
      <c r="C34" s="417"/>
      <c r="D34" s="429"/>
      <c r="E34" s="430" t="s">
        <v>353</v>
      </c>
      <c r="F34" s="431" t="s">
        <v>354</v>
      </c>
      <c r="G34" s="408">
        <v>9425</v>
      </c>
      <c r="H34" s="408">
        <v>9425</v>
      </c>
      <c r="I34" s="408">
        <v>449</v>
      </c>
      <c r="J34" s="397">
        <f t="shared" si="0"/>
        <v>4.7639257294429704</v>
      </c>
    </row>
    <row r="35" spans="1:10" ht="18.95" customHeight="1" x14ac:dyDescent="0.2">
      <c r="A35" s="390" t="s">
        <v>288</v>
      </c>
      <c r="B35" s="416"/>
      <c r="C35" s="417"/>
      <c r="D35" s="429"/>
      <c r="E35" s="430" t="s">
        <v>355</v>
      </c>
      <c r="F35" s="431" t="s">
        <v>356</v>
      </c>
      <c r="G35" s="408">
        <v>10000</v>
      </c>
      <c r="H35" s="408">
        <v>10000</v>
      </c>
      <c r="I35" s="408">
        <v>5398</v>
      </c>
      <c r="J35" s="397">
        <f t="shared" si="0"/>
        <v>53.98</v>
      </c>
    </row>
    <row r="36" spans="1:10" ht="18.95" customHeight="1" x14ac:dyDescent="0.2">
      <c r="A36" s="390" t="s">
        <v>288</v>
      </c>
      <c r="B36" s="416"/>
      <c r="C36" s="417"/>
      <c r="D36" s="429"/>
      <c r="E36" s="430" t="s">
        <v>357</v>
      </c>
      <c r="F36" s="431" t="s">
        <v>358</v>
      </c>
      <c r="G36" s="408">
        <v>12700</v>
      </c>
      <c r="H36" s="408">
        <v>12700</v>
      </c>
      <c r="I36" s="408">
        <v>1855</v>
      </c>
      <c r="J36" s="397">
        <f t="shared" si="0"/>
        <v>14.606299212598426</v>
      </c>
    </row>
    <row r="37" spans="1:10" ht="18.95" customHeight="1" x14ac:dyDescent="0.2">
      <c r="A37" s="384" t="s">
        <v>288</v>
      </c>
      <c r="B37" s="416"/>
      <c r="C37" s="417"/>
      <c r="D37" s="385" t="s">
        <v>359</v>
      </c>
      <c r="E37" s="418"/>
      <c r="F37" s="387" t="s">
        <v>360</v>
      </c>
      <c r="G37" s="419">
        <f>SUM(G38:G42)</f>
        <v>105896</v>
      </c>
      <c r="H37" s="419">
        <f>SUM(H38:H42)</f>
        <v>110896</v>
      </c>
      <c r="I37" s="419">
        <f>SUM(I38:I42)</f>
        <v>33874</v>
      </c>
      <c r="J37" s="389">
        <f t="shared" si="0"/>
        <v>30.545736545952966</v>
      </c>
    </row>
    <row r="38" spans="1:10" ht="18.95" customHeight="1" x14ac:dyDescent="0.2">
      <c r="A38" s="390" t="s">
        <v>288</v>
      </c>
      <c r="B38" s="416"/>
      <c r="C38" s="417"/>
      <c r="D38" s="425"/>
      <c r="E38" s="426">
        <v>634001</v>
      </c>
      <c r="F38" s="432" t="s">
        <v>361</v>
      </c>
      <c r="G38" s="424">
        <v>80950</v>
      </c>
      <c r="H38" s="424">
        <v>80150</v>
      </c>
      <c r="I38" s="424">
        <v>15737</v>
      </c>
      <c r="J38" s="397">
        <f t="shared" si="0"/>
        <v>19.634435433562071</v>
      </c>
    </row>
    <row r="39" spans="1:10" ht="18.95" customHeight="1" x14ac:dyDescent="0.2">
      <c r="A39" s="390" t="s">
        <v>288</v>
      </c>
      <c r="B39" s="416"/>
      <c r="C39" s="417"/>
      <c r="D39" s="425"/>
      <c r="E39" s="426">
        <v>634002</v>
      </c>
      <c r="F39" s="432" t="s">
        <v>362</v>
      </c>
      <c r="G39" s="424">
        <v>11874</v>
      </c>
      <c r="H39" s="424">
        <v>12674</v>
      </c>
      <c r="I39" s="424">
        <v>4938</v>
      </c>
      <c r="J39" s="397">
        <f t="shared" si="0"/>
        <v>38.961653779390879</v>
      </c>
    </row>
    <row r="40" spans="1:10" ht="18.95" customHeight="1" x14ac:dyDescent="0.2">
      <c r="A40" s="390" t="s">
        <v>288</v>
      </c>
      <c r="B40" s="416"/>
      <c r="C40" s="417"/>
      <c r="D40" s="433"/>
      <c r="E40" s="434" t="s">
        <v>363</v>
      </c>
      <c r="F40" s="431" t="s">
        <v>364</v>
      </c>
      <c r="G40" s="424">
        <v>11072</v>
      </c>
      <c r="H40" s="424">
        <v>11072</v>
      </c>
      <c r="I40" s="424">
        <v>8141</v>
      </c>
      <c r="J40" s="397">
        <f t="shared" si="0"/>
        <v>73.527817919075147</v>
      </c>
    </row>
    <row r="41" spans="1:10" ht="18.95" customHeight="1" x14ac:dyDescent="0.2">
      <c r="A41" s="390" t="s">
        <v>288</v>
      </c>
      <c r="B41" s="416"/>
      <c r="C41" s="417"/>
      <c r="D41" s="433"/>
      <c r="E41" s="426">
        <v>634004</v>
      </c>
      <c r="F41" s="435" t="s">
        <v>365</v>
      </c>
      <c r="G41" s="424">
        <v>500</v>
      </c>
      <c r="H41" s="424">
        <v>5500</v>
      </c>
      <c r="I41" s="424">
        <v>4088</v>
      </c>
      <c r="J41" s="397">
        <f t="shared" si="0"/>
        <v>74.327272727272728</v>
      </c>
    </row>
    <row r="42" spans="1:10" ht="18.95" customHeight="1" x14ac:dyDescent="0.2">
      <c r="A42" s="390" t="s">
        <v>288</v>
      </c>
      <c r="B42" s="416"/>
      <c r="C42" s="417"/>
      <c r="D42" s="433"/>
      <c r="E42" s="426">
        <v>634005</v>
      </c>
      <c r="F42" s="435" t="s">
        <v>366</v>
      </c>
      <c r="G42" s="424">
        <v>1500</v>
      </c>
      <c r="H42" s="424">
        <v>1500</v>
      </c>
      <c r="I42" s="424">
        <v>970</v>
      </c>
      <c r="J42" s="397">
        <f t="shared" si="0"/>
        <v>64.666666666666657</v>
      </c>
    </row>
    <row r="43" spans="1:10" ht="18.95" customHeight="1" x14ac:dyDescent="0.2">
      <c r="A43" s="384" t="s">
        <v>288</v>
      </c>
      <c r="B43" s="416"/>
      <c r="C43" s="417"/>
      <c r="D43" s="385" t="s">
        <v>367</v>
      </c>
      <c r="E43" s="436"/>
      <c r="F43" s="387" t="s">
        <v>368</v>
      </c>
      <c r="G43" s="419">
        <f>SUM(G44:G48)</f>
        <v>9573973</v>
      </c>
      <c r="H43" s="419">
        <f>SUM(H44:H48)</f>
        <v>9573973</v>
      </c>
      <c r="I43" s="419">
        <f>SUM(I44:I48)</f>
        <v>3651509</v>
      </c>
      <c r="J43" s="389">
        <f t="shared" si="0"/>
        <v>38.1399550635875</v>
      </c>
    </row>
    <row r="44" spans="1:10" ht="18.95" customHeight="1" x14ac:dyDescent="0.2">
      <c r="A44" s="390" t="s">
        <v>288</v>
      </c>
      <c r="B44" s="416"/>
      <c r="C44" s="417"/>
      <c r="D44" s="425"/>
      <c r="E44" s="426">
        <v>635001</v>
      </c>
      <c r="F44" s="435" t="s">
        <v>369</v>
      </c>
      <c r="G44" s="424">
        <v>15000</v>
      </c>
      <c r="H44" s="424">
        <v>15000</v>
      </c>
      <c r="I44" s="424">
        <v>2468</v>
      </c>
      <c r="J44" s="437">
        <f t="shared" si="0"/>
        <v>16.453333333333333</v>
      </c>
    </row>
    <row r="45" spans="1:10" ht="18.95" customHeight="1" x14ac:dyDescent="0.2">
      <c r="A45" s="390" t="s">
        <v>288</v>
      </c>
      <c r="B45" s="416"/>
      <c r="C45" s="417"/>
      <c r="D45" s="425"/>
      <c r="E45" s="426">
        <v>635002</v>
      </c>
      <c r="F45" s="435" t="s">
        <v>370</v>
      </c>
      <c r="G45" s="424">
        <v>9481296</v>
      </c>
      <c r="H45" s="424">
        <v>9481296</v>
      </c>
      <c r="I45" s="424">
        <v>3635028</v>
      </c>
      <c r="J45" s="437">
        <f t="shared" si="0"/>
        <v>38.338935942934384</v>
      </c>
    </row>
    <row r="46" spans="1:10" ht="18.95" customHeight="1" x14ac:dyDescent="0.2">
      <c r="A46" s="390" t="s">
        <v>288</v>
      </c>
      <c r="B46" s="416"/>
      <c r="C46" s="417"/>
      <c r="D46" s="425"/>
      <c r="E46" s="426">
        <v>635003</v>
      </c>
      <c r="F46" s="435" t="s">
        <v>371</v>
      </c>
      <c r="G46" s="424">
        <v>2250</v>
      </c>
      <c r="H46" s="424">
        <v>2250</v>
      </c>
      <c r="I46" s="424">
        <v>255</v>
      </c>
      <c r="J46" s="437">
        <f t="shared" si="0"/>
        <v>11.333333333333332</v>
      </c>
    </row>
    <row r="47" spans="1:10" ht="18.95" customHeight="1" x14ac:dyDescent="0.2">
      <c r="A47" s="390" t="s">
        <v>288</v>
      </c>
      <c r="B47" s="416"/>
      <c r="C47" s="417"/>
      <c r="D47" s="425"/>
      <c r="E47" s="426">
        <v>635004</v>
      </c>
      <c r="F47" s="435" t="s">
        <v>372</v>
      </c>
      <c r="G47" s="424">
        <v>35550</v>
      </c>
      <c r="H47" s="424">
        <v>35550</v>
      </c>
      <c r="I47" s="424">
        <v>3617</v>
      </c>
      <c r="J47" s="437">
        <f t="shared" si="0"/>
        <v>10.174402250351617</v>
      </c>
    </row>
    <row r="48" spans="1:10" ht="18.95" customHeight="1" x14ac:dyDescent="0.2">
      <c r="A48" s="390" t="s">
        <v>288</v>
      </c>
      <c r="B48" s="416"/>
      <c r="C48" s="417"/>
      <c r="D48" s="425"/>
      <c r="E48" s="426">
        <v>635006</v>
      </c>
      <c r="F48" s="432" t="s">
        <v>373</v>
      </c>
      <c r="G48" s="424">
        <v>39877</v>
      </c>
      <c r="H48" s="424">
        <v>39877</v>
      </c>
      <c r="I48" s="424">
        <v>10141</v>
      </c>
      <c r="J48" s="437">
        <f t="shared" si="0"/>
        <v>25.430699400657019</v>
      </c>
    </row>
    <row r="49" spans="1:10" ht="18.95" customHeight="1" x14ac:dyDescent="0.2">
      <c r="A49" s="384" t="s">
        <v>288</v>
      </c>
      <c r="B49" s="416"/>
      <c r="C49" s="417"/>
      <c r="D49" s="385" t="s">
        <v>374</v>
      </c>
      <c r="E49" s="418"/>
      <c r="F49" s="387" t="s">
        <v>375</v>
      </c>
      <c r="G49" s="419">
        <f>SUM(G50:G51)</f>
        <v>276000</v>
      </c>
      <c r="H49" s="419">
        <f>SUM(H50:H51)</f>
        <v>276000</v>
      </c>
      <c r="I49" s="419">
        <f>SUM(I50:I51)</f>
        <v>183520</v>
      </c>
      <c r="J49" s="389">
        <f t="shared" si="0"/>
        <v>66.492753623188406</v>
      </c>
    </row>
    <row r="50" spans="1:10" ht="18.95" customHeight="1" x14ac:dyDescent="0.2">
      <c r="A50" s="390" t="s">
        <v>288</v>
      </c>
      <c r="B50" s="416"/>
      <c r="C50" s="417"/>
      <c r="D50" s="438"/>
      <c r="E50" s="426">
        <v>636001</v>
      </c>
      <c r="F50" s="439" t="s">
        <v>376</v>
      </c>
      <c r="G50" s="424">
        <v>274000</v>
      </c>
      <c r="H50" s="424">
        <v>274000</v>
      </c>
      <c r="I50" s="424">
        <v>182829</v>
      </c>
      <c r="J50" s="397">
        <f t="shared" si="0"/>
        <v>66.725912408759129</v>
      </c>
    </row>
    <row r="51" spans="1:10" ht="18" customHeight="1" x14ac:dyDescent="0.2">
      <c r="A51" s="390" t="s">
        <v>288</v>
      </c>
      <c r="B51" s="416"/>
      <c r="C51" s="417"/>
      <c r="D51" s="438"/>
      <c r="E51" s="426">
        <v>636002</v>
      </c>
      <c r="F51" s="439" t="s">
        <v>377</v>
      </c>
      <c r="G51" s="424">
        <v>2000</v>
      </c>
      <c r="H51" s="424">
        <v>2000</v>
      </c>
      <c r="I51" s="424">
        <v>691</v>
      </c>
      <c r="J51" s="397">
        <f t="shared" si="0"/>
        <v>34.549999999999997</v>
      </c>
    </row>
    <row r="52" spans="1:10" ht="18.95" customHeight="1" x14ac:dyDescent="0.2">
      <c r="A52" s="384" t="s">
        <v>288</v>
      </c>
      <c r="B52" s="416"/>
      <c r="C52" s="417"/>
      <c r="D52" s="385" t="s">
        <v>378</v>
      </c>
      <c r="E52" s="418"/>
      <c r="F52" s="387" t="s">
        <v>379</v>
      </c>
      <c r="G52" s="419">
        <f>SUM(G53:G69)</f>
        <v>2729568</v>
      </c>
      <c r="H52" s="419">
        <f>SUM(H53:H69)</f>
        <v>2884978</v>
      </c>
      <c r="I52" s="419">
        <f>SUM(I53:I69)</f>
        <v>1321531</v>
      </c>
      <c r="J52" s="389">
        <f t="shared" si="0"/>
        <v>45.807316381615387</v>
      </c>
    </row>
    <row r="53" spans="1:10" ht="18.95" customHeight="1" x14ac:dyDescent="0.2">
      <c r="A53" s="390" t="s">
        <v>288</v>
      </c>
      <c r="B53" s="416"/>
      <c r="C53" s="417"/>
      <c r="D53" s="429"/>
      <c r="E53" s="430" t="s">
        <v>380</v>
      </c>
      <c r="F53" s="431" t="s">
        <v>381</v>
      </c>
      <c r="G53" s="424">
        <v>20070</v>
      </c>
      <c r="H53" s="424">
        <v>20070</v>
      </c>
      <c r="I53" s="424">
        <v>5136</v>
      </c>
      <c r="J53" s="437">
        <f t="shared" si="0"/>
        <v>25.590433482810166</v>
      </c>
    </row>
    <row r="54" spans="1:10" ht="18.95" customHeight="1" x14ac:dyDescent="0.2">
      <c r="A54" s="390" t="s">
        <v>288</v>
      </c>
      <c r="B54" s="416"/>
      <c r="C54" s="417"/>
      <c r="D54" s="429"/>
      <c r="E54" s="430" t="s">
        <v>382</v>
      </c>
      <c r="F54" s="431" t="s">
        <v>383</v>
      </c>
      <c r="G54" s="424">
        <v>7750</v>
      </c>
      <c r="H54" s="424">
        <v>7750</v>
      </c>
      <c r="I54" s="424">
        <v>456</v>
      </c>
      <c r="J54" s="437">
        <f t="shared" si="0"/>
        <v>5.8838709677419354</v>
      </c>
    </row>
    <row r="55" spans="1:10" ht="18.95" customHeight="1" x14ac:dyDescent="0.2">
      <c r="A55" s="390" t="s">
        <v>288</v>
      </c>
      <c r="B55" s="416"/>
      <c r="C55" s="417"/>
      <c r="D55" s="429"/>
      <c r="E55" s="430" t="s">
        <v>384</v>
      </c>
      <c r="F55" s="431" t="s">
        <v>385</v>
      </c>
      <c r="G55" s="424">
        <v>465254</v>
      </c>
      <c r="H55" s="424">
        <v>495254</v>
      </c>
      <c r="I55" s="424">
        <v>107664</v>
      </c>
      <c r="J55" s="437">
        <f t="shared" si="0"/>
        <v>21.739147992747156</v>
      </c>
    </row>
    <row r="56" spans="1:10" ht="18.95" customHeight="1" x14ac:dyDescent="0.2">
      <c r="A56" s="390" t="s">
        <v>288</v>
      </c>
      <c r="B56" s="416"/>
      <c r="C56" s="417"/>
      <c r="D56" s="429"/>
      <c r="E56" s="430" t="s">
        <v>386</v>
      </c>
      <c r="F56" s="431" t="s">
        <v>387</v>
      </c>
      <c r="G56" s="424">
        <v>165430</v>
      </c>
      <c r="H56" s="424">
        <v>165430</v>
      </c>
      <c r="I56" s="424">
        <v>61069</v>
      </c>
      <c r="J56" s="437">
        <f t="shared" si="0"/>
        <v>36.915311612162242</v>
      </c>
    </row>
    <row r="57" spans="1:10" ht="18.95" customHeight="1" x14ac:dyDescent="0.2">
      <c r="A57" s="390" t="s">
        <v>288</v>
      </c>
      <c r="B57" s="416"/>
      <c r="C57" s="417"/>
      <c r="D57" s="429"/>
      <c r="E57" s="430" t="s">
        <v>388</v>
      </c>
      <c r="F57" s="431" t="s">
        <v>329</v>
      </c>
      <c r="G57" s="424">
        <v>170</v>
      </c>
      <c r="H57" s="424">
        <v>170</v>
      </c>
      <c r="I57" s="424">
        <v>24</v>
      </c>
      <c r="J57" s="437">
        <f t="shared" si="0"/>
        <v>14.117647058823529</v>
      </c>
    </row>
    <row r="58" spans="1:10" ht="18.95" customHeight="1" x14ac:dyDescent="0.2">
      <c r="A58" s="390" t="s">
        <v>288</v>
      </c>
      <c r="B58" s="416"/>
      <c r="C58" s="417"/>
      <c r="D58" s="429"/>
      <c r="E58" s="430" t="s">
        <v>389</v>
      </c>
      <c r="F58" s="431" t="s">
        <v>390</v>
      </c>
      <c r="G58" s="424">
        <v>1000</v>
      </c>
      <c r="H58" s="424">
        <v>3000</v>
      </c>
      <c r="I58" s="424">
        <v>221</v>
      </c>
      <c r="J58" s="437">
        <f t="shared" si="0"/>
        <v>7.3666666666666671</v>
      </c>
    </row>
    <row r="59" spans="1:10" ht="18.95" customHeight="1" x14ac:dyDescent="0.2">
      <c r="A59" s="390" t="s">
        <v>288</v>
      </c>
      <c r="B59" s="416"/>
      <c r="C59" s="417"/>
      <c r="D59" s="429"/>
      <c r="E59" s="430" t="s">
        <v>391</v>
      </c>
      <c r="F59" s="431" t="s">
        <v>392</v>
      </c>
      <c r="G59" s="424">
        <v>769041</v>
      </c>
      <c r="H59" s="424">
        <v>769041</v>
      </c>
      <c r="I59" s="424">
        <v>440982</v>
      </c>
      <c r="J59" s="437">
        <f t="shared" si="0"/>
        <v>57.341806223595363</v>
      </c>
    </row>
    <row r="60" spans="1:10" ht="18.95" customHeight="1" x14ac:dyDescent="0.2">
      <c r="A60" s="390" t="s">
        <v>288</v>
      </c>
      <c r="B60" s="416"/>
      <c r="C60" s="417"/>
      <c r="D60" s="429"/>
      <c r="E60" s="430" t="s">
        <v>393</v>
      </c>
      <c r="F60" s="431" t="s">
        <v>394</v>
      </c>
      <c r="G60" s="424">
        <v>269992</v>
      </c>
      <c r="H60" s="424">
        <v>269992</v>
      </c>
      <c r="I60" s="424">
        <v>84206</v>
      </c>
      <c r="J60" s="437">
        <f t="shared" si="0"/>
        <v>31.188331506118701</v>
      </c>
    </row>
    <row r="61" spans="1:10" ht="18.95" customHeight="1" x14ac:dyDescent="0.2">
      <c r="A61" s="390" t="s">
        <v>288</v>
      </c>
      <c r="B61" s="416"/>
      <c r="C61" s="417"/>
      <c r="D61" s="429"/>
      <c r="E61" s="430" t="s">
        <v>395</v>
      </c>
      <c r="F61" s="431" t="s">
        <v>396</v>
      </c>
      <c r="G61" s="424">
        <v>5630</v>
      </c>
      <c r="H61" s="424">
        <v>5630</v>
      </c>
      <c r="I61" s="424">
        <v>2814</v>
      </c>
      <c r="J61" s="437">
        <f t="shared" si="0"/>
        <v>49.982238010657191</v>
      </c>
    </row>
    <row r="62" spans="1:10" ht="18.95" customHeight="1" x14ac:dyDescent="0.2">
      <c r="A62" s="390" t="s">
        <v>288</v>
      </c>
      <c r="B62" s="416"/>
      <c r="C62" s="417"/>
      <c r="D62" s="429"/>
      <c r="E62" s="430" t="s">
        <v>397</v>
      </c>
      <c r="F62" s="431" t="s">
        <v>398</v>
      </c>
      <c r="G62" s="424">
        <v>226900</v>
      </c>
      <c r="H62" s="424">
        <v>226900</v>
      </c>
      <c r="I62" s="440">
        <v>61603</v>
      </c>
      <c r="J62" s="437">
        <f t="shared" si="0"/>
        <v>27.149845747025118</v>
      </c>
    </row>
    <row r="63" spans="1:10" ht="18.95" customHeight="1" x14ac:dyDescent="0.2">
      <c r="A63" s="390" t="s">
        <v>288</v>
      </c>
      <c r="B63" s="416"/>
      <c r="C63" s="417"/>
      <c r="D63" s="429"/>
      <c r="E63" s="430" t="s">
        <v>399</v>
      </c>
      <c r="F63" s="431" t="s">
        <v>400</v>
      </c>
      <c r="G63" s="424">
        <v>8250</v>
      </c>
      <c r="H63" s="424">
        <v>8250</v>
      </c>
      <c r="I63" s="424">
        <v>1634</v>
      </c>
      <c r="J63" s="437">
        <f t="shared" si="0"/>
        <v>19.806060606060605</v>
      </c>
    </row>
    <row r="64" spans="1:10" ht="18.95" customHeight="1" x14ac:dyDescent="0.2">
      <c r="A64" s="390" t="s">
        <v>288</v>
      </c>
      <c r="B64" s="416"/>
      <c r="C64" s="417"/>
      <c r="D64" s="429"/>
      <c r="E64" s="430" t="s">
        <v>401</v>
      </c>
      <c r="F64" s="431" t="s">
        <v>402</v>
      </c>
      <c r="G64" s="424">
        <v>89685</v>
      </c>
      <c r="H64" s="424">
        <v>89685</v>
      </c>
      <c r="I64" s="424">
        <v>21997</v>
      </c>
      <c r="J64" s="437">
        <f t="shared" si="0"/>
        <v>24.526955455204327</v>
      </c>
    </row>
    <row r="65" spans="1:10" ht="18.95" customHeight="1" x14ac:dyDescent="0.2">
      <c r="A65" s="390" t="s">
        <v>288</v>
      </c>
      <c r="B65" s="416"/>
      <c r="C65" s="417"/>
      <c r="D65" s="429"/>
      <c r="E65" s="430" t="s">
        <v>403</v>
      </c>
      <c r="F65" s="431" t="s">
        <v>404</v>
      </c>
      <c r="G65" s="424">
        <v>40000</v>
      </c>
      <c r="H65" s="424">
        <v>40000</v>
      </c>
      <c r="I65" s="424">
        <v>20796</v>
      </c>
      <c r="J65" s="437">
        <f t="shared" si="0"/>
        <v>51.99</v>
      </c>
    </row>
    <row r="66" spans="1:10" ht="18.95" customHeight="1" x14ac:dyDescent="0.2">
      <c r="A66" s="390" t="s">
        <v>405</v>
      </c>
      <c r="B66" s="416"/>
      <c r="C66" s="417"/>
      <c r="D66" s="429"/>
      <c r="E66" s="430" t="s">
        <v>406</v>
      </c>
      <c r="F66" s="431" t="s">
        <v>407</v>
      </c>
      <c r="G66" s="424">
        <v>0</v>
      </c>
      <c r="H66" s="424">
        <v>83449</v>
      </c>
      <c r="I66" s="424">
        <v>83449</v>
      </c>
      <c r="J66" s="437">
        <f t="shared" si="0"/>
        <v>100</v>
      </c>
    </row>
    <row r="67" spans="1:10" ht="18.75" customHeight="1" x14ac:dyDescent="0.2">
      <c r="A67" s="390" t="s">
        <v>288</v>
      </c>
      <c r="B67" s="416"/>
      <c r="C67" s="417"/>
      <c r="D67" s="429"/>
      <c r="E67" s="430" t="s">
        <v>408</v>
      </c>
      <c r="F67" s="431" t="s">
        <v>409</v>
      </c>
      <c r="G67" s="424">
        <v>70000</v>
      </c>
      <c r="H67" s="424">
        <v>109961</v>
      </c>
      <c r="I67" s="424">
        <v>100930</v>
      </c>
      <c r="J67" s="437">
        <f t="shared" si="0"/>
        <v>91.787088149434808</v>
      </c>
    </row>
    <row r="68" spans="1:10" ht="18.95" customHeight="1" x14ac:dyDescent="0.2">
      <c r="A68" s="390" t="s">
        <v>288</v>
      </c>
      <c r="B68" s="416"/>
      <c r="C68" s="417"/>
      <c r="D68" s="429"/>
      <c r="E68" s="430" t="s">
        <v>410</v>
      </c>
      <c r="F68" s="431" t="s">
        <v>411</v>
      </c>
      <c r="G68" s="424">
        <v>550300</v>
      </c>
      <c r="H68" s="424">
        <v>550300</v>
      </c>
      <c r="I68" s="424">
        <v>289273</v>
      </c>
      <c r="J68" s="437">
        <f t="shared" si="0"/>
        <v>52.566418317281482</v>
      </c>
    </row>
    <row r="69" spans="1:10" ht="18.95" customHeight="1" x14ac:dyDescent="0.2">
      <c r="A69" s="390" t="s">
        <v>288</v>
      </c>
      <c r="B69" s="416"/>
      <c r="C69" s="417"/>
      <c r="D69" s="429"/>
      <c r="E69" s="430" t="s">
        <v>412</v>
      </c>
      <c r="F69" s="431" t="s">
        <v>413</v>
      </c>
      <c r="G69" s="424">
        <v>40096</v>
      </c>
      <c r="H69" s="424">
        <v>40096</v>
      </c>
      <c r="I69" s="424">
        <v>39277</v>
      </c>
      <c r="J69" s="437">
        <f t="shared" si="0"/>
        <v>97.957402234636874</v>
      </c>
    </row>
    <row r="70" spans="1:10" ht="18.95" customHeight="1" x14ac:dyDescent="0.25">
      <c r="A70" s="377" t="s">
        <v>288</v>
      </c>
      <c r="B70" s="398"/>
      <c r="C70" s="412" t="s">
        <v>414</v>
      </c>
      <c r="D70" s="399"/>
      <c r="E70" s="413"/>
      <c r="F70" s="401" t="s">
        <v>415</v>
      </c>
      <c r="G70" s="441">
        <f>SUM(G71+G77)</f>
        <v>451614</v>
      </c>
      <c r="H70" s="441">
        <f>SUM(H71+H77)</f>
        <v>375819</v>
      </c>
      <c r="I70" s="441">
        <f>SUM(I71+I77)</f>
        <v>97173</v>
      </c>
      <c r="J70" s="383">
        <f t="shared" si="0"/>
        <v>25.856329775769719</v>
      </c>
    </row>
    <row r="71" spans="1:10" ht="18.95" customHeight="1" x14ac:dyDescent="0.2">
      <c r="A71" s="384" t="s">
        <v>288</v>
      </c>
      <c r="B71" s="416"/>
      <c r="C71" s="417"/>
      <c r="D71" s="385" t="s">
        <v>416</v>
      </c>
      <c r="E71" s="418"/>
      <c r="F71" s="387" t="s">
        <v>417</v>
      </c>
      <c r="G71" s="419">
        <f>SUM(G72:G76)</f>
        <v>409614</v>
      </c>
      <c r="H71" s="419">
        <f>SUM(H72:H76)</f>
        <v>333819</v>
      </c>
      <c r="I71" s="419">
        <f>SUM(I72:I76)</f>
        <v>56891</v>
      </c>
      <c r="J71" s="389">
        <f t="shared" si="0"/>
        <v>17.042469122488534</v>
      </c>
    </row>
    <row r="72" spans="1:10" ht="18.95" customHeight="1" x14ac:dyDescent="0.2">
      <c r="A72" s="390" t="s">
        <v>288</v>
      </c>
      <c r="B72" s="416"/>
      <c r="C72" s="417"/>
      <c r="D72" s="429"/>
      <c r="E72" s="430" t="s">
        <v>418</v>
      </c>
      <c r="F72" s="431" t="s">
        <v>419</v>
      </c>
      <c r="G72" s="424">
        <v>100000</v>
      </c>
      <c r="H72" s="424">
        <v>76713</v>
      </c>
      <c r="I72" s="440">
        <v>5620</v>
      </c>
      <c r="J72" s="397">
        <f t="shared" si="0"/>
        <v>7.3260073260073266</v>
      </c>
    </row>
    <row r="73" spans="1:10" ht="18.95" customHeight="1" x14ac:dyDescent="0.2">
      <c r="A73" s="390" t="s">
        <v>288</v>
      </c>
      <c r="B73" s="416"/>
      <c r="C73" s="417"/>
      <c r="D73" s="429"/>
      <c r="E73" s="430" t="s">
        <v>420</v>
      </c>
      <c r="F73" s="431" t="s">
        <v>421</v>
      </c>
      <c r="G73" s="424">
        <v>166014</v>
      </c>
      <c r="H73" s="424">
        <v>113506</v>
      </c>
      <c r="I73" s="440">
        <v>7119</v>
      </c>
      <c r="J73" s="397">
        <f t="shared" si="0"/>
        <v>6.2719151410498126</v>
      </c>
    </row>
    <row r="74" spans="1:10" ht="18.95" customHeight="1" x14ac:dyDescent="0.2">
      <c r="A74" s="390" t="s">
        <v>288</v>
      </c>
      <c r="B74" s="416"/>
      <c r="C74" s="417"/>
      <c r="D74" s="429"/>
      <c r="E74" s="430" t="s">
        <v>422</v>
      </c>
      <c r="F74" s="431" t="s">
        <v>423</v>
      </c>
      <c r="G74" s="424">
        <v>11000</v>
      </c>
      <c r="H74" s="424">
        <v>11000</v>
      </c>
      <c r="I74" s="440">
        <v>2330</v>
      </c>
      <c r="J74" s="397">
        <f t="shared" si="0"/>
        <v>21.181818181818183</v>
      </c>
    </row>
    <row r="75" spans="1:10" ht="18.75" customHeight="1" x14ac:dyDescent="0.2">
      <c r="A75" s="390" t="s">
        <v>288</v>
      </c>
      <c r="B75" s="416"/>
      <c r="C75" s="417"/>
      <c r="D75" s="429"/>
      <c r="E75" s="430" t="s">
        <v>424</v>
      </c>
      <c r="F75" s="431" t="s">
        <v>425</v>
      </c>
      <c r="G75" s="424">
        <v>132600</v>
      </c>
      <c r="H75" s="424">
        <v>132600</v>
      </c>
      <c r="I75" s="440">
        <v>41822</v>
      </c>
      <c r="J75" s="397">
        <f t="shared" ref="J75:J78" si="1">SUM($I75/H75)*100</f>
        <v>31.539969834087483</v>
      </c>
    </row>
    <row r="76" spans="1:10" ht="18.95" hidden="1" customHeight="1" x14ac:dyDescent="0.2">
      <c r="A76" s="390" t="s">
        <v>288</v>
      </c>
      <c r="B76" s="416"/>
      <c r="C76" s="417"/>
      <c r="D76" s="429"/>
      <c r="E76" s="430" t="s">
        <v>426</v>
      </c>
      <c r="F76" s="431" t="s">
        <v>427</v>
      </c>
      <c r="G76" s="424">
        <v>0</v>
      </c>
      <c r="H76" s="424">
        <v>0</v>
      </c>
      <c r="I76" s="424">
        <v>0</v>
      </c>
      <c r="J76" s="397" t="e">
        <f t="shared" si="1"/>
        <v>#DIV/0!</v>
      </c>
    </row>
    <row r="77" spans="1:10" ht="18.95" customHeight="1" x14ac:dyDescent="0.2">
      <c r="A77" s="384" t="s">
        <v>288</v>
      </c>
      <c r="B77" s="416"/>
      <c r="C77" s="417"/>
      <c r="D77" s="385" t="s">
        <v>428</v>
      </c>
      <c r="E77" s="430"/>
      <c r="F77" s="387" t="s">
        <v>429</v>
      </c>
      <c r="G77" s="419">
        <f>SUM(G78)</f>
        <v>42000</v>
      </c>
      <c r="H77" s="419">
        <f>SUM(H78)</f>
        <v>42000</v>
      </c>
      <c r="I77" s="419">
        <f>SUM(I78)</f>
        <v>40282</v>
      </c>
      <c r="J77" s="389">
        <f t="shared" si="1"/>
        <v>95.909523809523805</v>
      </c>
    </row>
    <row r="78" spans="1:10" ht="18.95" customHeight="1" x14ac:dyDescent="0.2">
      <c r="A78" s="390" t="s">
        <v>288</v>
      </c>
      <c r="B78" s="416"/>
      <c r="C78" s="417"/>
      <c r="D78" s="429"/>
      <c r="E78" s="430" t="s">
        <v>430</v>
      </c>
      <c r="F78" s="431" t="s">
        <v>431</v>
      </c>
      <c r="G78" s="424">
        <v>42000</v>
      </c>
      <c r="H78" s="424">
        <v>42000</v>
      </c>
      <c r="I78" s="424">
        <v>40282</v>
      </c>
      <c r="J78" s="397">
        <f t="shared" si="1"/>
        <v>95.909523809523805</v>
      </c>
    </row>
    <row r="79" spans="1:10" ht="15" thickBot="1" x14ac:dyDescent="0.25">
      <c r="A79" s="442"/>
      <c r="B79" s="443"/>
      <c r="C79" s="444"/>
      <c r="D79" s="444"/>
      <c r="E79" s="445"/>
      <c r="F79" s="446"/>
      <c r="G79" s="447"/>
      <c r="H79" s="448"/>
      <c r="I79" s="447"/>
      <c r="J79" s="449"/>
    </row>
    <row r="80" spans="1:10" x14ac:dyDescent="0.2">
      <c r="B80" s="450"/>
      <c r="C80" s="450"/>
      <c r="D80" s="450"/>
      <c r="E80" s="450"/>
      <c r="F80" s="450"/>
    </row>
    <row r="81" spans="2:9" x14ac:dyDescent="0.2">
      <c r="B81" s="450"/>
      <c r="C81" s="450"/>
      <c r="D81" s="450"/>
      <c r="E81" s="450"/>
      <c r="F81" s="450"/>
      <c r="I81" s="452"/>
    </row>
    <row r="82" spans="2:9" x14ac:dyDescent="0.2">
      <c r="B82" s="450"/>
      <c r="C82" s="450"/>
      <c r="D82" s="450"/>
      <c r="E82" s="450"/>
      <c r="F82" s="450"/>
      <c r="I82" s="452"/>
    </row>
    <row r="83" spans="2:9" x14ac:dyDescent="0.2">
      <c r="B83" s="450"/>
      <c r="C83" s="450"/>
      <c r="D83" s="450"/>
      <c r="E83" s="450"/>
      <c r="F83" s="450"/>
    </row>
    <row r="84" spans="2:9" x14ac:dyDescent="0.2">
      <c r="B84" s="450"/>
      <c r="C84" s="450"/>
      <c r="D84" s="450"/>
      <c r="E84" s="450"/>
      <c r="F84" s="450"/>
    </row>
    <row r="85" spans="2:9" x14ac:dyDescent="0.2">
      <c r="B85" s="450"/>
      <c r="C85" s="450"/>
      <c r="D85" s="450"/>
      <c r="E85" s="450"/>
      <c r="F85" s="450"/>
    </row>
    <row r="86" spans="2:9" x14ac:dyDescent="0.2">
      <c r="B86" s="450"/>
      <c r="C86" s="450"/>
      <c r="D86" s="450"/>
      <c r="E86" s="450"/>
      <c r="F86" s="450"/>
    </row>
    <row r="87" spans="2:9" x14ac:dyDescent="0.2">
      <c r="B87" s="450"/>
      <c r="C87" s="450"/>
      <c r="D87" s="450"/>
      <c r="E87" s="450"/>
      <c r="F87" s="450"/>
    </row>
    <row r="88" spans="2:9" x14ac:dyDescent="0.2">
      <c r="B88" s="450"/>
      <c r="C88" s="450"/>
      <c r="D88" s="450"/>
      <c r="E88" s="450"/>
      <c r="F88" s="450"/>
    </row>
    <row r="89" spans="2:9" x14ac:dyDescent="0.2">
      <c r="B89" s="450"/>
      <c r="C89" s="450"/>
      <c r="D89" s="450"/>
      <c r="E89" s="450"/>
      <c r="F89" s="450"/>
    </row>
    <row r="90" spans="2:9" x14ac:dyDescent="0.2">
      <c r="B90" s="450"/>
      <c r="C90" s="450"/>
      <c r="D90" s="450"/>
      <c r="E90" s="450"/>
      <c r="F90" s="450"/>
    </row>
    <row r="91" spans="2:9" x14ac:dyDescent="0.2">
      <c r="B91" s="450"/>
      <c r="C91" s="450"/>
      <c r="D91" s="450"/>
      <c r="E91" s="450"/>
      <c r="F91" s="450"/>
    </row>
    <row r="92" spans="2:9" x14ac:dyDescent="0.2">
      <c r="B92" s="450"/>
      <c r="C92" s="450"/>
      <c r="D92" s="450"/>
      <c r="E92" s="450"/>
      <c r="F92" s="450"/>
    </row>
    <row r="93" spans="2:9" x14ac:dyDescent="0.2">
      <c r="B93" s="450"/>
      <c r="C93" s="450"/>
      <c r="D93" s="450"/>
      <c r="E93" s="450"/>
      <c r="F93" s="450"/>
    </row>
    <row r="94" spans="2:9" x14ac:dyDescent="0.2">
      <c r="B94" s="450"/>
      <c r="C94" s="450"/>
      <c r="D94" s="450"/>
      <c r="E94" s="450"/>
      <c r="F94" s="450"/>
    </row>
    <row r="95" spans="2:9" x14ac:dyDescent="0.2">
      <c r="B95" s="450"/>
      <c r="C95" s="450"/>
      <c r="D95" s="450"/>
      <c r="E95" s="450"/>
      <c r="F95" s="450"/>
    </row>
    <row r="96" spans="2:9" x14ac:dyDescent="0.2">
      <c r="B96" s="450"/>
      <c r="C96" s="450"/>
      <c r="D96" s="450"/>
      <c r="E96" s="450"/>
      <c r="F96" s="450"/>
    </row>
    <row r="97" spans="2:6" x14ac:dyDescent="0.2">
      <c r="B97" s="450"/>
      <c r="C97" s="450"/>
      <c r="D97" s="450"/>
      <c r="E97" s="450"/>
      <c r="F97" s="450"/>
    </row>
    <row r="98" spans="2:6" x14ac:dyDescent="0.2">
      <c r="B98" s="450"/>
      <c r="C98" s="450"/>
      <c r="D98" s="450"/>
      <c r="E98" s="450"/>
      <c r="F98" s="450"/>
    </row>
    <row r="99" spans="2:6" x14ac:dyDescent="0.2">
      <c r="B99" s="450"/>
      <c r="C99" s="450"/>
      <c r="D99" s="450"/>
      <c r="E99" s="450"/>
      <c r="F99" s="450"/>
    </row>
    <row r="100" spans="2:6" x14ac:dyDescent="0.2">
      <c r="B100" s="450"/>
      <c r="C100" s="450"/>
      <c r="D100" s="450"/>
      <c r="E100" s="450"/>
      <c r="F100" s="450"/>
    </row>
    <row r="101" spans="2:6" x14ac:dyDescent="0.2">
      <c r="B101" s="450"/>
      <c r="C101" s="450"/>
      <c r="D101" s="450"/>
      <c r="E101" s="450"/>
      <c r="F101" s="450"/>
    </row>
    <row r="102" spans="2:6" x14ac:dyDescent="0.2">
      <c r="B102" s="450"/>
      <c r="C102" s="450"/>
      <c r="D102" s="450"/>
      <c r="E102" s="450"/>
      <c r="F102" s="450"/>
    </row>
    <row r="103" spans="2:6" x14ac:dyDescent="0.2">
      <c r="B103" s="450"/>
      <c r="C103" s="450"/>
      <c r="D103" s="450"/>
      <c r="E103" s="450"/>
      <c r="F103" s="450"/>
    </row>
    <row r="104" spans="2:6" x14ac:dyDescent="0.2">
      <c r="B104" s="450"/>
      <c r="C104" s="450"/>
      <c r="D104" s="450"/>
      <c r="E104" s="450"/>
      <c r="F104" s="450"/>
    </row>
    <row r="105" spans="2:6" x14ac:dyDescent="0.2">
      <c r="B105" s="450"/>
      <c r="C105" s="450"/>
      <c r="D105" s="450"/>
      <c r="E105" s="450"/>
      <c r="F105" s="450"/>
    </row>
    <row r="106" spans="2:6" x14ac:dyDescent="0.2">
      <c r="B106" s="450"/>
      <c r="C106" s="450"/>
      <c r="D106" s="450"/>
      <c r="E106" s="450"/>
      <c r="F106" s="450"/>
    </row>
    <row r="107" spans="2:6" x14ac:dyDescent="0.2">
      <c r="B107" s="450"/>
      <c r="C107" s="450"/>
      <c r="D107" s="450"/>
      <c r="E107" s="450"/>
      <c r="F107" s="450"/>
    </row>
    <row r="108" spans="2:6" x14ac:dyDescent="0.2">
      <c r="B108" s="450"/>
      <c r="C108" s="450"/>
      <c r="D108" s="450"/>
      <c r="E108" s="450"/>
      <c r="F108" s="450"/>
    </row>
    <row r="109" spans="2:6" x14ac:dyDescent="0.2">
      <c r="B109" s="450"/>
      <c r="C109" s="450"/>
      <c r="D109" s="450"/>
      <c r="E109" s="450"/>
      <c r="F109" s="450"/>
    </row>
    <row r="110" spans="2:6" x14ac:dyDescent="0.2">
      <c r="B110" s="450"/>
      <c r="C110" s="450"/>
      <c r="D110" s="450"/>
      <c r="E110" s="450"/>
      <c r="F110" s="450"/>
    </row>
    <row r="111" spans="2:6" x14ac:dyDescent="0.2">
      <c r="B111" s="450"/>
      <c r="C111" s="450"/>
      <c r="D111" s="450"/>
      <c r="E111" s="450"/>
      <c r="F111" s="450"/>
    </row>
    <row r="112" spans="2:6" x14ac:dyDescent="0.2">
      <c r="B112" s="450"/>
      <c r="C112" s="450"/>
      <c r="D112" s="450"/>
      <c r="E112" s="450"/>
      <c r="F112" s="450"/>
    </row>
    <row r="113" spans="2:6" x14ac:dyDescent="0.2">
      <c r="B113" s="450"/>
      <c r="C113" s="450"/>
      <c r="D113" s="450"/>
      <c r="E113" s="450"/>
      <c r="F113" s="450"/>
    </row>
    <row r="114" spans="2:6" x14ac:dyDescent="0.2">
      <c r="B114" s="450"/>
      <c r="C114" s="450"/>
      <c r="D114" s="450"/>
      <c r="E114" s="450"/>
      <c r="F114" s="450"/>
    </row>
    <row r="115" spans="2:6" x14ac:dyDescent="0.2">
      <c r="B115" s="450"/>
      <c r="C115" s="450"/>
      <c r="D115" s="450"/>
      <c r="E115" s="450"/>
      <c r="F115" s="450"/>
    </row>
    <row r="116" spans="2:6" x14ac:dyDescent="0.2">
      <c r="B116" s="450"/>
      <c r="C116" s="450"/>
      <c r="D116" s="450"/>
      <c r="E116" s="450"/>
      <c r="F116" s="450"/>
    </row>
    <row r="117" spans="2:6" x14ac:dyDescent="0.2">
      <c r="B117" s="450"/>
      <c r="C117" s="450"/>
      <c r="D117" s="450"/>
      <c r="E117" s="450"/>
      <c r="F117" s="450"/>
    </row>
    <row r="118" spans="2:6" x14ac:dyDescent="0.2">
      <c r="B118" s="450"/>
      <c r="C118" s="450"/>
      <c r="D118" s="450"/>
      <c r="E118" s="450"/>
      <c r="F118" s="450"/>
    </row>
    <row r="119" spans="2:6" x14ac:dyDescent="0.2">
      <c r="B119" s="450"/>
      <c r="C119" s="450"/>
      <c r="D119" s="450"/>
      <c r="E119" s="450"/>
      <c r="F119" s="450"/>
    </row>
    <row r="120" spans="2:6" x14ac:dyDescent="0.2">
      <c r="B120" s="450"/>
      <c r="C120" s="450"/>
      <c r="D120" s="450"/>
      <c r="E120" s="450"/>
      <c r="F120" s="450"/>
    </row>
    <row r="121" spans="2:6" x14ac:dyDescent="0.2">
      <c r="B121" s="450"/>
      <c r="C121" s="450"/>
      <c r="D121" s="450"/>
      <c r="E121" s="450"/>
      <c r="F121" s="450"/>
    </row>
    <row r="122" spans="2:6" x14ac:dyDescent="0.2">
      <c r="B122" s="450"/>
      <c r="C122" s="450"/>
      <c r="D122" s="450"/>
      <c r="E122" s="450"/>
      <c r="F122" s="450"/>
    </row>
    <row r="123" spans="2:6" x14ac:dyDescent="0.2">
      <c r="B123" s="450"/>
      <c r="C123" s="450"/>
      <c r="D123" s="450"/>
      <c r="E123" s="450"/>
      <c r="F123" s="450"/>
    </row>
    <row r="124" spans="2:6" x14ac:dyDescent="0.2">
      <c r="B124" s="450"/>
      <c r="C124" s="450"/>
      <c r="D124" s="450"/>
      <c r="E124" s="450"/>
      <c r="F124" s="450"/>
    </row>
    <row r="125" spans="2:6" x14ac:dyDescent="0.2">
      <c r="B125" s="450"/>
      <c r="C125" s="450"/>
      <c r="D125" s="450"/>
      <c r="E125" s="450"/>
      <c r="F125" s="450"/>
    </row>
    <row r="126" spans="2:6" x14ac:dyDescent="0.2">
      <c r="B126" s="450"/>
      <c r="C126" s="450"/>
      <c r="D126" s="450"/>
      <c r="E126" s="450"/>
      <c r="F126" s="450"/>
    </row>
    <row r="127" spans="2:6" x14ac:dyDescent="0.2">
      <c r="B127" s="450"/>
      <c r="C127" s="450"/>
      <c r="D127" s="450"/>
      <c r="E127" s="450"/>
      <c r="F127" s="450"/>
    </row>
    <row r="128" spans="2:6" x14ac:dyDescent="0.2">
      <c r="B128" s="450"/>
      <c r="C128" s="450"/>
      <c r="D128" s="450"/>
      <c r="E128" s="450"/>
      <c r="F128" s="450"/>
    </row>
    <row r="129" spans="2:6" x14ac:dyDescent="0.2">
      <c r="B129" s="450"/>
      <c r="C129" s="450"/>
      <c r="D129" s="450"/>
      <c r="E129" s="450"/>
      <c r="F129" s="450"/>
    </row>
    <row r="130" spans="2:6" x14ac:dyDescent="0.2">
      <c r="B130" s="450"/>
      <c r="C130" s="450"/>
      <c r="D130" s="450"/>
      <c r="E130" s="450"/>
      <c r="F130" s="450"/>
    </row>
    <row r="131" spans="2:6" x14ac:dyDescent="0.2">
      <c r="B131" s="450"/>
      <c r="C131" s="450"/>
      <c r="D131" s="450"/>
      <c r="E131" s="450"/>
      <c r="F131" s="450"/>
    </row>
    <row r="132" spans="2:6" x14ac:dyDescent="0.2">
      <c r="B132" s="450"/>
      <c r="C132" s="450"/>
      <c r="D132" s="450"/>
      <c r="E132" s="450"/>
      <c r="F132" s="450"/>
    </row>
    <row r="133" spans="2:6" x14ac:dyDescent="0.2">
      <c r="B133" s="450"/>
      <c r="C133" s="450"/>
      <c r="D133" s="450"/>
      <c r="E133" s="450"/>
      <c r="F133" s="450"/>
    </row>
    <row r="134" spans="2:6" x14ac:dyDescent="0.2">
      <c r="B134" s="450"/>
      <c r="C134" s="450"/>
      <c r="D134" s="450"/>
      <c r="E134" s="450"/>
      <c r="F134" s="450"/>
    </row>
    <row r="135" spans="2:6" x14ac:dyDescent="0.2">
      <c r="B135" s="450"/>
      <c r="C135" s="450"/>
      <c r="D135" s="450"/>
      <c r="E135" s="450"/>
      <c r="F135" s="450"/>
    </row>
    <row r="136" spans="2:6" x14ac:dyDescent="0.2">
      <c r="B136" s="450"/>
      <c r="C136" s="450"/>
      <c r="D136" s="450"/>
      <c r="E136" s="450"/>
      <c r="F136" s="450"/>
    </row>
    <row r="137" spans="2:6" x14ac:dyDescent="0.2">
      <c r="B137" s="450"/>
      <c r="C137" s="450"/>
      <c r="D137" s="450"/>
      <c r="E137" s="450"/>
      <c r="F137" s="450"/>
    </row>
    <row r="138" spans="2:6" x14ac:dyDescent="0.2">
      <c r="B138" s="450"/>
      <c r="C138" s="450"/>
      <c r="D138" s="450"/>
      <c r="E138" s="450"/>
      <c r="F138" s="450"/>
    </row>
    <row r="139" spans="2:6" x14ac:dyDescent="0.2">
      <c r="B139" s="450"/>
      <c r="C139" s="450"/>
      <c r="D139" s="450"/>
      <c r="E139" s="450"/>
      <c r="F139" s="450"/>
    </row>
    <row r="140" spans="2:6" x14ac:dyDescent="0.2">
      <c r="B140" s="450"/>
      <c r="C140" s="450"/>
      <c r="D140" s="450"/>
      <c r="E140" s="450"/>
      <c r="F140" s="450"/>
    </row>
    <row r="141" spans="2:6" x14ac:dyDescent="0.2">
      <c r="B141" s="450"/>
      <c r="C141" s="450"/>
      <c r="D141" s="450"/>
      <c r="E141" s="450"/>
      <c r="F141" s="450"/>
    </row>
    <row r="142" spans="2:6" x14ac:dyDescent="0.2">
      <c r="B142" s="450"/>
      <c r="C142" s="450"/>
      <c r="D142" s="450"/>
      <c r="E142" s="450"/>
      <c r="F142" s="450"/>
    </row>
    <row r="143" spans="2:6" x14ac:dyDescent="0.2">
      <c r="B143" s="450"/>
      <c r="C143" s="450"/>
      <c r="D143" s="450"/>
      <c r="E143" s="450"/>
      <c r="F143" s="450"/>
    </row>
    <row r="144" spans="2:6" x14ac:dyDescent="0.2">
      <c r="B144" s="450"/>
      <c r="C144" s="450"/>
      <c r="D144" s="450"/>
      <c r="E144" s="450"/>
      <c r="F144" s="450"/>
    </row>
    <row r="145" spans="2:6" x14ac:dyDescent="0.2">
      <c r="B145" s="450"/>
      <c r="C145" s="450"/>
      <c r="D145" s="450"/>
      <c r="E145" s="450"/>
      <c r="F145" s="450"/>
    </row>
    <row r="146" spans="2:6" x14ac:dyDescent="0.2">
      <c r="B146" s="450"/>
      <c r="C146" s="450"/>
      <c r="D146" s="450"/>
      <c r="E146" s="450"/>
      <c r="F146" s="450"/>
    </row>
    <row r="147" spans="2:6" x14ac:dyDescent="0.2">
      <c r="B147" s="450"/>
      <c r="C147" s="450"/>
      <c r="D147" s="450"/>
      <c r="E147" s="450"/>
      <c r="F147" s="450"/>
    </row>
    <row r="148" spans="2:6" x14ac:dyDescent="0.2">
      <c r="B148" s="450"/>
      <c r="C148" s="450"/>
      <c r="D148" s="450"/>
      <c r="E148" s="450"/>
      <c r="F148" s="450"/>
    </row>
    <row r="149" spans="2:6" x14ac:dyDescent="0.2">
      <c r="B149" s="450"/>
      <c r="C149" s="450"/>
      <c r="D149" s="450"/>
      <c r="E149" s="450"/>
      <c r="F149" s="450"/>
    </row>
    <row r="150" spans="2:6" x14ac:dyDescent="0.2">
      <c r="B150" s="450"/>
      <c r="C150" s="450"/>
      <c r="D150" s="450"/>
      <c r="E150" s="450"/>
      <c r="F150" s="450"/>
    </row>
    <row r="151" spans="2:6" x14ac:dyDescent="0.2">
      <c r="B151" s="450"/>
      <c r="C151" s="450"/>
      <c r="D151" s="450"/>
      <c r="E151" s="450"/>
      <c r="F151" s="450"/>
    </row>
    <row r="152" spans="2:6" x14ac:dyDescent="0.2">
      <c r="B152" s="450"/>
      <c r="C152" s="450"/>
      <c r="D152" s="450"/>
      <c r="E152" s="450"/>
      <c r="F152" s="450"/>
    </row>
    <row r="153" spans="2:6" x14ac:dyDescent="0.2">
      <c r="B153" s="450"/>
      <c r="C153" s="450"/>
      <c r="D153" s="450"/>
      <c r="E153" s="450"/>
      <c r="F153" s="450"/>
    </row>
    <row r="154" spans="2:6" x14ac:dyDescent="0.2">
      <c r="B154" s="450"/>
      <c r="C154" s="450"/>
      <c r="D154" s="450"/>
      <c r="E154" s="450"/>
      <c r="F154" s="450"/>
    </row>
    <row r="155" spans="2:6" x14ac:dyDescent="0.2">
      <c r="B155" s="450"/>
      <c r="C155" s="450"/>
      <c r="D155" s="450"/>
      <c r="E155" s="450"/>
      <c r="F155" s="450"/>
    </row>
    <row r="156" spans="2:6" x14ac:dyDescent="0.2">
      <c r="B156" s="450"/>
      <c r="C156" s="450"/>
      <c r="D156" s="450"/>
      <c r="E156" s="450"/>
      <c r="F156" s="450"/>
    </row>
    <row r="157" spans="2:6" x14ac:dyDescent="0.2">
      <c r="B157" s="450"/>
      <c r="C157" s="450"/>
      <c r="D157" s="450"/>
      <c r="E157" s="450"/>
      <c r="F157" s="450"/>
    </row>
    <row r="158" spans="2:6" x14ac:dyDescent="0.2">
      <c r="B158" s="450"/>
      <c r="C158" s="450"/>
      <c r="D158" s="450"/>
      <c r="E158" s="450"/>
      <c r="F158" s="450"/>
    </row>
    <row r="159" spans="2:6" x14ac:dyDescent="0.2">
      <c r="B159" s="450"/>
      <c r="C159" s="450"/>
      <c r="D159" s="450"/>
      <c r="E159" s="450"/>
      <c r="F159" s="450"/>
    </row>
    <row r="160" spans="2:6" x14ac:dyDescent="0.2">
      <c r="B160" s="450"/>
      <c r="C160" s="450"/>
      <c r="D160" s="450"/>
      <c r="E160" s="450"/>
      <c r="F160" s="450"/>
    </row>
    <row r="161" spans="2:6" x14ac:dyDescent="0.2">
      <c r="B161" s="450"/>
      <c r="C161" s="450"/>
      <c r="D161" s="450"/>
      <c r="E161" s="450"/>
      <c r="F161" s="450"/>
    </row>
    <row r="162" spans="2:6" x14ac:dyDescent="0.2">
      <c r="B162" s="450"/>
      <c r="C162" s="450"/>
      <c r="D162" s="450"/>
      <c r="E162" s="450"/>
      <c r="F162" s="450"/>
    </row>
    <row r="163" spans="2:6" x14ac:dyDescent="0.2">
      <c r="B163" s="450"/>
      <c r="C163" s="450"/>
      <c r="D163" s="450"/>
      <c r="E163" s="450"/>
      <c r="F163" s="450"/>
    </row>
    <row r="164" spans="2:6" x14ac:dyDescent="0.2">
      <c r="B164" s="450"/>
      <c r="C164" s="450"/>
      <c r="D164" s="450"/>
      <c r="E164" s="450"/>
      <c r="F164" s="450"/>
    </row>
    <row r="165" spans="2:6" x14ac:dyDescent="0.2">
      <c r="B165" s="450"/>
      <c r="C165" s="450"/>
      <c r="D165" s="450"/>
      <c r="E165" s="450"/>
      <c r="F165" s="450"/>
    </row>
    <row r="166" spans="2:6" x14ac:dyDescent="0.2">
      <c r="B166" s="450"/>
      <c r="C166" s="450"/>
      <c r="D166" s="450"/>
      <c r="E166" s="450"/>
      <c r="F166" s="450"/>
    </row>
    <row r="167" spans="2:6" x14ac:dyDescent="0.2">
      <c r="B167" s="450"/>
      <c r="C167" s="450"/>
      <c r="D167" s="450"/>
      <c r="E167" s="450"/>
      <c r="F167" s="450"/>
    </row>
    <row r="168" spans="2:6" x14ac:dyDescent="0.2">
      <c r="B168" s="450"/>
      <c r="C168" s="450"/>
      <c r="D168" s="450"/>
      <c r="E168" s="450"/>
      <c r="F168" s="450"/>
    </row>
    <row r="169" spans="2:6" x14ac:dyDescent="0.2">
      <c r="B169" s="450"/>
      <c r="C169" s="450"/>
      <c r="D169" s="450"/>
      <c r="E169" s="450"/>
      <c r="F169" s="450"/>
    </row>
    <row r="170" spans="2:6" x14ac:dyDescent="0.2">
      <c r="B170" s="450"/>
      <c r="C170" s="450"/>
      <c r="D170" s="450"/>
      <c r="E170" s="450"/>
      <c r="F170" s="450"/>
    </row>
    <row r="171" spans="2:6" x14ac:dyDescent="0.2">
      <c r="B171" s="450"/>
      <c r="C171" s="450"/>
      <c r="D171" s="450"/>
      <c r="E171" s="450"/>
      <c r="F171" s="450"/>
    </row>
    <row r="172" spans="2:6" x14ac:dyDescent="0.2">
      <c r="B172" s="450"/>
      <c r="C172" s="450"/>
      <c r="D172" s="450"/>
      <c r="E172" s="450"/>
      <c r="F172" s="450"/>
    </row>
    <row r="173" spans="2:6" x14ac:dyDescent="0.2">
      <c r="B173" s="450"/>
      <c r="C173" s="450"/>
      <c r="D173" s="450"/>
      <c r="E173" s="450"/>
      <c r="F173" s="450"/>
    </row>
    <row r="174" spans="2:6" x14ac:dyDescent="0.2">
      <c r="B174" s="450"/>
      <c r="C174" s="450"/>
      <c r="D174" s="450"/>
      <c r="E174" s="450"/>
      <c r="F174" s="450"/>
    </row>
    <row r="175" spans="2:6" x14ac:dyDescent="0.2">
      <c r="B175" s="450"/>
      <c r="C175" s="450"/>
      <c r="D175" s="450"/>
      <c r="E175" s="450"/>
      <c r="F175" s="450"/>
    </row>
    <row r="176" spans="2:6" x14ac:dyDescent="0.2">
      <c r="B176" s="450"/>
      <c r="C176" s="450"/>
      <c r="D176" s="450"/>
      <c r="E176" s="450"/>
      <c r="F176" s="450"/>
    </row>
    <row r="177" spans="2:6" x14ac:dyDescent="0.2">
      <c r="B177" s="450"/>
      <c r="C177" s="450"/>
      <c r="D177" s="450"/>
      <c r="E177" s="450"/>
      <c r="F177" s="450"/>
    </row>
    <row r="178" spans="2:6" x14ac:dyDescent="0.2">
      <c r="B178" s="450"/>
      <c r="C178" s="450"/>
      <c r="D178" s="450"/>
      <c r="E178" s="450"/>
      <c r="F178" s="450"/>
    </row>
    <row r="179" spans="2:6" x14ac:dyDescent="0.2">
      <c r="B179" s="450"/>
      <c r="C179" s="450"/>
      <c r="D179" s="450"/>
      <c r="E179" s="450"/>
      <c r="F179" s="450"/>
    </row>
    <row r="180" spans="2:6" x14ac:dyDescent="0.2">
      <c r="B180" s="450"/>
      <c r="C180" s="450"/>
      <c r="D180" s="450"/>
      <c r="E180" s="450"/>
      <c r="F180" s="450"/>
    </row>
    <row r="181" spans="2:6" x14ac:dyDescent="0.2">
      <c r="B181" s="450"/>
      <c r="C181" s="450"/>
      <c r="D181" s="450"/>
      <c r="E181" s="450"/>
      <c r="F181" s="450"/>
    </row>
    <row r="182" spans="2:6" x14ac:dyDescent="0.2">
      <c r="B182" s="450"/>
      <c r="C182" s="450"/>
      <c r="D182" s="450"/>
      <c r="E182" s="450"/>
      <c r="F182" s="450"/>
    </row>
    <row r="183" spans="2:6" x14ac:dyDescent="0.2">
      <c r="B183" s="450"/>
      <c r="C183" s="450"/>
      <c r="D183" s="450"/>
      <c r="E183" s="450"/>
      <c r="F183" s="450"/>
    </row>
    <row r="184" spans="2:6" x14ac:dyDescent="0.2">
      <c r="B184" s="450"/>
      <c r="C184" s="450"/>
      <c r="D184" s="450"/>
      <c r="E184" s="450"/>
      <c r="F184" s="450"/>
    </row>
    <row r="185" spans="2:6" x14ac:dyDescent="0.2">
      <c r="B185" s="450"/>
      <c r="C185" s="450"/>
      <c r="D185" s="450"/>
      <c r="E185" s="450"/>
      <c r="F185" s="450"/>
    </row>
    <row r="186" spans="2:6" x14ac:dyDescent="0.2">
      <c r="B186" s="450"/>
      <c r="C186" s="450"/>
      <c r="D186" s="450"/>
      <c r="E186" s="450"/>
      <c r="F186" s="450"/>
    </row>
    <row r="187" spans="2:6" x14ac:dyDescent="0.2">
      <c r="B187" s="450"/>
      <c r="C187" s="450"/>
      <c r="D187" s="450"/>
      <c r="E187" s="450"/>
      <c r="F187" s="450"/>
    </row>
    <row r="188" spans="2:6" x14ac:dyDescent="0.2">
      <c r="B188" s="450"/>
      <c r="C188" s="450"/>
      <c r="D188" s="450"/>
      <c r="E188" s="450"/>
      <c r="F188" s="450"/>
    </row>
    <row r="189" spans="2:6" x14ac:dyDescent="0.2">
      <c r="B189" s="450"/>
      <c r="C189" s="450"/>
      <c r="D189" s="450"/>
      <c r="E189" s="450"/>
      <c r="F189" s="450"/>
    </row>
    <row r="190" spans="2:6" x14ac:dyDescent="0.2">
      <c r="B190" s="450"/>
      <c r="C190" s="450"/>
      <c r="D190" s="450"/>
      <c r="E190" s="450"/>
      <c r="F190" s="450"/>
    </row>
    <row r="191" spans="2:6" x14ac:dyDescent="0.2">
      <c r="B191" s="450"/>
      <c r="C191" s="450"/>
      <c r="D191" s="450"/>
      <c r="E191" s="450"/>
      <c r="F191" s="450"/>
    </row>
    <row r="192" spans="2:6" x14ac:dyDescent="0.2">
      <c r="B192" s="450"/>
      <c r="C192" s="450"/>
      <c r="D192" s="450"/>
      <c r="E192" s="450"/>
      <c r="F192" s="450"/>
    </row>
    <row r="193" spans="2:6" x14ac:dyDescent="0.2">
      <c r="B193" s="450"/>
      <c r="C193" s="450"/>
      <c r="D193" s="450"/>
      <c r="E193" s="450"/>
      <c r="F193" s="450"/>
    </row>
    <row r="194" spans="2:6" x14ac:dyDescent="0.2">
      <c r="B194" s="450"/>
      <c r="C194" s="450"/>
      <c r="D194" s="450"/>
      <c r="E194" s="450"/>
      <c r="F194" s="450"/>
    </row>
    <row r="195" spans="2:6" x14ac:dyDescent="0.2">
      <c r="B195" s="450"/>
      <c r="C195" s="450"/>
      <c r="D195" s="450"/>
      <c r="E195" s="450"/>
      <c r="F195" s="450"/>
    </row>
    <row r="196" spans="2:6" x14ac:dyDescent="0.2">
      <c r="B196" s="450"/>
      <c r="C196" s="450"/>
      <c r="D196" s="450"/>
      <c r="E196" s="450"/>
      <c r="F196" s="450"/>
    </row>
    <row r="197" spans="2:6" x14ac:dyDescent="0.2">
      <c r="B197" s="450"/>
      <c r="C197" s="450"/>
      <c r="D197" s="450"/>
      <c r="E197" s="450"/>
      <c r="F197" s="450"/>
    </row>
    <row r="198" spans="2:6" x14ac:dyDescent="0.2">
      <c r="B198" s="450"/>
      <c r="C198" s="450"/>
      <c r="D198" s="450"/>
      <c r="E198" s="450"/>
      <c r="F198" s="450"/>
    </row>
    <row r="199" spans="2:6" x14ac:dyDescent="0.2">
      <c r="B199" s="450"/>
      <c r="C199" s="450"/>
      <c r="D199" s="450"/>
      <c r="E199" s="450"/>
      <c r="F199" s="450"/>
    </row>
    <row r="200" spans="2:6" x14ac:dyDescent="0.2">
      <c r="B200" s="450"/>
      <c r="C200" s="450"/>
      <c r="D200" s="450"/>
      <c r="E200" s="450"/>
      <c r="F200" s="450"/>
    </row>
    <row r="201" spans="2:6" x14ac:dyDescent="0.2">
      <c r="B201" s="450"/>
      <c r="C201" s="450"/>
      <c r="D201" s="450"/>
      <c r="E201" s="450"/>
      <c r="F201" s="450"/>
    </row>
    <row r="202" spans="2:6" x14ac:dyDescent="0.2">
      <c r="B202" s="450"/>
      <c r="C202" s="450"/>
      <c r="D202" s="450"/>
      <c r="E202" s="450"/>
      <c r="F202" s="450"/>
    </row>
    <row r="203" spans="2:6" x14ac:dyDescent="0.2">
      <c r="B203" s="450"/>
      <c r="C203" s="450"/>
      <c r="D203" s="450"/>
      <c r="E203" s="450"/>
      <c r="F203" s="450"/>
    </row>
    <row r="204" spans="2:6" x14ac:dyDescent="0.2">
      <c r="B204" s="450"/>
      <c r="C204" s="450"/>
      <c r="D204" s="450"/>
      <c r="E204" s="450"/>
      <c r="F204" s="450"/>
    </row>
    <row r="205" spans="2:6" x14ac:dyDescent="0.2">
      <c r="B205" s="450"/>
      <c r="C205" s="450"/>
      <c r="D205" s="450"/>
      <c r="E205" s="450"/>
      <c r="F205" s="450"/>
    </row>
    <row r="206" spans="2:6" x14ac:dyDescent="0.2">
      <c r="B206" s="450"/>
      <c r="C206" s="450"/>
      <c r="D206" s="450"/>
      <c r="E206" s="450"/>
      <c r="F206" s="450"/>
    </row>
    <row r="207" spans="2:6" x14ac:dyDescent="0.2">
      <c r="B207" s="450"/>
      <c r="C207" s="450"/>
      <c r="D207" s="450"/>
      <c r="E207" s="450"/>
      <c r="F207" s="450"/>
    </row>
    <row r="208" spans="2:6" x14ac:dyDescent="0.2">
      <c r="B208" s="450"/>
      <c r="C208" s="450"/>
      <c r="D208" s="450"/>
      <c r="E208" s="450"/>
      <c r="F208" s="450"/>
    </row>
    <row r="209" spans="2:6" x14ac:dyDescent="0.2">
      <c r="B209" s="450"/>
      <c r="C209" s="450"/>
      <c r="D209" s="450"/>
      <c r="E209" s="450"/>
      <c r="F209" s="450"/>
    </row>
    <row r="210" spans="2:6" x14ac:dyDescent="0.2">
      <c r="B210" s="450"/>
      <c r="C210" s="450"/>
      <c r="D210" s="450"/>
      <c r="E210" s="450"/>
      <c r="F210" s="450"/>
    </row>
    <row r="211" spans="2:6" x14ac:dyDescent="0.2">
      <c r="B211" s="450"/>
      <c r="C211" s="450"/>
      <c r="D211" s="450"/>
      <c r="E211" s="450"/>
      <c r="F211" s="450"/>
    </row>
    <row r="212" spans="2:6" x14ac:dyDescent="0.2">
      <c r="B212" s="450"/>
      <c r="C212" s="450"/>
      <c r="D212" s="450"/>
      <c r="E212" s="450"/>
      <c r="F212" s="450"/>
    </row>
    <row r="213" spans="2:6" x14ac:dyDescent="0.2">
      <c r="B213" s="450"/>
      <c r="C213" s="450"/>
      <c r="D213" s="450"/>
      <c r="E213" s="450"/>
      <c r="F213" s="450"/>
    </row>
    <row r="214" spans="2:6" x14ac:dyDescent="0.2">
      <c r="B214" s="450"/>
      <c r="C214" s="450"/>
      <c r="D214" s="450"/>
      <c r="E214" s="450"/>
      <c r="F214" s="450"/>
    </row>
    <row r="215" spans="2:6" x14ac:dyDescent="0.2">
      <c r="B215" s="450"/>
      <c r="C215" s="450"/>
      <c r="D215" s="450"/>
      <c r="E215" s="450"/>
      <c r="F215" s="450"/>
    </row>
    <row r="216" spans="2:6" x14ac:dyDescent="0.2">
      <c r="B216" s="450"/>
      <c r="C216" s="450"/>
      <c r="D216" s="450"/>
      <c r="E216" s="450"/>
      <c r="F216" s="450"/>
    </row>
    <row r="217" spans="2:6" x14ac:dyDescent="0.2">
      <c r="B217" s="450"/>
      <c r="C217" s="450"/>
      <c r="D217" s="450"/>
      <c r="E217" s="450"/>
      <c r="F217" s="450"/>
    </row>
    <row r="218" spans="2:6" x14ac:dyDescent="0.2">
      <c r="B218" s="450"/>
      <c r="C218" s="450"/>
      <c r="D218" s="450"/>
      <c r="E218" s="450"/>
      <c r="F218" s="450"/>
    </row>
    <row r="219" spans="2:6" x14ac:dyDescent="0.2">
      <c r="B219" s="450"/>
      <c r="C219" s="450"/>
      <c r="D219" s="450"/>
      <c r="E219" s="450"/>
      <c r="F219" s="450"/>
    </row>
    <row r="220" spans="2:6" x14ac:dyDescent="0.2">
      <c r="B220" s="450"/>
      <c r="C220" s="450"/>
      <c r="D220" s="450"/>
      <c r="E220" s="450"/>
      <c r="F220" s="450"/>
    </row>
    <row r="221" spans="2:6" x14ac:dyDescent="0.2">
      <c r="B221" s="450"/>
      <c r="C221" s="450"/>
      <c r="D221" s="450"/>
      <c r="E221" s="450"/>
      <c r="F221" s="450"/>
    </row>
    <row r="222" spans="2:6" x14ac:dyDescent="0.2">
      <c r="B222" s="450"/>
      <c r="C222" s="450"/>
      <c r="D222" s="450"/>
      <c r="E222" s="450"/>
      <c r="F222" s="450"/>
    </row>
    <row r="223" spans="2:6" x14ac:dyDescent="0.2">
      <c r="B223" s="450"/>
      <c r="C223" s="450"/>
      <c r="D223" s="450"/>
      <c r="E223" s="450"/>
      <c r="F223" s="450"/>
    </row>
    <row r="224" spans="2:6" x14ac:dyDescent="0.2">
      <c r="B224" s="450"/>
      <c r="C224" s="450"/>
      <c r="D224" s="450"/>
      <c r="E224" s="450"/>
      <c r="F224" s="450"/>
    </row>
    <row r="225" spans="2:6" x14ac:dyDescent="0.2">
      <c r="B225" s="450"/>
      <c r="C225" s="450"/>
      <c r="D225" s="450"/>
      <c r="E225" s="450"/>
      <c r="F225" s="450"/>
    </row>
    <row r="226" spans="2:6" x14ac:dyDescent="0.2">
      <c r="B226" s="450"/>
      <c r="C226" s="450"/>
      <c r="D226" s="450"/>
      <c r="E226" s="450"/>
      <c r="F226" s="450"/>
    </row>
    <row r="227" spans="2:6" x14ac:dyDescent="0.2">
      <c r="B227" s="450"/>
      <c r="C227" s="450"/>
      <c r="D227" s="450"/>
      <c r="E227" s="450"/>
      <c r="F227" s="450"/>
    </row>
    <row r="228" spans="2:6" x14ac:dyDescent="0.2">
      <c r="B228" s="450"/>
      <c r="C228" s="450"/>
      <c r="D228" s="450"/>
      <c r="E228" s="450"/>
      <c r="F228" s="450"/>
    </row>
    <row r="229" spans="2:6" x14ac:dyDescent="0.2">
      <c r="B229" s="450"/>
      <c r="C229" s="450"/>
      <c r="D229" s="450"/>
      <c r="E229" s="450"/>
      <c r="F229" s="450"/>
    </row>
    <row r="230" spans="2:6" x14ac:dyDescent="0.2">
      <c r="B230" s="450"/>
      <c r="C230" s="450"/>
      <c r="D230" s="450"/>
      <c r="E230" s="450"/>
      <c r="F230" s="450"/>
    </row>
    <row r="231" spans="2:6" x14ac:dyDescent="0.2">
      <c r="B231" s="450"/>
      <c r="C231" s="450"/>
      <c r="D231" s="450"/>
      <c r="E231" s="450"/>
      <c r="F231" s="450"/>
    </row>
    <row r="232" spans="2:6" x14ac:dyDescent="0.2">
      <c r="B232" s="450"/>
      <c r="C232" s="450"/>
      <c r="D232" s="450"/>
      <c r="E232" s="450"/>
      <c r="F232" s="450"/>
    </row>
    <row r="233" spans="2:6" x14ac:dyDescent="0.2">
      <c r="B233" s="450"/>
      <c r="C233" s="450"/>
      <c r="D233" s="450"/>
      <c r="E233" s="450"/>
      <c r="F233" s="450"/>
    </row>
    <row r="234" spans="2:6" x14ac:dyDescent="0.2">
      <c r="B234" s="450"/>
      <c r="C234" s="450"/>
      <c r="D234" s="450"/>
      <c r="E234" s="450"/>
      <c r="F234" s="450"/>
    </row>
    <row r="235" spans="2:6" x14ac:dyDescent="0.2">
      <c r="B235" s="450"/>
      <c r="C235" s="450"/>
      <c r="D235" s="450"/>
      <c r="E235" s="450"/>
      <c r="F235" s="450"/>
    </row>
    <row r="236" spans="2:6" x14ac:dyDescent="0.2">
      <c r="B236" s="450"/>
      <c r="C236" s="450"/>
      <c r="D236" s="450"/>
      <c r="E236" s="450"/>
      <c r="F236" s="450"/>
    </row>
    <row r="237" spans="2:6" x14ac:dyDescent="0.2">
      <c r="B237" s="450"/>
      <c r="C237" s="450"/>
      <c r="D237" s="450"/>
      <c r="E237" s="450"/>
      <c r="F237" s="450"/>
    </row>
    <row r="238" spans="2:6" x14ac:dyDescent="0.2">
      <c r="B238" s="450"/>
      <c r="C238" s="450"/>
      <c r="D238" s="450"/>
      <c r="E238" s="450"/>
      <c r="F238" s="450"/>
    </row>
    <row r="239" spans="2:6" x14ac:dyDescent="0.2">
      <c r="B239" s="450"/>
      <c r="C239" s="450"/>
      <c r="D239" s="450"/>
      <c r="E239" s="450"/>
      <c r="F239" s="450"/>
    </row>
    <row r="240" spans="2:6" x14ac:dyDescent="0.2">
      <c r="B240" s="450"/>
      <c r="C240" s="450"/>
      <c r="D240" s="450"/>
      <c r="E240" s="450"/>
      <c r="F240" s="450"/>
    </row>
    <row r="241" spans="2:6" x14ac:dyDescent="0.2">
      <c r="B241" s="450"/>
      <c r="C241" s="450"/>
      <c r="D241" s="450"/>
      <c r="E241" s="450"/>
      <c r="F241" s="450"/>
    </row>
    <row r="242" spans="2:6" x14ac:dyDescent="0.2">
      <c r="B242" s="450"/>
      <c r="C242" s="450"/>
      <c r="D242" s="450"/>
      <c r="E242" s="450"/>
      <c r="F242" s="450"/>
    </row>
    <row r="243" spans="2:6" x14ac:dyDescent="0.2">
      <c r="B243" s="450"/>
      <c r="C243" s="450"/>
      <c r="D243" s="450"/>
      <c r="E243" s="450"/>
      <c r="F243" s="450"/>
    </row>
    <row r="244" spans="2:6" x14ac:dyDescent="0.2">
      <c r="B244" s="450"/>
      <c r="C244" s="450"/>
      <c r="D244" s="450"/>
      <c r="E244" s="450"/>
      <c r="F244" s="450"/>
    </row>
    <row r="245" spans="2:6" x14ac:dyDescent="0.2">
      <c r="B245" s="450"/>
      <c r="C245" s="450"/>
      <c r="D245" s="450"/>
      <c r="E245" s="450"/>
      <c r="F245" s="450"/>
    </row>
    <row r="246" spans="2:6" x14ac:dyDescent="0.2">
      <c r="B246" s="450"/>
      <c r="C246" s="450"/>
      <c r="D246" s="450"/>
      <c r="E246" s="450"/>
      <c r="F246" s="450"/>
    </row>
    <row r="247" spans="2:6" x14ac:dyDescent="0.2">
      <c r="B247" s="450"/>
      <c r="C247" s="450"/>
      <c r="D247" s="450"/>
      <c r="E247" s="450"/>
      <c r="F247" s="450"/>
    </row>
    <row r="248" spans="2:6" x14ac:dyDescent="0.2">
      <c r="B248" s="450"/>
      <c r="C248" s="450"/>
      <c r="D248" s="450"/>
      <c r="E248" s="450"/>
      <c r="F248" s="450"/>
    </row>
    <row r="249" spans="2:6" x14ac:dyDescent="0.2">
      <c r="B249" s="450"/>
      <c r="C249" s="450"/>
      <c r="D249" s="450"/>
      <c r="E249" s="450"/>
      <c r="F249" s="450"/>
    </row>
    <row r="250" spans="2:6" x14ac:dyDescent="0.2">
      <c r="B250" s="450"/>
      <c r="C250" s="450"/>
      <c r="D250" s="450"/>
      <c r="E250" s="450"/>
      <c r="F250" s="450"/>
    </row>
    <row r="251" spans="2:6" x14ac:dyDescent="0.2">
      <c r="B251" s="450"/>
      <c r="C251" s="450"/>
      <c r="D251" s="450"/>
      <c r="E251" s="450"/>
      <c r="F251" s="450"/>
    </row>
    <row r="252" spans="2:6" x14ac:dyDescent="0.2">
      <c r="B252" s="450"/>
      <c r="C252" s="450"/>
      <c r="D252" s="450"/>
      <c r="E252" s="450"/>
      <c r="F252" s="450"/>
    </row>
    <row r="253" spans="2:6" x14ac:dyDescent="0.2">
      <c r="B253" s="450"/>
      <c r="C253" s="450"/>
      <c r="D253" s="450"/>
      <c r="E253" s="450"/>
      <c r="F253" s="450"/>
    </row>
    <row r="254" spans="2:6" x14ac:dyDescent="0.2">
      <c r="B254" s="450"/>
      <c r="C254" s="450"/>
      <c r="D254" s="450"/>
      <c r="E254" s="450"/>
      <c r="F254" s="450"/>
    </row>
    <row r="255" spans="2:6" x14ac:dyDescent="0.2">
      <c r="B255" s="450"/>
      <c r="C255" s="450"/>
      <c r="D255" s="450"/>
      <c r="E255" s="450"/>
      <c r="F255" s="450"/>
    </row>
    <row r="256" spans="2:6" x14ac:dyDescent="0.2">
      <c r="B256" s="450"/>
      <c r="C256" s="450"/>
      <c r="D256" s="450"/>
      <c r="E256" s="450"/>
      <c r="F256" s="450"/>
    </row>
    <row r="257" spans="2:6" x14ac:dyDescent="0.2">
      <c r="B257" s="450"/>
      <c r="C257" s="450"/>
      <c r="D257" s="450"/>
      <c r="E257" s="450"/>
      <c r="F257" s="450"/>
    </row>
    <row r="258" spans="2:6" x14ac:dyDescent="0.2">
      <c r="B258" s="450"/>
      <c r="C258" s="450"/>
      <c r="D258" s="450"/>
      <c r="E258" s="450"/>
      <c r="F258" s="450"/>
    </row>
    <row r="259" spans="2:6" x14ac:dyDescent="0.2">
      <c r="B259" s="450"/>
      <c r="C259" s="450"/>
      <c r="D259" s="450"/>
      <c r="E259" s="450"/>
      <c r="F259" s="450"/>
    </row>
    <row r="260" spans="2:6" x14ac:dyDescent="0.2">
      <c r="B260" s="450"/>
      <c r="C260" s="450"/>
      <c r="D260" s="450"/>
      <c r="E260" s="450"/>
      <c r="F260" s="450"/>
    </row>
    <row r="261" spans="2:6" x14ac:dyDescent="0.2">
      <c r="B261" s="450"/>
      <c r="C261" s="450"/>
      <c r="D261" s="450"/>
      <c r="E261" s="450"/>
      <c r="F261" s="450"/>
    </row>
    <row r="262" spans="2:6" x14ac:dyDescent="0.2">
      <c r="B262" s="450"/>
      <c r="C262" s="450"/>
      <c r="D262" s="450"/>
      <c r="E262" s="450"/>
      <c r="F262" s="450"/>
    </row>
    <row r="263" spans="2:6" x14ac:dyDescent="0.2">
      <c r="B263" s="450"/>
      <c r="C263" s="450"/>
      <c r="D263" s="450"/>
      <c r="E263" s="450"/>
      <c r="F263" s="450"/>
    </row>
    <row r="264" spans="2:6" x14ac:dyDescent="0.2">
      <c r="B264" s="450"/>
      <c r="C264" s="450"/>
      <c r="D264" s="450"/>
      <c r="E264" s="450"/>
      <c r="F264" s="450"/>
    </row>
    <row r="265" spans="2:6" x14ac:dyDescent="0.2">
      <c r="B265" s="450"/>
      <c r="C265" s="450"/>
      <c r="D265" s="450"/>
      <c r="E265" s="450"/>
      <c r="F265" s="450"/>
    </row>
    <row r="266" spans="2:6" x14ac:dyDescent="0.2">
      <c r="B266" s="450"/>
      <c r="C266" s="450"/>
      <c r="D266" s="450"/>
      <c r="E266" s="450"/>
      <c r="F266" s="450"/>
    </row>
    <row r="267" spans="2:6" x14ac:dyDescent="0.2">
      <c r="B267" s="450"/>
      <c r="C267" s="450"/>
      <c r="D267" s="450"/>
      <c r="E267" s="450"/>
      <c r="F267" s="450"/>
    </row>
    <row r="268" spans="2:6" x14ac:dyDescent="0.2">
      <c r="B268" s="450"/>
      <c r="C268" s="450"/>
      <c r="D268" s="450"/>
      <c r="E268" s="450"/>
      <c r="F268" s="450"/>
    </row>
    <row r="269" spans="2:6" x14ac:dyDescent="0.2">
      <c r="B269" s="450"/>
      <c r="C269" s="450"/>
      <c r="D269" s="450"/>
      <c r="E269" s="450"/>
      <c r="F269" s="450"/>
    </row>
    <row r="270" spans="2:6" x14ac:dyDescent="0.2">
      <c r="B270" s="450"/>
      <c r="C270" s="450"/>
      <c r="D270" s="450"/>
      <c r="E270" s="450"/>
      <c r="F270" s="450"/>
    </row>
    <row r="271" spans="2:6" x14ac:dyDescent="0.2">
      <c r="B271" s="450"/>
      <c r="C271" s="450"/>
      <c r="D271" s="450"/>
      <c r="E271" s="450"/>
      <c r="F271" s="450"/>
    </row>
    <row r="272" spans="2:6" x14ac:dyDescent="0.2">
      <c r="B272" s="450"/>
      <c r="C272" s="450"/>
      <c r="D272" s="450"/>
      <c r="E272" s="450"/>
      <c r="F272" s="450"/>
    </row>
    <row r="273" spans="2:6" x14ac:dyDescent="0.2">
      <c r="B273" s="450"/>
      <c r="C273" s="450"/>
      <c r="D273" s="450"/>
      <c r="E273" s="450"/>
      <c r="F273" s="450"/>
    </row>
    <row r="274" spans="2:6" x14ac:dyDescent="0.2">
      <c r="B274" s="450"/>
      <c r="C274" s="450"/>
      <c r="D274" s="450"/>
      <c r="E274" s="450"/>
      <c r="F274" s="450"/>
    </row>
    <row r="275" spans="2:6" x14ac:dyDescent="0.2">
      <c r="B275" s="450"/>
      <c r="C275" s="450"/>
      <c r="D275" s="450"/>
      <c r="E275" s="450"/>
      <c r="F275" s="450"/>
    </row>
    <row r="276" spans="2:6" x14ac:dyDescent="0.2">
      <c r="B276" s="450"/>
      <c r="C276" s="450"/>
      <c r="D276" s="450"/>
      <c r="E276" s="450"/>
      <c r="F276" s="450"/>
    </row>
    <row r="277" spans="2:6" x14ac:dyDescent="0.2">
      <c r="B277" s="450"/>
      <c r="C277" s="450"/>
      <c r="D277" s="450"/>
      <c r="E277" s="450"/>
      <c r="F277" s="450"/>
    </row>
    <row r="278" spans="2:6" x14ac:dyDescent="0.2">
      <c r="B278" s="450"/>
      <c r="C278" s="450"/>
      <c r="D278" s="450"/>
      <c r="E278" s="450"/>
      <c r="F278" s="450"/>
    </row>
    <row r="279" spans="2:6" x14ac:dyDescent="0.2">
      <c r="B279" s="450"/>
      <c r="C279" s="450"/>
      <c r="D279" s="450"/>
      <c r="E279" s="450"/>
      <c r="F279" s="450"/>
    </row>
    <row r="280" spans="2:6" x14ac:dyDescent="0.2">
      <c r="B280" s="450"/>
      <c r="C280" s="450"/>
      <c r="D280" s="450"/>
      <c r="E280" s="450"/>
      <c r="F280" s="450"/>
    </row>
    <row r="281" spans="2:6" x14ac:dyDescent="0.2">
      <c r="B281" s="450"/>
      <c r="C281" s="450"/>
      <c r="D281" s="450"/>
      <c r="E281" s="450"/>
      <c r="F281" s="450"/>
    </row>
    <row r="282" spans="2:6" x14ac:dyDescent="0.2">
      <c r="B282" s="450"/>
      <c r="C282" s="450"/>
      <c r="D282" s="450"/>
      <c r="E282" s="450"/>
      <c r="F282" s="450"/>
    </row>
    <row r="283" spans="2:6" x14ac:dyDescent="0.2">
      <c r="B283" s="450"/>
      <c r="C283" s="450"/>
      <c r="D283" s="450"/>
      <c r="E283" s="450"/>
      <c r="F283" s="450"/>
    </row>
    <row r="284" spans="2:6" x14ac:dyDescent="0.2">
      <c r="B284" s="450"/>
      <c r="C284" s="450"/>
      <c r="D284" s="450"/>
      <c r="E284" s="450"/>
      <c r="F284" s="450"/>
    </row>
    <row r="285" spans="2:6" x14ac:dyDescent="0.2">
      <c r="B285" s="450"/>
      <c r="C285" s="450"/>
      <c r="D285" s="450"/>
      <c r="E285" s="450"/>
      <c r="F285" s="450"/>
    </row>
    <row r="286" spans="2:6" x14ac:dyDescent="0.2">
      <c r="B286" s="450"/>
      <c r="C286" s="450"/>
      <c r="D286" s="450"/>
      <c r="E286" s="450"/>
      <c r="F286" s="450"/>
    </row>
    <row r="287" spans="2:6" x14ac:dyDescent="0.2">
      <c r="B287" s="450"/>
      <c r="C287" s="450"/>
      <c r="D287" s="450"/>
      <c r="E287" s="450"/>
      <c r="F287" s="450"/>
    </row>
    <row r="288" spans="2:6" x14ac:dyDescent="0.2">
      <c r="B288" s="450"/>
      <c r="C288" s="450"/>
      <c r="D288" s="450"/>
      <c r="E288" s="450"/>
      <c r="F288" s="450"/>
    </row>
    <row r="289" spans="2:6" x14ac:dyDescent="0.2">
      <c r="B289" s="450"/>
      <c r="C289" s="450"/>
      <c r="D289" s="450"/>
      <c r="E289" s="450"/>
      <c r="F289" s="450"/>
    </row>
    <row r="290" spans="2:6" x14ac:dyDescent="0.2">
      <c r="B290" s="450"/>
      <c r="C290" s="450"/>
      <c r="D290" s="450"/>
      <c r="E290" s="450"/>
      <c r="F290" s="450"/>
    </row>
    <row r="291" spans="2:6" x14ac:dyDescent="0.2">
      <c r="B291" s="450"/>
      <c r="C291" s="450"/>
      <c r="D291" s="450"/>
      <c r="E291" s="450"/>
      <c r="F291" s="450"/>
    </row>
    <row r="292" spans="2:6" x14ac:dyDescent="0.2">
      <c r="B292" s="450"/>
      <c r="C292" s="450"/>
      <c r="D292" s="450"/>
      <c r="E292" s="450"/>
      <c r="F292" s="450"/>
    </row>
    <row r="293" spans="2:6" x14ac:dyDescent="0.2">
      <c r="B293" s="450"/>
      <c r="C293" s="450"/>
      <c r="D293" s="450"/>
      <c r="E293" s="450"/>
      <c r="F293" s="450"/>
    </row>
    <row r="294" spans="2:6" x14ac:dyDescent="0.2">
      <c r="B294" s="450"/>
      <c r="C294" s="450"/>
      <c r="D294" s="450"/>
      <c r="E294" s="450"/>
      <c r="F294" s="450"/>
    </row>
    <row r="295" spans="2:6" x14ac:dyDescent="0.2">
      <c r="B295" s="450"/>
      <c r="C295" s="450"/>
      <c r="D295" s="450"/>
      <c r="E295" s="450"/>
      <c r="F295" s="450"/>
    </row>
    <row r="296" spans="2:6" x14ac:dyDescent="0.2">
      <c r="B296" s="450"/>
      <c r="C296" s="450"/>
      <c r="D296" s="450"/>
      <c r="E296" s="450"/>
      <c r="F296" s="450"/>
    </row>
    <row r="297" spans="2:6" x14ac:dyDescent="0.2">
      <c r="B297" s="450"/>
      <c r="C297" s="450"/>
      <c r="D297" s="450"/>
      <c r="E297" s="450"/>
      <c r="F297" s="450"/>
    </row>
    <row r="298" spans="2:6" x14ac:dyDescent="0.2">
      <c r="B298" s="450"/>
      <c r="C298" s="450"/>
      <c r="D298" s="450"/>
      <c r="E298" s="450"/>
      <c r="F298" s="450"/>
    </row>
    <row r="299" spans="2:6" x14ac:dyDescent="0.2">
      <c r="B299" s="450"/>
      <c r="C299" s="450"/>
      <c r="D299" s="450"/>
      <c r="E299" s="450"/>
      <c r="F299" s="450"/>
    </row>
    <row r="300" spans="2:6" x14ac:dyDescent="0.2">
      <c r="B300" s="450"/>
      <c r="C300" s="450"/>
      <c r="D300" s="450"/>
      <c r="E300" s="450"/>
      <c r="F300" s="450"/>
    </row>
    <row r="301" spans="2:6" x14ac:dyDescent="0.2">
      <c r="B301" s="450"/>
      <c r="C301" s="450"/>
      <c r="D301" s="450"/>
      <c r="E301" s="450"/>
      <c r="F301" s="450"/>
    </row>
    <row r="302" spans="2:6" x14ac:dyDescent="0.2">
      <c r="B302" s="450"/>
      <c r="C302" s="450"/>
      <c r="D302" s="450"/>
      <c r="E302" s="450"/>
      <c r="F302" s="450"/>
    </row>
    <row r="303" spans="2:6" x14ac:dyDescent="0.2">
      <c r="B303" s="450"/>
      <c r="C303" s="450"/>
      <c r="D303" s="450"/>
      <c r="E303" s="450"/>
      <c r="F303" s="450"/>
    </row>
    <row r="304" spans="2:6" x14ac:dyDescent="0.2">
      <c r="B304" s="450"/>
      <c r="C304" s="450"/>
      <c r="D304" s="450"/>
      <c r="E304" s="450"/>
      <c r="F304" s="450"/>
    </row>
    <row r="305" spans="2:6" x14ac:dyDescent="0.2">
      <c r="B305" s="450"/>
      <c r="C305" s="450"/>
      <c r="D305" s="450"/>
      <c r="E305" s="450"/>
      <c r="F305" s="450"/>
    </row>
    <row r="306" spans="2:6" x14ac:dyDescent="0.2">
      <c r="B306" s="450"/>
      <c r="C306" s="450"/>
      <c r="D306" s="450"/>
      <c r="E306" s="450"/>
      <c r="F306" s="450"/>
    </row>
    <row r="307" spans="2:6" x14ac:dyDescent="0.2">
      <c r="B307" s="450"/>
      <c r="C307" s="450"/>
      <c r="D307" s="450"/>
      <c r="E307" s="450"/>
      <c r="F307" s="450"/>
    </row>
    <row r="308" spans="2:6" x14ac:dyDescent="0.2">
      <c r="B308" s="450"/>
      <c r="C308" s="450"/>
      <c r="D308" s="450"/>
      <c r="E308" s="450"/>
      <c r="F308" s="450"/>
    </row>
    <row r="309" spans="2:6" x14ac:dyDescent="0.2">
      <c r="B309" s="450"/>
      <c r="C309" s="450"/>
      <c r="D309" s="450"/>
      <c r="E309" s="450"/>
      <c r="F309" s="450"/>
    </row>
    <row r="310" spans="2:6" x14ac:dyDescent="0.2">
      <c r="B310" s="450"/>
      <c r="C310" s="450"/>
      <c r="D310" s="450"/>
      <c r="E310" s="450"/>
      <c r="F310" s="450"/>
    </row>
    <row r="311" spans="2:6" x14ac:dyDescent="0.2">
      <c r="B311" s="450"/>
      <c r="C311" s="450"/>
      <c r="D311" s="450"/>
      <c r="E311" s="450"/>
      <c r="F311" s="450"/>
    </row>
    <row r="312" spans="2:6" x14ac:dyDescent="0.2">
      <c r="B312" s="450"/>
      <c r="C312" s="450"/>
      <c r="D312" s="450"/>
      <c r="E312" s="450"/>
      <c r="F312" s="450"/>
    </row>
    <row r="313" spans="2:6" x14ac:dyDescent="0.2">
      <c r="B313" s="450"/>
      <c r="C313" s="450"/>
      <c r="D313" s="450"/>
      <c r="E313" s="450"/>
      <c r="F313" s="450"/>
    </row>
    <row r="314" spans="2:6" x14ac:dyDescent="0.2">
      <c r="B314" s="450"/>
      <c r="C314" s="450"/>
      <c r="D314" s="450"/>
      <c r="E314" s="450"/>
      <c r="F314" s="450"/>
    </row>
    <row r="315" spans="2:6" x14ac:dyDescent="0.2">
      <c r="B315" s="450"/>
      <c r="C315" s="450"/>
      <c r="D315" s="450"/>
      <c r="E315" s="450"/>
      <c r="F315" s="450"/>
    </row>
    <row r="316" spans="2:6" x14ac:dyDescent="0.2">
      <c r="B316" s="450"/>
      <c r="C316" s="450"/>
      <c r="D316" s="450"/>
      <c r="E316" s="450"/>
      <c r="F316" s="450"/>
    </row>
    <row r="317" spans="2:6" x14ac:dyDescent="0.2">
      <c r="B317" s="450"/>
      <c r="C317" s="450"/>
      <c r="D317" s="450"/>
      <c r="E317" s="450"/>
      <c r="F317" s="450"/>
    </row>
    <row r="318" spans="2:6" x14ac:dyDescent="0.2">
      <c r="B318" s="450"/>
      <c r="C318" s="450"/>
      <c r="D318" s="450"/>
      <c r="E318" s="450"/>
      <c r="F318" s="450"/>
    </row>
    <row r="319" spans="2:6" x14ac:dyDescent="0.2">
      <c r="B319" s="450"/>
      <c r="C319" s="450"/>
      <c r="D319" s="450"/>
      <c r="E319" s="450"/>
      <c r="F319" s="450"/>
    </row>
    <row r="320" spans="2:6" x14ac:dyDescent="0.2">
      <c r="B320" s="450"/>
      <c r="C320" s="450"/>
      <c r="D320" s="450"/>
      <c r="E320" s="450"/>
      <c r="F320" s="450"/>
    </row>
    <row r="321" spans="2:6" x14ac:dyDescent="0.2">
      <c r="B321" s="450"/>
      <c r="C321" s="450"/>
      <c r="D321" s="450"/>
      <c r="E321" s="450"/>
      <c r="F321" s="450"/>
    </row>
    <row r="322" spans="2:6" x14ac:dyDescent="0.2">
      <c r="B322" s="450"/>
      <c r="C322" s="450"/>
      <c r="D322" s="450"/>
      <c r="E322" s="450"/>
      <c r="F322" s="450"/>
    </row>
    <row r="323" spans="2:6" x14ac:dyDescent="0.2">
      <c r="B323" s="450"/>
      <c r="C323" s="450"/>
      <c r="D323" s="450"/>
      <c r="E323" s="450"/>
      <c r="F323" s="450"/>
    </row>
    <row r="324" spans="2:6" x14ac:dyDescent="0.2">
      <c r="B324" s="450"/>
      <c r="C324" s="450"/>
      <c r="D324" s="450"/>
      <c r="E324" s="450"/>
      <c r="F324" s="450"/>
    </row>
    <row r="325" spans="2:6" x14ac:dyDescent="0.2">
      <c r="B325" s="450"/>
      <c r="C325" s="450"/>
      <c r="D325" s="450"/>
      <c r="E325" s="450"/>
      <c r="F325" s="450"/>
    </row>
    <row r="326" spans="2:6" x14ac:dyDescent="0.2">
      <c r="B326" s="450"/>
      <c r="C326" s="450"/>
      <c r="D326" s="450"/>
      <c r="E326" s="450"/>
      <c r="F326" s="450"/>
    </row>
    <row r="327" spans="2:6" x14ac:dyDescent="0.2">
      <c r="B327" s="450"/>
      <c r="C327" s="450"/>
      <c r="D327" s="450"/>
      <c r="E327" s="450"/>
      <c r="F327" s="450"/>
    </row>
    <row r="328" spans="2:6" x14ac:dyDescent="0.2">
      <c r="B328" s="450"/>
      <c r="C328" s="450"/>
      <c r="D328" s="450"/>
      <c r="E328" s="450"/>
      <c r="F328" s="450"/>
    </row>
    <row r="329" spans="2:6" x14ac:dyDescent="0.2">
      <c r="B329" s="450"/>
      <c r="C329" s="450"/>
      <c r="D329" s="450"/>
      <c r="E329" s="450"/>
      <c r="F329" s="450"/>
    </row>
    <row r="330" spans="2:6" x14ac:dyDescent="0.2">
      <c r="B330" s="450"/>
      <c r="C330" s="450"/>
      <c r="D330" s="450"/>
      <c r="E330" s="450"/>
      <c r="F330" s="450"/>
    </row>
    <row r="331" spans="2:6" x14ac:dyDescent="0.2">
      <c r="B331" s="450"/>
      <c r="C331" s="450"/>
      <c r="D331" s="450"/>
      <c r="E331" s="450"/>
      <c r="F331" s="450"/>
    </row>
    <row r="332" spans="2:6" x14ac:dyDescent="0.2">
      <c r="B332" s="450"/>
      <c r="C332" s="450"/>
      <c r="D332" s="450"/>
      <c r="E332" s="450"/>
      <c r="F332" s="450"/>
    </row>
    <row r="333" spans="2:6" x14ac:dyDescent="0.2">
      <c r="B333" s="450"/>
      <c r="C333" s="450"/>
      <c r="D333" s="450"/>
      <c r="E333" s="450"/>
      <c r="F333" s="450"/>
    </row>
    <row r="334" spans="2:6" x14ac:dyDescent="0.2">
      <c r="B334" s="450"/>
      <c r="C334" s="450"/>
      <c r="D334" s="450"/>
      <c r="E334" s="450"/>
      <c r="F334" s="450"/>
    </row>
    <row r="335" spans="2:6" x14ac:dyDescent="0.2">
      <c r="B335" s="450"/>
      <c r="C335" s="450"/>
      <c r="D335" s="450"/>
      <c r="E335" s="450"/>
      <c r="F335" s="450"/>
    </row>
    <row r="336" spans="2:6" x14ac:dyDescent="0.2">
      <c r="B336" s="450"/>
      <c r="C336" s="450"/>
      <c r="D336" s="450"/>
      <c r="E336" s="450"/>
      <c r="F336" s="450"/>
    </row>
    <row r="337" spans="2:6" x14ac:dyDescent="0.2">
      <c r="B337" s="450"/>
      <c r="C337" s="450"/>
      <c r="D337" s="450"/>
      <c r="E337" s="450"/>
      <c r="F337" s="450"/>
    </row>
    <row r="338" spans="2:6" x14ac:dyDescent="0.2">
      <c r="B338" s="450"/>
      <c r="C338" s="450"/>
      <c r="D338" s="450"/>
      <c r="E338" s="450"/>
      <c r="F338" s="450"/>
    </row>
    <row r="339" spans="2:6" x14ac:dyDescent="0.2">
      <c r="B339" s="450"/>
      <c r="C339" s="450"/>
      <c r="D339" s="450"/>
      <c r="E339" s="450"/>
      <c r="F339" s="450"/>
    </row>
    <row r="340" spans="2:6" x14ac:dyDescent="0.2">
      <c r="B340" s="450"/>
      <c r="C340" s="450"/>
      <c r="D340" s="450"/>
      <c r="E340" s="450"/>
      <c r="F340" s="450"/>
    </row>
    <row r="341" spans="2:6" x14ac:dyDescent="0.2">
      <c r="B341" s="450"/>
      <c r="C341" s="450"/>
      <c r="D341" s="450"/>
      <c r="E341" s="450"/>
      <c r="F341" s="450"/>
    </row>
    <row r="342" spans="2:6" x14ac:dyDescent="0.2">
      <c r="B342" s="450"/>
      <c r="C342" s="450"/>
      <c r="D342" s="450"/>
      <c r="E342" s="450"/>
      <c r="F342" s="450"/>
    </row>
    <row r="343" spans="2:6" x14ac:dyDescent="0.2">
      <c r="B343" s="450"/>
      <c r="C343" s="450"/>
      <c r="D343" s="450"/>
      <c r="E343" s="450"/>
      <c r="F343" s="450"/>
    </row>
    <row r="344" spans="2:6" x14ac:dyDescent="0.2">
      <c r="B344" s="450"/>
      <c r="C344" s="450"/>
      <c r="D344" s="450"/>
      <c r="E344" s="450"/>
      <c r="F344" s="450"/>
    </row>
    <row r="345" spans="2:6" x14ac:dyDescent="0.2">
      <c r="B345" s="450"/>
      <c r="C345" s="450"/>
      <c r="D345" s="450"/>
      <c r="E345" s="450"/>
      <c r="F345" s="450"/>
    </row>
    <row r="346" spans="2:6" x14ac:dyDescent="0.2">
      <c r="B346" s="450"/>
      <c r="C346" s="450"/>
      <c r="D346" s="450"/>
      <c r="E346" s="450"/>
      <c r="F346" s="450"/>
    </row>
    <row r="347" spans="2:6" x14ac:dyDescent="0.2">
      <c r="B347" s="450"/>
      <c r="C347" s="450"/>
      <c r="D347" s="450"/>
      <c r="E347" s="450"/>
      <c r="F347" s="450"/>
    </row>
    <row r="348" spans="2:6" x14ac:dyDescent="0.2">
      <c r="B348" s="450"/>
      <c r="C348" s="450"/>
      <c r="D348" s="450"/>
      <c r="E348" s="450"/>
      <c r="F348" s="450"/>
    </row>
    <row r="349" spans="2:6" x14ac:dyDescent="0.2">
      <c r="B349" s="450"/>
      <c r="C349" s="450"/>
      <c r="D349" s="450"/>
      <c r="E349" s="450"/>
      <c r="F349" s="450"/>
    </row>
    <row r="350" spans="2:6" x14ac:dyDescent="0.2">
      <c r="B350" s="450"/>
      <c r="C350" s="450"/>
      <c r="D350" s="450"/>
      <c r="E350" s="450"/>
      <c r="F350" s="450"/>
    </row>
    <row r="351" spans="2:6" x14ac:dyDescent="0.2">
      <c r="B351" s="450"/>
      <c r="C351" s="450"/>
      <c r="D351" s="450"/>
      <c r="E351" s="450"/>
      <c r="F351" s="450"/>
    </row>
    <row r="352" spans="2:6" x14ac:dyDescent="0.2">
      <c r="B352" s="450"/>
      <c r="C352" s="450"/>
      <c r="D352" s="450"/>
      <c r="E352" s="450"/>
      <c r="F352" s="450"/>
    </row>
    <row r="353" spans="2:6" x14ac:dyDescent="0.2">
      <c r="B353" s="450"/>
      <c r="C353" s="450"/>
      <c r="D353" s="450"/>
      <c r="E353" s="450"/>
      <c r="F353" s="450"/>
    </row>
    <row r="354" spans="2:6" x14ac:dyDescent="0.2">
      <c r="B354" s="450"/>
      <c r="C354" s="450"/>
      <c r="D354" s="450"/>
      <c r="E354" s="450"/>
      <c r="F354" s="450"/>
    </row>
    <row r="355" spans="2:6" x14ac:dyDescent="0.2">
      <c r="B355" s="450"/>
      <c r="C355" s="450"/>
      <c r="D355" s="450"/>
      <c r="E355" s="450"/>
      <c r="F355" s="450"/>
    </row>
    <row r="356" spans="2:6" x14ac:dyDescent="0.2">
      <c r="B356" s="450"/>
      <c r="C356" s="450"/>
      <c r="D356" s="450"/>
      <c r="E356" s="450"/>
      <c r="F356" s="450"/>
    </row>
    <row r="357" spans="2:6" x14ac:dyDescent="0.2">
      <c r="B357" s="450"/>
      <c r="C357" s="450"/>
      <c r="D357" s="450"/>
      <c r="E357" s="450"/>
      <c r="F357" s="450"/>
    </row>
    <row r="358" spans="2:6" x14ac:dyDescent="0.2">
      <c r="B358" s="450"/>
      <c r="C358" s="450"/>
      <c r="D358" s="450"/>
      <c r="E358" s="450"/>
      <c r="F358" s="450"/>
    </row>
    <row r="359" spans="2:6" x14ac:dyDescent="0.2">
      <c r="B359" s="450"/>
      <c r="C359" s="450"/>
      <c r="D359" s="450"/>
      <c r="E359" s="450"/>
      <c r="F359" s="450"/>
    </row>
    <row r="360" spans="2:6" x14ac:dyDescent="0.2">
      <c r="B360" s="450"/>
      <c r="C360" s="450"/>
      <c r="D360" s="450"/>
      <c r="E360" s="450"/>
      <c r="F360" s="450"/>
    </row>
    <row r="361" spans="2:6" x14ac:dyDescent="0.2">
      <c r="B361" s="450"/>
      <c r="C361" s="450"/>
      <c r="D361" s="450"/>
      <c r="E361" s="450"/>
      <c r="F361" s="450"/>
    </row>
    <row r="362" spans="2:6" x14ac:dyDescent="0.2">
      <c r="B362" s="450"/>
      <c r="C362" s="450"/>
      <c r="D362" s="450"/>
      <c r="E362" s="450"/>
      <c r="F362" s="450"/>
    </row>
    <row r="363" spans="2:6" x14ac:dyDescent="0.2">
      <c r="B363" s="450"/>
      <c r="C363" s="450"/>
      <c r="D363" s="450"/>
      <c r="E363" s="450"/>
      <c r="F363" s="450"/>
    </row>
    <row r="364" spans="2:6" x14ac:dyDescent="0.2">
      <c r="B364" s="450"/>
      <c r="C364" s="450"/>
      <c r="D364" s="450"/>
      <c r="E364" s="450"/>
      <c r="F364" s="450"/>
    </row>
    <row r="365" spans="2:6" x14ac:dyDescent="0.2">
      <c r="B365" s="450"/>
      <c r="C365" s="450"/>
      <c r="D365" s="450"/>
      <c r="E365" s="450"/>
      <c r="F365" s="450"/>
    </row>
    <row r="366" spans="2:6" x14ac:dyDescent="0.2">
      <c r="B366" s="450"/>
      <c r="C366" s="450"/>
      <c r="D366" s="450"/>
      <c r="E366" s="450"/>
      <c r="F366" s="450"/>
    </row>
    <row r="367" spans="2:6" x14ac:dyDescent="0.2">
      <c r="B367" s="450"/>
      <c r="C367" s="450"/>
      <c r="D367" s="450"/>
      <c r="E367" s="450"/>
      <c r="F367" s="450"/>
    </row>
    <row r="368" spans="2:6" x14ac:dyDescent="0.2">
      <c r="B368" s="450"/>
      <c r="C368" s="450"/>
      <c r="D368" s="450"/>
      <c r="E368" s="450"/>
      <c r="F368" s="450"/>
    </row>
    <row r="369" spans="2:6" x14ac:dyDescent="0.2">
      <c r="B369" s="450"/>
      <c r="C369" s="450"/>
      <c r="D369" s="450"/>
      <c r="E369" s="450"/>
      <c r="F369" s="450"/>
    </row>
    <row r="370" spans="2:6" x14ac:dyDescent="0.2">
      <c r="B370" s="450"/>
      <c r="C370" s="450"/>
      <c r="D370" s="450"/>
      <c r="E370" s="450"/>
      <c r="F370" s="450"/>
    </row>
    <row r="371" spans="2:6" x14ac:dyDescent="0.2">
      <c r="B371" s="450"/>
      <c r="C371" s="450"/>
      <c r="D371" s="450"/>
      <c r="E371" s="450"/>
      <c r="F371" s="450"/>
    </row>
    <row r="372" spans="2:6" x14ac:dyDescent="0.2">
      <c r="B372" s="450"/>
      <c r="C372" s="450"/>
      <c r="D372" s="450"/>
      <c r="E372" s="450"/>
      <c r="F372" s="450"/>
    </row>
    <row r="373" spans="2:6" x14ac:dyDescent="0.2">
      <c r="B373" s="450"/>
      <c r="C373" s="450"/>
      <c r="D373" s="450"/>
      <c r="E373" s="450"/>
      <c r="F373" s="450"/>
    </row>
    <row r="374" spans="2:6" x14ac:dyDescent="0.2">
      <c r="B374" s="450"/>
      <c r="C374" s="450"/>
      <c r="D374" s="450"/>
      <c r="E374" s="450"/>
      <c r="F374" s="450"/>
    </row>
    <row r="375" spans="2:6" x14ac:dyDescent="0.2">
      <c r="B375" s="450"/>
      <c r="C375" s="450"/>
      <c r="D375" s="450"/>
      <c r="E375" s="450"/>
      <c r="F375" s="450"/>
    </row>
    <row r="376" spans="2:6" x14ac:dyDescent="0.2">
      <c r="B376" s="450"/>
      <c r="C376" s="450"/>
      <c r="D376" s="450"/>
      <c r="E376" s="450"/>
      <c r="F376" s="450"/>
    </row>
    <row r="377" spans="2:6" x14ac:dyDescent="0.2">
      <c r="B377" s="450"/>
      <c r="C377" s="450"/>
      <c r="D377" s="450"/>
      <c r="E377" s="450"/>
      <c r="F377" s="450"/>
    </row>
    <row r="378" spans="2:6" x14ac:dyDescent="0.2">
      <c r="B378" s="450"/>
      <c r="C378" s="450"/>
      <c r="D378" s="450"/>
      <c r="E378" s="450"/>
      <c r="F378" s="450"/>
    </row>
    <row r="379" spans="2:6" x14ac:dyDescent="0.2">
      <c r="B379" s="450"/>
      <c r="C379" s="450"/>
      <c r="D379" s="450"/>
      <c r="E379" s="450"/>
      <c r="F379" s="450"/>
    </row>
    <row r="380" spans="2:6" x14ac:dyDescent="0.2">
      <c r="B380" s="450"/>
      <c r="C380" s="450"/>
      <c r="D380" s="450"/>
      <c r="E380" s="450"/>
      <c r="F380" s="450"/>
    </row>
    <row r="381" spans="2:6" x14ac:dyDescent="0.2">
      <c r="B381" s="450"/>
      <c r="C381" s="450"/>
      <c r="D381" s="450"/>
      <c r="E381" s="450"/>
      <c r="F381" s="450"/>
    </row>
    <row r="382" spans="2:6" x14ac:dyDescent="0.2">
      <c r="B382" s="450"/>
      <c r="C382" s="450"/>
      <c r="D382" s="450"/>
      <c r="E382" s="450"/>
      <c r="F382" s="450"/>
    </row>
    <row r="383" spans="2:6" x14ac:dyDescent="0.2">
      <c r="B383" s="450"/>
      <c r="C383" s="450"/>
      <c r="D383" s="450"/>
      <c r="E383" s="450"/>
      <c r="F383" s="450"/>
    </row>
    <row r="384" spans="2:6" x14ac:dyDescent="0.2">
      <c r="B384" s="450"/>
      <c r="C384" s="450"/>
      <c r="D384" s="450"/>
      <c r="E384" s="450"/>
      <c r="F384" s="450"/>
    </row>
    <row r="385" spans="2:6" x14ac:dyDescent="0.2">
      <c r="B385" s="450"/>
      <c r="C385" s="450"/>
      <c r="D385" s="450"/>
      <c r="E385" s="450"/>
      <c r="F385" s="450"/>
    </row>
    <row r="386" spans="2:6" x14ac:dyDescent="0.2">
      <c r="B386" s="450"/>
      <c r="C386" s="450"/>
      <c r="D386" s="450"/>
      <c r="E386" s="450"/>
      <c r="F386" s="450"/>
    </row>
    <row r="387" spans="2:6" x14ac:dyDescent="0.2">
      <c r="B387" s="450"/>
      <c r="C387" s="450"/>
      <c r="D387" s="450"/>
      <c r="E387" s="450"/>
      <c r="F387" s="450"/>
    </row>
    <row r="388" spans="2:6" x14ac:dyDescent="0.2">
      <c r="B388" s="450"/>
      <c r="C388" s="450"/>
      <c r="D388" s="450"/>
      <c r="E388" s="450"/>
      <c r="F388" s="450"/>
    </row>
    <row r="389" spans="2:6" x14ac:dyDescent="0.2">
      <c r="B389" s="450"/>
      <c r="C389" s="450"/>
      <c r="D389" s="450"/>
      <c r="E389" s="450"/>
      <c r="F389" s="450"/>
    </row>
    <row r="390" spans="2:6" x14ac:dyDescent="0.2">
      <c r="B390" s="450"/>
      <c r="C390" s="450"/>
      <c r="D390" s="450"/>
      <c r="E390" s="450"/>
      <c r="F390" s="450"/>
    </row>
    <row r="391" spans="2:6" x14ac:dyDescent="0.2">
      <c r="B391" s="450"/>
      <c r="C391" s="450"/>
      <c r="D391" s="450"/>
      <c r="E391" s="450"/>
      <c r="F391" s="450"/>
    </row>
    <row r="392" spans="2:6" x14ac:dyDescent="0.2">
      <c r="B392" s="450"/>
      <c r="C392" s="450"/>
      <c r="D392" s="450"/>
      <c r="E392" s="450"/>
      <c r="F392" s="450"/>
    </row>
    <row r="393" spans="2:6" x14ac:dyDescent="0.2">
      <c r="B393" s="450"/>
      <c r="C393" s="450"/>
      <c r="D393" s="450"/>
      <c r="E393" s="450"/>
      <c r="F393" s="450"/>
    </row>
    <row r="394" spans="2:6" x14ac:dyDescent="0.2">
      <c r="B394" s="450"/>
      <c r="C394" s="450"/>
      <c r="D394" s="450"/>
      <c r="E394" s="450"/>
      <c r="F394" s="450"/>
    </row>
    <row r="395" spans="2:6" x14ac:dyDescent="0.2">
      <c r="B395" s="450"/>
      <c r="C395" s="450"/>
      <c r="D395" s="450"/>
      <c r="E395" s="450"/>
      <c r="F395" s="450"/>
    </row>
    <row r="396" spans="2:6" x14ac:dyDescent="0.2">
      <c r="B396" s="450"/>
      <c r="C396" s="450"/>
      <c r="D396" s="450"/>
      <c r="E396" s="450"/>
      <c r="F396" s="450"/>
    </row>
    <row r="397" spans="2:6" x14ac:dyDescent="0.2">
      <c r="B397" s="450"/>
      <c r="C397" s="450"/>
      <c r="D397" s="450"/>
      <c r="E397" s="450"/>
      <c r="F397" s="450"/>
    </row>
    <row r="398" spans="2:6" x14ac:dyDescent="0.2">
      <c r="B398" s="450"/>
      <c r="C398" s="450"/>
      <c r="D398" s="450"/>
      <c r="E398" s="450"/>
      <c r="F398" s="450"/>
    </row>
    <row r="399" spans="2:6" x14ac:dyDescent="0.2">
      <c r="B399" s="450"/>
      <c r="C399" s="450"/>
      <c r="D399" s="450"/>
      <c r="E399" s="450"/>
      <c r="F399" s="450"/>
    </row>
    <row r="400" spans="2:6" x14ac:dyDescent="0.2">
      <c r="B400" s="450"/>
      <c r="C400" s="450"/>
      <c r="D400" s="450"/>
      <c r="E400" s="450"/>
      <c r="F400" s="450"/>
    </row>
    <row r="401" spans="2:6" x14ac:dyDescent="0.2">
      <c r="B401" s="450"/>
      <c r="C401" s="450"/>
      <c r="D401" s="450"/>
      <c r="E401" s="450"/>
      <c r="F401" s="450"/>
    </row>
    <row r="402" spans="2:6" x14ac:dyDescent="0.2">
      <c r="B402" s="450"/>
      <c r="C402" s="450"/>
      <c r="D402" s="450"/>
      <c r="E402" s="450"/>
      <c r="F402" s="450"/>
    </row>
    <row r="403" spans="2:6" x14ac:dyDescent="0.2">
      <c r="B403" s="450"/>
      <c r="C403" s="450"/>
      <c r="D403" s="450"/>
      <c r="E403" s="450"/>
      <c r="F403" s="450"/>
    </row>
    <row r="404" spans="2:6" x14ac:dyDescent="0.2">
      <c r="B404" s="450"/>
      <c r="C404" s="450"/>
      <c r="D404" s="450"/>
      <c r="E404" s="450"/>
      <c r="F404" s="450"/>
    </row>
    <row r="405" spans="2:6" x14ac:dyDescent="0.2">
      <c r="B405" s="450"/>
      <c r="C405" s="450"/>
      <c r="D405" s="450"/>
      <c r="E405" s="450"/>
      <c r="F405" s="450"/>
    </row>
    <row r="406" spans="2:6" x14ac:dyDescent="0.2">
      <c r="B406" s="450"/>
      <c r="C406" s="450"/>
      <c r="D406" s="450"/>
      <c r="E406" s="450"/>
      <c r="F406" s="450"/>
    </row>
    <row r="407" spans="2:6" x14ac:dyDescent="0.2">
      <c r="B407" s="450"/>
      <c r="C407" s="450"/>
      <c r="D407" s="450"/>
      <c r="E407" s="450"/>
      <c r="F407" s="450"/>
    </row>
    <row r="408" spans="2:6" x14ac:dyDescent="0.2">
      <c r="B408" s="450"/>
      <c r="C408" s="450"/>
      <c r="D408" s="450"/>
      <c r="E408" s="450"/>
      <c r="F408" s="450"/>
    </row>
    <row r="409" spans="2:6" x14ac:dyDescent="0.2">
      <c r="B409" s="450"/>
      <c r="C409" s="450"/>
      <c r="D409" s="450"/>
      <c r="E409" s="450"/>
      <c r="F409" s="450"/>
    </row>
    <row r="410" spans="2:6" x14ac:dyDescent="0.2">
      <c r="B410" s="450"/>
      <c r="C410" s="450"/>
      <c r="D410" s="450"/>
      <c r="E410" s="450"/>
      <c r="F410" s="450"/>
    </row>
    <row r="411" spans="2:6" x14ac:dyDescent="0.2">
      <c r="B411" s="450"/>
      <c r="C411" s="450"/>
      <c r="D411" s="450"/>
      <c r="E411" s="450"/>
      <c r="F411" s="450"/>
    </row>
    <row r="412" spans="2:6" x14ac:dyDescent="0.2">
      <c r="B412" s="450"/>
      <c r="C412" s="450"/>
      <c r="D412" s="450"/>
      <c r="E412" s="450"/>
      <c r="F412" s="450"/>
    </row>
    <row r="413" spans="2:6" x14ac:dyDescent="0.2">
      <c r="B413" s="450"/>
      <c r="C413" s="450"/>
      <c r="D413" s="450"/>
      <c r="E413" s="450"/>
      <c r="F413" s="450"/>
    </row>
    <row r="414" spans="2:6" x14ac:dyDescent="0.2">
      <c r="B414" s="450"/>
      <c r="C414" s="450"/>
      <c r="D414" s="450"/>
      <c r="E414" s="450"/>
      <c r="F414" s="450"/>
    </row>
    <row r="415" spans="2:6" x14ac:dyDescent="0.2">
      <c r="B415" s="450"/>
      <c r="C415" s="450"/>
      <c r="D415" s="450"/>
      <c r="E415" s="450"/>
      <c r="F415" s="450"/>
    </row>
    <row r="416" spans="2:6" x14ac:dyDescent="0.2">
      <c r="B416" s="450"/>
      <c r="C416" s="450"/>
      <c r="D416" s="450"/>
      <c r="E416" s="450"/>
      <c r="F416" s="450"/>
    </row>
    <row r="417" spans="2:6" x14ac:dyDescent="0.2">
      <c r="B417" s="450"/>
      <c r="C417" s="450"/>
      <c r="D417" s="450"/>
      <c r="E417" s="450"/>
      <c r="F417" s="450"/>
    </row>
    <row r="418" spans="2:6" x14ac:dyDescent="0.2">
      <c r="B418" s="450"/>
      <c r="C418" s="450"/>
      <c r="D418" s="450"/>
      <c r="E418" s="450"/>
      <c r="F418" s="450"/>
    </row>
    <row r="419" spans="2:6" x14ac:dyDescent="0.2">
      <c r="B419" s="450"/>
      <c r="C419" s="450"/>
      <c r="D419" s="450"/>
      <c r="E419" s="450"/>
      <c r="F419" s="450"/>
    </row>
    <row r="420" spans="2:6" x14ac:dyDescent="0.2">
      <c r="B420" s="450"/>
      <c r="C420" s="450"/>
      <c r="D420" s="450"/>
      <c r="E420" s="450"/>
      <c r="F420" s="450"/>
    </row>
    <row r="421" spans="2:6" x14ac:dyDescent="0.2">
      <c r="B421" s="450"/>
      <c r="C421" s="450"/>
      <c r="D421" s="450"/>
      <c r="E421" s="450"/>
      <c r="F421" s="450"/>
    </row>
    <row r="422" spans="2:6" x14ac:dyDescent="0.2">
      <c r="B422" s="450"/>
      <c r="C422" s="450"/>
      <c r="D422" s="450"/>
      <c r="E422" s="450"/>
      <c r="F422" s="450"/>
    </row>
    <row r="423" spans="2:6" x14ac:dyDescent="0.2">
      <c r="B423" s="450"/>
      <c r="C423" s="450"/>
      <c r="D423" s="450"/>
      <c r="E423" s="450"/>
      <c r="F423" s="450"/>
    </row>
    <row r="424" spans="2:6" x14ac:dyDescent="0.2">
      <c r="B424" s="450"/>
      <c r="C424" s="450"/>
      <c r="D424" s="450"/>
      <c r="E424" s="450"/>
      <c r="F424" s="450"/>
    </row>
    <row r="425" spans="2:6" x14ac:dyDescent="0.2">
      <c r="B425" s="450"/>
      <c r="C425" s="450"/>
      <c r="D425" s="450"/>
      <c r="E425" s="450"/>
      <c r="F425" s="450"/>
    </row>
    <row r="426" spans="2:6" x14ac:dyDescent="0.2">
      <c r="B426" s="450"/>
      <c r="C426" s="450"/>
      <c r="D426" s="450"/>
      <c r="E426" s="450"/>
      <c r="F426" s="450"/>
    </row>
    <row r="427" spans="2:6" x14ac:dyDescent="0.2">
      <c r="B427" s="450"/>
      <c r="C427" s="450"/>
      <c r="D427" s="450"/>
      <c r="E427" s="450"/>
      <c r="F427" s="450"/>
    </row>
    <row r="428" spans="2:6" x14ac:dyDescent="0.2">
      <c r="B428" s="450"/>
      <c r="C428" s="450"/>
      <c r="D428" s="450"/>
      <c r="E428" s="450"/>
      <c r="F428" s="450"/>
    </row>
    <row r="429" spans="2:6" x14ac:dyDescent="0.2">
      <c r="B429" s="450"/>
      <c r="C429" s="450"/>
      <c r="D429" s="450"/>
      <c r="E429" s="450"/>
      <c r="F429" s="450"/>
    </row>
    <row r="430" spans="2:6" x14ac:dyDescent="0.2">
      <c r="B430" s="450"/>
      <c r="C430" s="450"/>
      <c r="D430" s="450"/>
      <c r="E430" s="450"/>
      <c r="F430" s="450"/>
    </row>
    <row r="431" spans="2:6" x14ac:dyDescent="0.2">
      <c r="B431" s="450"/>
      <c r="C431" s="450"/>
      <c r="D431" s="450"/>
      <c r="E431" s="450"/>
      <c r="F431" s="450"/>
    </row>
    <row r="432" spans="2:6" x14ac:dyDescent="0.2">
      <c r="B432" s="450"/>
      <c r="C432" s="450"/>
      <c r="D432" s="450"/>
      <c r="E432" s="450"/>
      <c r="F432" s="450"/>
    </row>
    <row r="433" spans="2:6" x14ac:dyDescent="0.2">
      <c r="B433" s="450"/>
      <c r="C433" s="450"/>
      <c r="D433" s="450"/>
      <c r="E433" s="450"/>
      <c r="F433" s="450"/>
    </row>
    <row r="434" spans="2:6" x14ac:dyDescent="0.2">
      <c r="B434" s="450"/>
      <c r="C434" s="450"/>
      <c r="D434" s="450"/>
      <c r="E434" s="450"/>
      <c r="F434" s="450"/>
    </row>
    <row r="435" spans="2:6" x14ac:dyDescent="0.2">
      <c r="B435" s="450"/>
      <c r="C435" s="450"/>
      <c r="D435" s="450"/>
      <c r="E435" s="450"/>
      <c r="F435" s="450"/>
    </row>
    <row r="436" spans="2:6" x14ac:dyDescent="0.2">
      <c r="B436" s="450"/>
      <c r="C436" s="450"/>
      <c r="D436" s="450"/>
      <c r="E436" s="450"/>
      <c r="F436" s="450"/>
    </row>
    <row r="437" spans="2:6" x14ac:dyDescent="0.2">
      <c r="B437" s="450"/>
      <c r="C437" s="450"/>
      <c r="D437" s="450"/>
      <c r="E437" s="450"/>
      <c r="F437" s="450"/>
    </row>
    <row r="438" spans="2:6" x14ac:dyDescent="0.2">
      <c r="B438" s="450"/>
      <c r="C438" s="450"/>
      <c r="D438" s="450"/>
      <c r="E438" s="450"/>
      <c r="F438" s="450"/>
    </row>
    <row r="439" spans="2:6" x14ac:dyDescent="0.2">
      <c r="B439" s="450"/>
      <c r="C439" s="450"/>
      <c r="D439" s="450"/>
      <c r="E439" s="450"/>
      <c r="F439" s="450"/>
    </row>
    <row r="440" spans="2:6" x14ac:dyDescent="0.2">
      <c r="B440" s="450"/>
      <c r="C440" s="450"/>
      <c r="D440" s="450"/>
      <c r="E440" s="450"/>
      <c r="F440" s="450"/>
    </row>
    <row r="441" spans="2:6" x14ac:dyDescent="0.2">
      <c r="B441" s="450"/>
      <c r="C441" s="450"/>
      <c r="D441" s="450"/>
      <c r="E441" s="450"/>
      <c r="F441" s="450"/>
    </row>
    <row r="442" spans="2:6" x14ac:dyDescent="0.2">
      <c r="B442" s="450"/>
      <c r="C442" s="450"/>
      <c r="D442" s="450"/>
      <c r="E442" s="450"/>
      <c r="F442" s="450"/>
    </row>
    <row r="443" spans="2:6" x14ac:dyDescent="0.2">
      <c r="B443" s="450"/>
      <c r="C443" s="450"/>
      <c r="D443" s="450"/>
      <c r="E443" s="450"/>
      <c r="F443" s="450"/>
    </row>
    <row r="444" spans="2:6" x14ac:dyDescent="0.2">
      <c r="B444" s="450"/>
      <c r="C444" s="450"/>
      <c r="D444" s="450"/>
      <c r="E444" s="450"/>
      <c r="F444" s="450"/>
    </row>
    <row r="445" spans="2:6" x14ac:dyDescent="0.2">
      <c r="B445" s="450"/>
      <c r="C445" s="450"/>
      <c r="D445" s="450"/>
      <c r="E445" s="450"/>
      <c r="F445" s="450"/>
    </row>
    <row r="446" spans="2:6" x14ac:dyDescent="0.2">
      <c r="B446" s="450"/>
      <c r="C446" s="450"/>
      <c r="D446" s="450"/>
      <c r="E446" s="450"/>
      <c r="F446" s="450"/>
    </row>
    <row r="447" spans="2:6" x14ac:dyDescent="0.2">
      <c r="B447" s="450"/>
      <c r="C447" s="450"/>
      <c r="D447" s="450"/>
      <c r="E447" s="450"/>
      <c r="F447" s="450"/>
    </row>
    <row r="448" spans="2:6" x14ac:dyDescent="0.2">
      <c r="B448" s="450"/>
      <c r="C448" s="450"/>
      <c r="D448" s="450"/>
      <c r="E448" s="450"/>
      <c r="F448" s="450"/>
    </row>
    <row r="449" spans="2:6" x14ac:dyDescent="0.2">
      <c r="B449" s="450"/>
      <c r="C449" s="450"/>
      <c r="D449" s="450"/>
      <c r="E449" s="450"/>
      <c r="F449" s="450"/>
    </row>
    <row r="450" spans="2:6" x14ac:dyDescent="0.2">
      <c r="B450" s="450"/>
      <c r="C450" s="450"/>
      <c r="D450" s="450"/>
      <c r="E450" s="450"/>
      <c r="F450" s="450"/>
    </row>
    <row r="451" spans="2:6" x14ac:dyDescent="0.2">
      <c r="B451" s="450"/>
      <c r="C451" s="450"/>
      <c r="D451" s="450"/>
      <c r="E451" s="450"/>
      <c r="F451" s="450"/>
    </row>
    <row r="452" spans="2:6" x14ac:dyDescent="0.2">
      <c r="B452" s="450"/>
      <c r="C452" s="450"/>
      <c r="D452" s="450"/>
      <c r="E452" s="450"/>
      <c r="F452" s="450"/>
    </row>
    <row r="453" spans="2:6" x14ac:dyDescent="0.2">
      <c r="B453" s="450"/>
      <c r="C453" s="450"/>
      <c r="D453" s="450"/>
      <c r="E453" s="450"/>
      <c r="F453" s="450"/>
    </row>
    <row r="454" spans="2:6" x14ac:dyDescent="0.2">
      <c r="B454" s="450"/>
      <c r="C454" s="450"/>
      <c r="D454" s="450"/>
      <c r="E454" s="450"/>
      <c r="F454" s="450"/>
    </row>
    <row r="455" spans="2:6" x14ac:dyDescent="0.2">
      <c r="B455" s="450"/>
      <c r="C455" s="450"/>
      <c r="D455" s="450"/>
      <c r="E455" s="450"/>
      <c r="F455" s="450"/>
    </row>
    <row r="456" spans="2:6" x14ac:dyDescent="0.2">
      <c r="B456" s="450"/>
      <c r="C456" s="450"/>
      <c r="D456" s="450"/>
      <c r="E456" s="450"/>
      <c r="F456" s="450"/>
    </row>
    <row r="457" spans="2:6" x14ac:dyDescent="0.2">
      <c r="B457" s="450"/>
      <c r="C457" s="450"/>
      <c r="D457" s="450"/>
      <c r="E457" s="450"/>
      <c r="F457" s="450"/>
    </row>
    <row r="458" spans="2:6" x14ac:dyDescent="0.2">
      <c r="B458" s="450"/>
      <c r="C458" s="450"/>
      <c r="D458" s="450"/>
      <c r="E458" s="450"/>
      <c r="F458" s="450"/>
    </row>
    <row r="459" spans="2:6" x14ac:dyDescent="0.2">
      <c r="B459" s="450"/>
      <c r="C459" s="450"/>
      <c r="D459" s="450"/>
      <c r="E459" s="450"/>
      <c r="F459" s="450"/>
    </row>
    <row r="460" spans="2:6" x14ac:dyDescent="0.2">
      <c r="B460" s="450"/>
      <c r="C460" s="450"/>
      <c r="D460" s="450"/>
      <c r="E460" s="450"/>
      <c r="F460" s="450"/>
    </row>
    <row r="461" spans="2:6" x14ac:dyDescent="0.2">
      <c r="B461" s="450"/>
      <c r="C461" s="450"/>
      <c r="D461" s="450"/>
      <c r="E461" s="450"/>
      <c r="F461" s="450"/>
    </row>
    <row r="462" spans="2:6" x14ac:dyDescent="0.2">
      <c r="B462" s="450"/>
      <c r="C462" s="450"/>
      <c r="D462" s="450"/>
      <c r="E462" s="450"/>
      <c r="F462" s="450"/>
    </row>
    <row r="463" spans="2:6" x14ac:dyDescent="0.2">
      <c r="B463" s="450"/>
      <c r="C463" s="450"/>
      <c r="D463" s="450"/>
      <c r="E463" s="450"/>
      <c r="F463" s="450"/>
    </row>
    <row r="464" spans="2:6" x14ac:dyDescent="0.2">
      <c r="B464" s="450"/>
      <c r="C464" s="450"/>
      <c r="D464" s="450"/>
      <c r="E464" s="450"/>
      <c r="F464" s="450"/>
    </row>
    <row r="465" spans="2:6" x14ac:dyDescent="0.2">
      <c r="B465" s="450"/>
      <c r="C465" s="450"/>
      <c r="D465" s="450"/>
      <c r="E465" s="450"/>
      <c r="F465" s="450"/>
    </row>
    <row r="466" spans="2:6" x14ac:dyDescent="0.2">
      <c r="B466" s="450"/>
      <c r="C466" s="450"/>
      <c r="D466" s="450"/>
      <c r="E466" s="450"/>
      <c r="F466" s="450"/>
    </row>
    <row r="467" spans="2:6" x14ac:dyDescent="0.2">
      <c r="B467" s="450"/>
      <c r="C467" s="450"/>
      <c r="D467" s="450"/>
      <c r="E467" s="450"/>
      <c r="F467" s="450"/>
    </row>
    <row r="468" spans="2:6" x14ac:dyDescent="0.2">
      <c r="B468" s="450"/>
      <c r="C468" s="450"/>
      <c r="D468" s="450"/>
      <c r="E468" s="450"/>
      <c r="F468" s="450"/>
    </row>
    <row r="469" spans="2:6" x14ac:dyDescent="0.2">
      <c r="B469" s="450"/>
      <c r="C469" s="450"/>
      <c r="D469" s="450"/>
      <c r="E469" s="450"/>
      <c r="F469" s="450"/>
    </row>
    <row r="470" spans="2:6" x14ac:dyDescent="0.2">
      <c r="B470" s="450"/>
      <c r="C470" s="450"/>
      <c r="D470" s="450"/>
      <c r="E470" s="450"/>
      <c r="F470" s="450"/>
    </row>
    <row r="471" spans="2:6" x14ac:dyDescent="0.2">
      <c r="B471" s="450"/>
      <c r="C471" s="450"/>
      <c r="D471" s="450"/>
      <c r="E471" s="450"/>
      <c r="F471" s="450"/>
    </row>
    <row r="472" spans="2:6" x14ac:dyDescent="0.2">
      <c r="B472" s="450"/>
      <c r="C472" s="450"/>
      <c r="D472" s="450"/>
      <c r="E472" s="450"/>
      <c r="F472" s="450"/>
    </row>
    <row r="473" spans="2:6" x14ac:dyDescent="0.2">
      <c r="B473" s="450"/>
      <c r="C473" s="450"/>
      <c r="D473" s="450"/>
      <c r="E473" s="450"/>
      <c r="F473" s="450"/>
    </row>
    <row r="474" spans="2:6" x14ac:dyDescent="0.2">
      <c r="B474" s="450"/>
      <c r="C474" s="450"/>
      <c r="D474" s="450"/>
      <c r="E474" s="450"/>
      <c r="F474" s="450"/>
    </row>
    <row r="475" spans="2:6" x14ac:dyDescent="0.2">
      <c r="B475" s="450"/>
      <c r="C475" s="450"/>
      <c r="D475" s="450"/>
      <c r="E475" s="450"/>
      <c r="F475" s="450"/>
    </row>
    <row r="476" spans="2:6" x14ac:dyDescent="0.2">
      <c r="B476" s="450"/>
      <c r="C476" s="450"/>
      <c r="D476" s="450"/>
      <c r="E476" s="450"/>
      <c r="F476" s="450"/>
    </row>
    <row r="477" spans="2:6" x14ac:dyDescent="0.2">
      <c r="B477" s="450"/>
      <c r="C477" s="450"/>
      <c r="D477" s="450"/>
      <c r="E477" s="450"/>
      <c r="F477" s="450"/>
    </row>
    <row r="478" spans="2:6" x14ac:dyDescent="0.2">
      <c r="B478" s="450"/>
      <c r="C478" s="450"/>
      <c r="D478" s="450"/>
      <c r="E478" s="450"/>
      <c r="F478" s="450"/>
    </row>
    <row r="479" spans="2:6" x14ac:dyDescent="0.2">
      <c r="B479" s="450"/>
      <c r="C479" s="450"/>
      <c r="D479" s="450"/>
      <c r="E479" s="450"/>
      <c r="F479" s="450"/>
    </row>
    <row r="480" spans="2:6" x14ac:dyDescent="0.2">
      <c r="B480" s="450"/>
      <c r="C480" s="450"/>
      <c r="D480" s="450"/>
      <c r="E480" s="450"/>
      <c r="F480" s="450"/>
    </row>
    <row r="481" spans="2:6" x14ac:dyDescent="0.2">
      <c r="B481" s="450"/>
      <c r="C481" s="450"/>
      <c r="D481" s="450"/>
      <c r="E481" s="450"/>
      <c r="F481" s="450"/>
    </row>
    <row r="482" spans="2:6" x14ac:dyDescent="0.2">
      <c r="B482" s="450"/>
      <c r="C482" s="450"/>
      <c r="D482" s="450"/>
      <c r="E482" s="450"/>
      <c r="F482" s="450"/>
    </row>
    <row r="483" spans="2:6" x14ac:dyDescent="0.2">
      <c r="B483" s="450"/>
      <c r="C483" s="450"/>
      <c r="D483" s="450"/>
      <c r="E483" s="450"/>
      <c r="F483" s="450"/>
    </row>
    <row r="484" spans="2:6" x14ac:dyDescent="0.2">
      <c r="B484" s="450"/>
      <c r="C484" s="450"/>
      <c r="D484" s="450"/>
      <c r="E484" s="450"/>
      <c r="F484" s="450"/>
    </row>
    <row r="485" spans="2:6" x14ac:dyDescent="0.2">
      <c r="B485" s="450"/>
      <c r="C485" s="450"/>
      <c r="D485" s="450"/>
      <c r="E485" s="450"/>
      <c r="F485" s="450"/>
    </row>
    <row r="486" spans="2:6" x14ac:dyDescent="0.2">
      <c r="B486" s="450"/>
      <c r="C486" s="450"/>
      <c r="D486" s="450"/>
      <c r="E486" s="450"/>
      <c r="F486" s="450"/>
    </row>
    <row r="487" spans="2:6" x14ac:dyDescent="0.2">
      <c r="B487" s="450"/>
      <c r="C487" s="450"/>
      <c r="D487" s="450"/>
      <c r="E487" s="450"/>
      <c r="F487" s="450"/>
    </row>
    <row r="488" spans="2:6" x14ac:dyDescent="0.2">
      <c r="B488" s="450"/>
      <c r="C488" s="450"/>
      <c r="D488" s="450"/>
      <c r="E488" s="450"/>
      <c r="F488" s="450"/>
    </row>
    <row r="489" spans="2:6" x14ac:dyDescent="0.2">
      <c r="B489" s="450"/>
      <c r="C489" s="450"/>
      <c r="D489" s="450"/>
      <c r="E489" s="450"/>
      <c r="F489" s="450"/>
    </row>
    <row r="490" spans="2:6" x14ac:dyDescent="0.2">
      <c r="B490" s="450"/>
      <c r="C490" s="450"/>
      <c r="D490" s="450"/>
      <c r="E490" s="450"/>
      <c r="F490" s="450"/>
    </row>
    <row r="491" spans="2:6" x14ac:dyDescent="0.2">
      <c r="B491" s="450"/>
      <c r="C491" s="450"/>
      <c r="D491" s="450"/>
      <c r="E491" s="450"/>
      <c r="F491" s="450"/>
    </row>
    <row r="492" spans="2:6" x14ac:dyDescent="0.2">
      <c r="B492" s="450"/>
      <c r="C492" s="450"/>
      <c r="D492" s="450"/>
      <c r="E492" s="450"/>
      <c r="F492" s="450"/>
    </row>
    <row r="493" spans="2:6" x14ac:dyDescent="0.2">
      <c r="B493" s="450"/>
      <c r="C493" s="450"/>
      <c r="D493" s="450"/>
      <c r="E493" s="450"/>
      <c r="F493" s="450"/>
    </row>
    <row r="494" spans="2:6" x14ac:dyDescent="0.2">
      <c r="B494" s="450"/>
      <c r="C494" s="450"/>
      <c r="D494" s="450"/>
      <c r="E494" s="450"/>
      <c r="F494" s="450"/>
    </row>
    <row r="495" spans="2:6" x14ac:dyDescent="0.2">
      <c r="B495" s="450"/>
      <c r="C495" s="450"/>
      <c r="D495" s="450"/>
      <c r="E495" s="450"/>
      <c r="F495" s="450"/>
    </row>
    <row r="496" spans="2:6" x14ac:dyDescent="0.2">
      <c r="B496" s="450"/>
      <c r="C496" s="450"/>
      <c r="D496" s="450"/>
      <c r="E496" s="450"/>
      <c r="F496" s="450"/>
    </row>
    <row r="497" spans="2:6" x14ac:dyDescent="0.2">
      <c r="B497" s="450"/>
      <c r="C497" s="450"/>
      <c r="D497" s="450"/>
      <c r="E497" s="450"/>
      <c r="F497" s="450"/>
    </row>
    <row r="498" spans="2:6" x14ac:dyDescent="0.2">
      <c r="B498" s="450"/>
      <c r="C498" s="450"/>
      <c r="D498" s="450"/>
      <c r="E498" s="450"/>
      <c r="F498" s="450"/>
    </row>
    <row r="499" spans="2:6" x14ac:dyDescent="0.2">
      <c r="B499" s="450"/>
      <c r="C499" s="450"/>
      <c r="D499" s="450"/>
      <c r="E499" s="450"/>
      <c r="F499" s="450"/>
    </row>
    <row r="500" spans="2:6" x14ac:dyDescent="0.2">
      <c r="B500" s="450"/>
      <c r="C500" s="450"/>
      <c r="D500" s="450"/>
      <c r="E500" s="450"/>
      <c r="F500" s="450"/>
    </row>
    <row r="501" spans="2:6" x14ac:dyDescent="0.2">
      <c r="B501" s="450"/>
      <c r="C501" s="450"/>
      <c r="D501" s="450"/>
      <c r="E501" s="450"/>
      <c r="F501" s="450"/>
    </row>
    <row r="502" spans="2:6" x14ac:dyDescent="0.2">
      <c r="B502" s="450"/>
      <c r="C502" s="450"/>
      <c r="D502" s="450"/>
      <c r="E502" s="450"/>
      <c r="F502" s="450"/>
    </row>
    <row r="503" spans="2:6" x14ac:dyDescent="0.2">
      <c r="B503" s="450"/>
      <c r="C503" s="450"/>
      <c r="D503" s="450"/>
      <c r="E503" s="450"/>
      <c r="F503" s="450"/>
    </row>
    <row r="504" spans="2:6" x14ac:dyDescent="0.2">
      <c r="B504" s="450"/>
      <c r="C504" s="450"/>
      <c r="D504" s="450"/>
      <c r="E504" s="450"/>
      <c r="F504" s="450"/>
    </row>
    <row r="505" spans="2:6" x14ac:dyDescent="0.2">
      <c r="B505" s="450"/>
      <c r="C505" s="450"/>
      <c r="D505" s="450"/>
      <c r="E505" s="450"/>
      <c r="F505" s="450"/>
    </row>
    <row r="506" spans="2:6" x14ac:dyDescent="0.2">
      <c r="B506" s="450"/>
      <c r="C506" s="450"/>
      <c r="D506" s="450"/>
      <c r="E506" s="450"/>
      <c r="F506" s="450"/>
    </row>
    <row r="507" spans="2:6" x14ac:dyDescent="0.2">
      <c r="B507" s="450"/>
      <c r="C507" s="450"/>
      <c r="D507" s="450"/>
      <c r="E507" s="450"/>
      <c r="F507" s="450"/>
    </row>
    <row r="508" spans="2:6" x14ac:dyDescent="0.2">
      <c r="B508" s="450"/>
      <c r="C508" s="450"/>
      <c r="D508" s="450"/>
      <c r="E508" s="450"/>
      <c r="F508" s="450"/>
    </row>
    <row r="509" spans="2:6" x14ac:dyDescent="0.2">
      <c r="B509" s="450"/>
      <c r="C509" s="450"/>
      <c r="D509" s="450"/>
      <c r="E509" s="450"/>
      <c r="F509" s="450"/>
    </row>
    <row r="510" spans="2:6" x14ac:dyDescent="0.2">
      <c r="B510" s="450"/>
      <c r="C510" s="450"/>
      <c r="D510" s="450"/>
      <c r="E510" s="450"/>
      <c r="F510" s="450"/>
    </row>
    <row r="511" spans="2:6" x14ac:dyDescent="0.2">
      <c r="B511" s="450"/>
      <c r="C511" s="450"/>
      <c r="D511" s="450"/>
      <c r="E511" s="450"/>
      <c r="F511" s="450"/>
    </row>
    <row r="512" spans="2:6" x14ac:dyDescent="0.2">
      <c r="B512" s="450"/>
      <c r="C512" s="450"/>
      <c r="D512" s="450"/>
      <c r="E512" s="450"/>
      <c r="F512" s="450"/>
    </row>
    <row r="513" spans="2:6" x14ac:dyDescent="0.2">
      <c r="B513" s="450"/>
      <c r="C513" s="450"/>
      <c r="D513" s="450"/>
      <c r="E513" s="450"/>
      <c r="F513" s="450"/>
    </row>
    <row r="514" spans="2:6" x14ac:dyDescent="0.2">
      <c r="B514" s="450"/>
      <c r="C514" s="450"/>
      <c r="D514" s="450"/>
      <c r="E514" s="450"/>
      <c r="F514" s="450"/>
    </row>
    <row r="515" spans="2:6" x14ac:dyDescent="0.2">
      <c r="B515" s="450"/>
      <c r="C515" s="450"/>
      <c r="D515" s="450"/>
      <c r="E515" s="450"/>
      <c r="F515" s="450"/>
    </row>
    <row r="516" spans="2:6" x14ac:dyDescent="0.2">
      <c r="B516" s="450"/>
      <c r="C516" s="450"/>
      <c r="D516" s="450"/>
      <c r="E516" s="450"/>
      <c r="F516" s="450"/>
    </row>
    <row r="517" spans="2:6" x14ac:dyDescent="0.2">
      <c r="B517" s="450"/>
      <c r="C517" s="450"/>
      <c r="D517" s="450"/>
      <c r="E517" s="450"/>
      <c r="F517" s="450"/>
    </row>
    <row r="518" spans="2:6" x14ac:dyDescent="0.2">
      <c r="B518" s="450"/>
      <c r="C518" s="450"/>
      <c r="D518" s="450"/>
      <c r="E518" s="450"/>
      <c r="F518" s="450"/>
    </row>
    <row r="519" spans="2:6" x14ac:dyDescent="0.2">
      <c r="B519" s="450"/>
      <c r="C519" s="450"/>
      <c r="D519" s="450"/>
      <c r="E519" s="450"/>
      <c r="F519" s="450"/>
    </row>
    <row r="520" spans="2:6" x14ac:dyDescent="0.2">
      <c r="B520" s="450"/>
      <c r="C520" s="450"/>
      <c r="D520" s="450"/>
      <c r="E520" s="450"/>
      <c r="F520" s="450"/>
    </row>
    <row r="521" spans="2:6" x14ac:dyDescent="0.2">
      <c r="B521" s="450"/>
      <c r="C521" s="450"/>
      <c r="D521" s="450"/>
      <c r="E521" s="450"/>
      <c r="F521" s="450"/>
    </row>
    <row r="522" spans="2:6" x14ac:dyDescent="0.2">
      <c r="B522" s="450"/>
      <c r="C522" s="450"/>
      <c r="D522" s="450"/>
      <c r="E522" s="450"/>
      <c r="F522" s="450"/>
    </row>
    <row r="523" spans="2:6" x14ac:dyDescent="0.2">
      <c r="B523" s="450"/>
      <c r="C523" s="450"/>
      <c r="D523" s="450"/>
      <c r="E523" s="450"/>
      <c r="F523" s="450"/>
    </row>
    <row r="524" spans="2:6" x14ac:dyDescent="0.2">
      <c r="B524" s="450"/>
      <c r="C524" s="450"/>
      <c r="D524" s="450"/>
      <c r="E524" s="450"/>
      <c r="F524" s="450"/>
    </row>
    <row r="525" spans="2:6" x14ac:dyDescent="0.2">
      <c r="B525" s="450"/>
      <c r="C525" s="450"/>
      <c r="D525" s="450"/>
      <c r="E525" s="450"/>
      <c r="F525" s="450"/>
    </row>
    <row r="526" spans="2:6" x14ac:dyDescent="0.2">
      <c r="B526" s="450"/>
      <c r="C526" s="450"/>
      <c r="D526" s="450"/>
      <c r="E526" s="450"/>
      <c r="F526" s="450"/>
    </row>
    <row r="527" spans="2:6" x14ac:dyDescent="0.2">
      <c r="B527" s="450"/>
      <c r="C527" s="450"/>
      <c r="D527" s="450"/>
      <c r="E527" s="450"/>
      <c r="F527" s="450"/>
    </row>
    <row r="528" spans="2:6" x14ac:dyDescent="0.2">
      <c r="B528" s="450"/>
      <c r="C528" s="450"/>
      <c r="D528" s="450"/>
      <c r="E528" s="450"/>
      <c r="F528" s="450"/>
    </row>
    <row r="529" spans="2:6" x14ac:dyDescent="0.2">
      <c r="B529" s="450"/>
      <c r="C529" s="450"/>
      <c r="D529" s="450"/>
      <c r="E529" s="450"/>
      <c r="F529" s="450"/>
    </row>
    <row r="530" spans="2:6" x14ac:dyDescent="0.2">
      <c r="B530" s="450"/>
      <c r="C530" s="450"/>
      <c r="D530" s="450"/>
      <c r="E530" s="450"/>
      <c r="F530" s="450"/>
    </row>
    <row r="531" spans="2:6" x14ac:dyDescent="0.2">
      <c r="B531" s="450"/>
      <c r="C531" s="450"/>
      <c r="D531" s="450"/>
      <c r="E531" s="450"/>
      <c r="F531" s="450"/>
    </row>
    <row r="532" spans="2:6" x14ac:dyDescent="0.2">
      <c r="B532" s="450"/>
      <c r="C532" s="450"/>
      <c r="D532" s="450"/>
      <c r="E532" s="450"/>
      <c r="F532" s="450"/>
    </row>
    <row r="533" spans="2:6" x14ac:dyDescent="0.2">
      <c r="B533" s="450"/>
      <c r="C533" s="450"/>
      <c r="D533" s="450"/>
      <c r="E533" s="450"/>
      <c r="F533" s="450"/>
    </row>
    <row r="534" spans="2:6" x14ac:dyDescent="0.2">
      <c r="B534" s="450"/>
      <c r="C534" s="450"/>
      <c r="D534" s="450"/>
      <c r="E534" s="450"/>
      <c r="F534" s="450"/>
    </row>
    <row r="535" spans="2:6" x14ac:dyDescent="0.2">
      <c r="B535" s="450"/>
      <c r="C535" s="450"/>
      <c r="D535" s="450"/>
      <c r="E535" s="450"/>
      <c r="F535" s="450"/>
    </row>
    <row r="536" spans="2:6" x14ac:dyDescent="0.2">
      <c r="B536" s="450"/>
      <c r="C536" s="450"/>
      <c r="D536" s="450"/>
      <c r="E536" s="450"/>
      <c r="F536" s="450"/>
    </row>
    <row r="537" spans="2:6" x14ac:dyDescent="0.2">
      <c r="B537" s="450"/>
      <c r="C537" s="450"/>
      <c r="D537" s="450"/>
      <c r="E537" s="450"/>
      <c r="F537" s="450"/>
    </row>
    <row r="538" spans="2:6" x14ac:dyDescent="0.2">
      <c r="B538" s="450"/>
      <c r="C538" s="450"/>
      <c r="D538" s="450"/>
      <c r="E538" s="450"/>
      <c r="F538" s="450"/>
    </row>
    <row r="539" spans="2:6" x14ac:dyDescent="0.2">
      <c r="B539" s="450"/>
      <c r="C539" s="450"/>
      <c r="D539" s="450"/>
      <c r="E539" s="450"/>
      <c r="F539" s="450"/>
    </row>
    <row r="540" spans="2:6" x14ac:dyDescent="0.2">
      <c r="B540" s="450"/>
      <c r="C540" s="450"/>
      <c r="D540" s="450"/>
      <c r="E540" s="450"/>
      <c r="F540" s="450"/>
    </row>
    <row r="541" spans="2:6" x14ac:dyDescent="0.2">
      <c r="B541" s="450"/>
      <c r="C541" s="450"/>
      <c r="D541" s="450"/>
      <c r="E541" s="450"/>
      <c r="F541" s="450"/>
    </row>
    <row r="542" spans="2:6" x14ac:dyDescent="0.2">
      <c r="B542" s="450"/>
      <c r="C542" s="450"/>
      <c r="D542" s="450"/>
      <c r="E542" s="450"/>
      <c r="F542" s="450"/>
    </row>
    <row r="543" spans="2:6" x14ac:dyDescent="0.2">
      <c r="B543" s="450"/>
      <c r="C543" s="450"/>
      <c r="D543" s="450"/>
      <c r="E543" s="450"/>
      <c r="F543" s="450"/>
    </row>
    <row r="544" spans="2:6" x14ac:dyDescent="0.2">
      <c r="B544" s="450"/>
      <c r="C544" s="450"/>
      <c r="D544" s="450"/>
      <c r="E544" s="450"/>
      <c r="F544" s="450"/>
    </row>
    <row r="545" spans="2:6" x14ac:dyDescent="0.2">
      <c r="B545" s="450"/>
      <c r="C545" s="450"/>
      <c r="D545" s="450"/>
      <c r="E545" s="450"/>
      <c r="F545" s="450"/>
    </row>
    <row r="546" spans="2:6" x14ac:dyDescent="0.2">
      <c r="B546" s="450"/>
      <c r="C546" s="450"/>
      <c r="D546" s="450"/>
      <c r="E546" s="450"/>
      <c r="F546" s="450"/>
    </row>
    <row r="547" spans="2:6" x14ac:dyDescent="0.2">
      <c r="B547" s="450"/>
      <c r="C547" s="450"/>
      <c r="D547" s="450"/>
      <c r="E547" s="450"/>
      <c r="F547" s="450"/>
    </row>
    <row r="548" spans="2:6" x14ac:dyDescent="0.2">
      <c r="B548" s="450"/>
      <c r="C548" s="450"/>
      <c r="D548" s="450"/>
      <c r="E548" s="450"/>
      <c r="F548" s="450"/>
    </row>
    <row r="549" spans="2:6" x14ac:dyDescent="0.2">
      <c r="B549" s="450"/>
      <c r="C549" s="450"/>
      <c r="D549" s="450"/>
      <c r="E549" s="450"/>
      <c r="F549" s="450"/>
    </row>
    <row r="550" spans="2:6" x14ac:dyDescent="0.2">
      <c r="B550" s="450"/>
      <c r="C550" s="450"/>
      <c r="D550" s="450"/>
      <c r="E550" s="450"/>
      <c r="F550" s="450"/>
    </row>
    <row r="551" spans="2:6" x14ac:dyDescent="0.2">
      <c r="B551" s="450"/>
      <c r="C551" s="450"/>
      <c r="D551" s="450"/>
      <c r="E551" s="450"/>
      <c r="F551" s="450"/>
    </row>
    <row r="552" spans="2:6" x14ac:dyDescent="0.2">
      <c r="B552" s="450"/>
      <c r="C552" s="450"/>
      <c r="D552" s="450"/>
      <c r="E552" s="450"/>
      <c r="F552" s="450"/>
    </row>
    <row r="553" spans="2:6" x14ac:dyDescent="0.2">
      <c r="B553" s="450"/>
      <c r="C553" s="450"/>
      <c r="D553" s="450"/>
      <c r="E553" s="450"/>
      <c r="F553" s="450"/>
    </row>
    <row r="554" spans="2:6" x14ac:dyDescent="0.2">
      <c r="B554" s="450"/>
      <c r="C554" s="450"/>
      <c r="D554" s="450"/>
      <c r="E554" s="450"/>
      <c r="F554" s="450"/>
    </row>
    <row r="555" spans="2:6" x14ac:dyDescent="0.2">
      <c r="B555" s="450"/>
      <c r="C555" s="450"/>
      <c r="D555" s="450"/>
      <c r="E555" s="450"/>
      <c r="F555" s="450"/>
    </row>
    <row r="556" spans="2:6" x14ac:dyDescent="0.2">
      <c r="B556" s="450"/>
      <c r="C556" s="450"/>
      <c r="D556" s="450"/>
      <c r="E556" s="450"/>
      <c r="F556" s="450"/>
    </row>
    <row r="557" spans="2:6" x14ac:dyDescent="0.2">
      <c r="B557" s="450"/>
      <c r="C557" s="450"/>
      <c r="D557" s="450"/>
      <c r="E557" s="450"/>
      <c r="F557" s="450"/>
    </row>
    <row r="558" spans="2:6" x14ac:dyDescent="0.2">
      <c r="B558" s="450"/>
      <c r="C558" s="450"/>
      <c r="D558" s="450"/>
      <c r="E558" s="450"/>
      <c r="F558" s="450"/>
    </row>
    <row r="559" spans="2:6" x14ac:dyDescent="0.2">
      <c r="B559" s="450"/>
      <c r="C559" s="450"/>
      <c r="D559" s="450"/>
      <c r="E559" s="450"/>
      <c r="F559" s="450"/>
    </row>
    <row r="560" spans="2:6" x14ac:dyDescent="0.2">
      <c r="B560" s="450"/>
      <c r="C560" s="450"/>
      <c r="D560" s="450"/>
      <c r="E560" s="450"/>
      <c r="F560" s="450"/>
    </row>
    <row r="561" spans="2:6" x14ac:dyDescent="0.2">
      <c r="B561" s="450"/>
      <c r="C561" s="450"/>
      <c r="D561" s="450"/>
      <c r="E561" s="450"/>
      <c r="F561" s="450"/>
    </row>
    <row r="562" spans="2:6" x14ac:dyDescent="0.2">
      <c r="B562" s="450"/>
      <c r="C562" s="450"/>
      <c r="D562" s="450"/>
      <c r="E562" s="450"/>
      <c r="F562" s="450"/>
    </row>
    <row r="563" spans="2:6" x14ac:dyDescent="0.2">
      <c r="B563" s="450"/>
      <c r="C563" s="450"/>
      <c r="D563" s="450"/>
      <c r="E563" s="450"/>
      <c r="F563" s="450"/>
    </row>
    <row r="564" spans="2:6" x14ac:dyDescent="0.2">
      <c r="B564" s="450"/>
      <c r="C564" s="450"/>
      <c r="D564" s="450"/>
      <c r="E564" s="450"/>
      <c r="F564" s="450"/>
    </row>
    <row r="565" spans="2:6" x14ac:dyDescent="0.2">
      <c r="B565" s="450"/>
      <c r="C565" s="450"/>
      <c r="D565" s="450"/>
      <c r="E565" s="450"/>
      <c r="F565" s="450"/>
    </row>
    <row r="566" spans="2:6" x14ac:dyDescent="0.2">
      <c r="B566" s="450"/>
      <c r="C566" s="450"/>
      <c r="D566" s="450"/>
      <c r="E566" s="450"/>
      <c r="F566" s="450"/>
    </row>
    <row r="567" spans="2:6" x14ac:dyDescent="0.2">
      <c r="B567" s="450"/>
      <c r="C567" s="450"/>
      <c r="D567" s="450"/>
      <c r="E567" s="450"/>
      <c r="F567" s="450"/>
    </row>
    <row r="568" spans="2:6" x14ac:dyDescent="0.2">
      <c r="B568" s="450"/>
      <c r="C568" s="450"/>
      <c r="D568" s="450"/>
      <c r="E568" s="450"/>
      <c r="F568" s="450"/>
    </row>
    <row r="569" spans="2:6" x14ac:dyDescent="0.2">
      <c r="B569" s="450"/>
      <c r="C569" s="450"/>
      <c r="D569" s="450"/>
      <c r="E569" s="450"/>
      <c r="F569" s="450"/>
    </row>
    <row r="570" spans="2:6" x14ac:dyDescent="0.2">
      <c r="B570" s="450"/>
      <c r="C570" s="450"/>
      <c r="D570" s="450"/>
      <c r="E570" s="450"/>
      <c r="F570" s="450"/>
    </row>
    <row r="571" spans="2:6" x14ac:dyDescent="0.2">
      <c r="B571" s="450"/>
      <c r="C571" s="450"/>
      <c r="D571" s="450"/>
      <c r="E571" s="450"/>
      <c r="F571" s="450"/>
    </row>
    <row r="572" spans="2:6" x14ac:dyDescent="0.2">
      <c r="B572" s="450"/>
      <c r="C572" s="450"/>
      <c r="D572" s="450"/>
      <c r="E572" s="450"/>
      <c r="F572" s="450"/>
    </row>
    <row r="573" spans="2:6" x14ac:dyDescent="0.2">
      <c r="B573" s="450"/>
      <c r="C573" s="450"/>
      <c r="D573" s="450"/>
      <c r="E573" s="450"/>
      <c r="F573" s="450"/>
    </row>
    <row r="574" spans="2:6" x14ac:dyDescent="0.2">
      <c r="B574" s="450"/>
      <c r="C574" s="450"/>
      <c r="D574" s="450"/>
      <c r="E574" s="450"/>
      <c r="F574" s="450"/>
    </row>
    <row r="575" spans="2:6" x14ac:dyDescent="0.2">
      <c r="B575" s="450"/>
      <c r="C575" s="450"/>
      <c r="D575" s="450"/>
      <c r="E575" s="450"/>
      <c r="F575" s="450"/>
    </row>
    <row r="576" spans="2:6" x14ac:dyDescent="0.2">
      <c r="B576" s="450"/>
      <c r="C576" s="450"/>
      <c r="D576" s="450"/>
      <c r="E576" s="450"/>
      <c r="F576" s="450"/>
    </row>
    <row r="577" spans="2:6" x14ac:dyDescent="0.2">
      <c r="B577" s="450"/>
      <c r="C577" s="450"/>
      <c r="D577" s="450"/>
      <c r="E577" s="450"/>
      <c r="F577" s="450"/>
    </row>
    <row r="578" spans="2:6" x14ac:dyDescent="0.2">
      <c r="B578" s="450"/>
      <c r="C578" s="450"/>
      <c r="D578" s="450"/>
      <c r="E578" s="450"/>
      <c r="F578" s="450"/>
    </row>
    <row r="579" spans="2:6" x14ac:dyDescent="0.2">
      <c r="B579" s="450"/>
      <c r="C579" s="450"/>
      <c r="D579" s="450"/>
      <c r="E579" s="450"/>
      <c r="F579" s="450"/>
    </row>
    <row r="580" spans="2:6" x14ac:dyDescent="0.2">
      <c r="B580" s="450"/>
      <c r="C580" s="450"/>
      <c r="D580" s="450"/>
      <c r="E580" s="450"/>
      <c r="F580" s="450"/>
    </row>
  </sheetData>
  <printOptions horizontalCentered="1"/>
  <pageMargins left="0" right="0" top="0.78740157480314965" bottom="0" header="0" footer="0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4"/>
  <sheetViews>
    <sheetView topLeftCell="A133" workbookViewId="0">
      <selection activeCell="D36" sqref="D36"/>
    </sheetView>
  </sheetViews>
  <sheetFormatPr defaultRowHeight="12.75" x14ac:dyDescent="0.2"/>
  <cols>
    <col min="1" max="1" width="10.85546875" style="476" customWidth="1"/>
    <col min="2" max="2" width="10.140625" style="476" bestFit="1" customWidth="1"/>
    <col min="3" max="3" width="6.7109375" style="476" customWidth="1"/>
    <col min="4" max="4" width="19.28515625" style="476" customWidth="1"/>
    <col min="5" max="5" width="12.42578125" style="476" customWidth="1"/>
    <col min="6" max="6" width="31.5703125" style="476" customWidth="1"/>
    <col min="7" max="7" width="10.85546875" style="476" customWidth="1"/>
    <col min="8" max="8" width="18.28515625" style="476" customWidth="1"/>
    <col min="9" max="9" width="10.42578125" style="476" customWidth="1"/>
    <col min="10" max="10" width="16.85546875" style="476" customWidth="1"/>
    <col min="11" max="16384" width="9.140625" style="476"/>
  </cols>
  <sheetData>
    <row r="1" spans="1:10" x14ac:dyDescent="0.2">
      <c r="J1" s="477"/>
    </row>
    <row r="2" spans="1:10" ht="18" customHeight="1" x14ac:dyDescent="0.25">
      <c r="A2" s="478" t="s">
        <v>469</v>
      </c>
      <c r="B2" s="479"/>
      <c r="C2" s="479"/>
      <c r="D2" s="479"/>
      <c r="E2" s="479"/>
      <c r="F2" s="479"/>
      <c r="G2" s="479"/>
      <c r="H2" s="479"/>
      <c r="I2" s="479"/>
      <c r="J2" s="479"/>
    </row>
    <row r="3" spans="1:10" ht="18" customHeight="1" x14ac:dyDescent="0.25">
      <c r="A3" s="478" t="s">
        <v>470</v>
      </c>
      <c r="B3" s="479"/>
      <c r="C3" s="479"/>
      <c r="D3" s="479"/>
      <c r="E3" s="479"/>
      <c r="F3" s="479"/>
      <c r="G3" s="479"/>
      <c r="H3" s="479"/>
      <c r="I3" s="479"/>
      <c r="J3" s="479"/>
    </row>
    <row r="5" spans="1:10" ht="13.5" customHeight="1" thickBot="1" x14ac:dyDescent="0.25"/>
    <row r="6" spans="1:10" ht="17.25" customHeight="1" x14ac:dyDescent="0.25">
      <c r="A6" s="480" t="s">
        <v>471</v>
      </c>
      <c r="B6" s="480" t="s">
        <v>472</v>
      </c>
      <c r="C6" s="480" t="s">
        <v>473</v>
      </c>
      <c r="D6" s="480" t="s">
        <v>474</v>
      </c>
      <c r="E6" s="480" t="s">
        <v>475</v>
      </c>
      <c r="F6" s="480" t="s">
        <v>476</v>
      </c>
      <c r="G6" s="480" t="s">
        <v>477</v>
      </c>
      <c r="H6" s="480" t="s">
        <v>478</v>
      </c>
      <c r="I6" s="480" t="s">
        <v>479</v>
      </c>
      <c r="J6" s="480" t="s">
        <v>480</v>
      </c>
    </row>
    <row r="7" spans="1:10" ht="15.75" customHeight="1" thickBot="1" x14ac:dyDescent="0.3">
      <c r="A7" s="481" t="s">
        <v>481</v>
      </c>
      <c r="B7" s="481"/>
      <c r="C7" s="481"/>
      <c r="D7" s="481" t="s">
        <v>481</v>
      </c>
      <c r="E7" s="481" t="s">
        <v>482</v>
      </c>
      <c r="F7" s="481"/>
      <c r="G7" s="481" t="s">
        <v>483</v>
      </c>
      <c r="H7" s="481"/>
      <c r="I7" s="481" t="s">
        <v>250</v>
      </c>
      <c r="J7" s="481"/>
    </row>
    <row r="8" spans="1:10" ht="14.25" customHeight="1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</row>
    <row r="9" spans="1:10" ht="14.25" customHeight="1" x14ac:dyDescent="0.2">
      <c r="A9" s="483">
        <v>31</v>
      </c>
      <c r="B9" s="484">
        <v>41687</v>
      </c>
      <c r="C9" s="483">
        <v>132</v>
      </c>
      <c r="D9" s="485" t="s">
        <v>484</v>
      </c>
      <c r="E9" s="485" t="s">
        <v>485</v>
      </c>
      <c r="F9" s="485" t="s">
        <v>486</v>
      </c>
      <c r="G9" s="483">
        <v>35</v>
      </c>
      <c r="H9" s="485" t="s">
        <v>487</v>
      </c>
      <c r="I9" s="483" t="s">
        <v>488</v>
      </c>
      <c r="J9" s="486">
        <v>-35000</v>
      </c>
    </row>
    <row r="10" spans="1:10" ht="14.25" customHeight="1" x14ac:dyDescent="0.2">
      <c r="A10" s="485"/>
      <c r="B10" s="484"/>
      <c r="C10" s="483"/>
      <c r="D10" s="485"/>
      <c r="E10" s="485" t="s">
        <v>489</v>
      </c>
      <c r="F10" s="485" t="s">
        <v>490</v>
      </c>
      <c r="G10" s="483"/>
      <c r="H10" s="485" t="s">
        <v>491</v>
      </c>
      <c r="I10" s="483" t="s">
        <v>488</v>
      </c>
      <c r="J10" s="486">
        <v>30000</v>
      </c>
    </row>
    <row r="11" spans="1:10" ht="14.25" customHeight="1" x14ac:dyDescent="0.2">
      <c r="A11" s="485"/>
      <c r="B11" s="484"/>
      <c r="C11" s="483"/>
      <c r="D11" s="485"/>
      <c r="E11" s="485" t="s">
        <v>489</v>
      </c>
      <c r="F11" s="485"/>
      <c r="G11" s="483"/>
      <c r="H11" s="485" t="s">
        <v>492</v>
      </c>
      <c r="I11" s="483" t="s">
        <v>488</v>
      </c>
      <c r="J11" s="486">
        <v>5000</v>
      </c>
    </row>
    <row r="12" spans="1:10" s="491" customFormat="1" ht="14.25" customHeight="1" x14ac:dyDescent="0.2">
      <c r="A12" s="487" t="s">
        <v>58</v>
      </c>
      <c r="B12" s="488"/>
      <c r="C12" s="489">
        <v>132</v>
      </c>
      <c r="D12" s="488"/>
      <c r="E12" s="488"/>
      <c r="F12" s="488"/>
      <c r="G12" s="489">
        <v>35</v>
      </c>
      <c r="H12" s="488"/>
      <c r="I12" s="489"/>
      <c r="J12" s="490">
        <f>SUM(J10:J11)+J9</f>
        <v>0</v>
      </c>
    </row>
    <row r="13" spans="1:10" ht="14.25" x14ac:dyDescent="0.2">
      <c r="A13" s="485"/>
      <c r="B13" s="485"/>
      <c r="C13" s="485"/>
      <c r="D13" s="485"/>
      <c r="E13" s="485"/>
      <c r="F13" s="485"/>
      <c r="G13" s="485"/>
      <c r="H13" s="485"/>
      <c r="I13" s="485"/>
      <c r="J13" s="486"/>
    </row>
    <row r="14" spans="1:10" ht="14.25" x14ac:dyDescent="0.2">
      <c r="A14" s="483">
        <v>56</v>
      </c>
      <c r="B14" s="484">
        <v>41698</v>
      </c>
      <c r="C14" s="483">
        <v>132</v>
      </c>
      <c r="D14" s="485" t="s">
        <v>493</v>
      </c>
      <c r="E14" s="485" t="s">
        <v>485</v>
      </c>
      <c r="F14" s="485" t="s">
        <v>486</v>
      </c>
      <c r="G14" s="483">
        <v>35</v>
      </c>
      <c r="H14" s="485" t="s">
        <v>487</v>
      </c>
      <c r="I14" s="483" t="s">
        <v>488</v>
      </c>
      <c r="J14" s="486">
        <v>-10000</v>
      </c>
    </row>
    <row r="15" spans="1:10" ht="14.25" x14ac:dyDescent="0.2">
      <c r="A15" s="485"/>
      <c r="B15" s="484"/>
      <c r="C15" s="483"/>
      <c r="D15" s="485"/>
      <c r="E15" s="485" t="s">
        <v>489</v>
      </c>
      <c r="F15" s="485" t="s">
        <v>490</v>
      </c>
      <c r="G15" s="483"/>
      <c r="H15" s="485" t="s">
        <v>494</v>
      </c>
      <c r="I15" s="483" t="s">
        <v>488</v>
      </c>
      <c r="J15" s="486">
        <v>3000</v>
      </c>
    </row>
    <row r="16" spans="1:10" ht="14.25" x14ac:dyDescent="0.2">
      <c r="A16" s="485"/>
      <c r="B16" s="484"/>
      <c r="C16" s="483"/>
      <c r="D16" s="485"/>
      <c r="E16" s="485"/>
      <c r="F16" s="485"/>
      <c r="G16" s="483"/>
      <c r="H16" s="485" t="s">
        <v>495</v>
      </c>
      <c r="I16" s="483" t="s">
        <v>488</v>
      </c>
      <c r="J16" s="486">
        <v>5000</v>
      </c>
    </row>
    <row r="17" spans="1:10" ht="14.25" x14ac:dyDescent="0.2">
      <c r="A17" s="485"/>
      <c r="B17" s="484"/>
      <c r="C17" s="483"/>
      <c r="D17" s="485"/>
      <c r="E17" s="485"/>
      <c r="F17" s="485"/>
      <c r="G17" s="483"/>
      <c r="H17" s="485" t="s">
        <v>496</v>
      </c>
      <c r="I17" s="483" t="s">
        <v>488</v>
      </c>
      <c r="J17" s="486">
        <v>2000</v>
      </c>
    </row>
    <row r="18" spans="1:10" ht="15" thickBot="1" x14ac:dyDescent="0.25">
      <c r="A18" s="492" t="s">
        <v>60</v>
      </c>
      <c r="B18" s="493"/>
      <c r="C18" s="494">
        <v>132</v>
      </c>
      <c r="D18" s="493"/>
      <c r="E18" s="493"/>
      <c r="F18" s="493"/>
      <c r="G18" s="494">
        <v>35</v>
      </c>
      <c r="H18" s="493"/>
      <c r="I18" s="494"/>
      <c r="J18" s="495">
        <f>SUM(J15:J17)+J14</f>
        <v>0</v>
      </c>
    </row>
    <row r="19" spans="1:10" ht="15" thickTop="1" x14ac:dyDescent="0.2">
      <c r="A19" s="485"/>
      <c r="B19" s="485"/>
      <c r="C19" s="485"/>
      <c r="D19" s="485"/>
      <c r="E19" s="485"/>
      <c r="F19" s="485"/>
      <c r="G19" s="485"/>
      <c r="H19" s="485"/>
      <c r="I19" s="485"/>
      <c r="J19" s="486"/>
    </row>
    <row r="20" spans="1:10" ht="14.25" x14ac:dyDescent="0.2">
      <c r="A20" s="483">
        <v>59</v>
      </c>
      <c r="B20" s="484">
        <v>41701</v>
      </c>
      <c r="C20" s="483">
        <v>132</v>
      </c>
      <c r="D20" s="485" t="s">
        <v>497</v>
      </c>
      <c r="E20" s="485" t="s">
        <v>485</v>
      </c>
      <c r="F20" s="485" t="s">
        <v>486</v>
      </c>
      <c r="G20" s="483">
        <v>31</v>
      </c>
      <c r="H20" s="485" t="s">
        <v>498</v>
      </c>
      <c r="I20" s="483" t="s">
        <v>488</v>
      </c>
      <c r="J20" s="486">
        <v>-109402</v>
      </c>
    </row>
    <row r="21" spans="1:10" ht="14.25" x14ac:dyDescent="0.2">
      <c r="A21" s="485"/>
      <c r="B21" s="484"/>
      <c r="C21" s="483"/>
      <c r="D21" s="485"/>
      <c r="E21" s="485" t="s">
        <v>489</v>
      </c>
      <c r="F21" s="485" t="s">
        <v>490</v>
      </c>
      <c r="G21" s="483"/>
      <c r="H21" s="485" t="s">
        <v>499</v>
      </c>
      <c r="I21" s="483" t="s">
        <v>488</v>
      </c>
      <c r="J21" s="486">
        <v>81904</v>
      </c>
    </row>
    <row r="22" spans="1:10" ht="14.25" x14ac:dyDescent="0.2">
      <c r="A22" s="485"/>
      <c r="B22" s="484"/>
      <c r="C22" s="483"/>
      <c r="D22" s="485"/>
      <c r="E22" s="485"/>
      <c r="F22" s="485"/>
      <c r="G22" s="483"/>
      <c r="H22" s="485" t="s">
        <v>500</v>
      </c>
      <c r="I22" s="483" t="s">
        <v>488</v>
      </c>
      <c r="J22" s="486">
        <v>17498</v>
      </c>
    </row>
    <row r="23" spans="1:10" ht="14.25" x14ac:dyDescent="0.2">
      <c r="A23" s="485"/>
      <c r="B23" s="484"/>
      <c r="C23" s="483"/>
      <c r="D23" s="485"/>
      <c r="E23" s="485"/>
      <c r="F23" s="485"/>
      <c r="G23" s="483"/>
      <c r="H23" s="485" t="s">
        <v>501</v>
      </c>
      <c r="I23" s="483" t="s">
        <v>488</v>
      </c>
      <c r="J23" s="486">
        <v>10000</v>
      </c>
    </row>
    <row r="24" spans="1:10" ht="14.25" x14ac:dyDescent="0.2">
      <c r="A24" s="487" t="s">
        <v>62</v>
      </c>
      <c r="B24" s="488"/>
      <c r="C24" s="489">
        <v>132</v>
      </c>
      <c r="D24" s="488"/>
      <c r="E24" s="488"/>
      <c r="F24" s="488"/>
      <c r="G24" s="489">
        <v>31</v>
      </c>
      <c r="H24" s="488"/>
      <c r="I24" s="489"/>
      <c r="J24" s="490">
        <f>SUM(J21:J23)+J20</f>
        <v>0</v>
      </c>
    </row>
    <row r="25" spans="1:10" ht="14.25" x14ac:dyDescent="0.2">
      <c r="A25" s="485"/>
      <c r="B25" s="485"/>
      <c r="C25" s="485"/>
      <c r="D25" s="485"/>
      <c r="E25" s="485"/>
      <c r="F25" s="485"/>
      <c r="G25" s="485"/>
      <c r="H25" s="485"/>
      <c r="I25" s="485"/>
      <c r="J25" s="486"/>
    </row>
    <row r="26" spans="1:10" ht="14.25" x14ac:dyDescent="0.2">
      <c r="A26" s="483">
        <v>104</v>
      </c>
      <c r="B26" s="484">
        <v>41719</v>
      </c>
      <c r="C26" s="483">
        <v>132</v>
      </c>
      <c r="D26" s="485" t="s">
        <v>502</v>
      </c>
      <c r="E26" s="485" t="s">
        <v>485</v>
      </c>
      <c r="F26" s="485" t="s">
        <v>486</v>
      </c>
      <c r="G26" s="483">
        <v>31</v>
      </c>
      <c r="H26" s="485" t="s">
        <v>498</v>
      </c>
      <c r="I26" s="483" t="s">
        <v>488</v>
      </c>
      <c r="J26" s="486">
        <v>-14008</v>
      </c>
    </row>
    <row r="27" spans="1:10" ht="14.25" x14ac:dyDescent="0.2">
      <c r="A27" s="485"/>
      <c r="B27" s="484"/>
      <c r="C27" s="483"/>
      <c r="D27" s="485"/>
      <c r="E27" s="485" t="s">
        <v>489</v>
      </c>
      <c r="F27" s="485" t="s">
        <v>490</v>
      </c>
      <c r="G27" s="483"/>
      <c r="H27" s="485" t="s">
        <v>499</v>
      </c>
      <c r="I27" s="483" t="s">
        <v>488</v>
      </c>
      <c r="J27" s="486">
        <v>1545</v>
      </c>
    </row>
    <row r="28" spans="1:10" ht="14.25" x14ac:dyDescent="0.2">
      <c r="A28" s="485"/>
      <c r="B28" s="484"/>
      <c r="C28" s="483"/>
      <c r="D28" s="485"/>
      <c r="E28" s="485"/>
      <c r="F28" s="485"/>
      <c r="G28" s="483"/>
      <c r="H28" s="485" t="s">
        <v>500</v>
      </c>
      <c r="I28" s="483" t="s">
        <v>488</v>
      </c>
      <c r="J28" s="486">
        <v>2463</v>
      </c>
    </row>
    <row r="29" spans="1:10" ht="14.25" x14ac:dyDescent="0.2">
      <c r="A29" s="485"/>
      <c r="B29" s="484"/>
      <c r="C29" s="483"/>
      <c r="D29" s="485"/>
      <c r="E29" s="485"/>
      <c r="F29" s="485"/>
      <c r="G29" s="483"/>
      <c r="H29" s="485" t="s">
        <v>501</v>
      </c>
      <c r="I29" s="483" t="s">
        <v>488</v>
      </c>
      <c r="J29" s="486">
        <v>10000</v>
      </c>
    </row>
    <row r="30" spans="1:10" ht="15" thickBot="1" x14ac:dyDescent="0.25">
      <c r="A30" s="492" t="s">
        <v>503</v>
      </c>
      <c r="B30" s="493"/>
      <c r="C30" s="494">
        <v>132</v>
      </c>
      <c r="D30" s="493"/>
      <c r="E30" s="493"/>
      <c r="F30" s="493"/>
      <c r="G30" s="494">
        <v>31</v>
      </c>
      <c r="H30" s="493"/>
      <c r="I30" s="494"/>
      <c r="J30" s="495">
        <f>SUM(J27:J29)+J26</f>
        <v>0</v>
      </c>
    </row>
    <row r="31" spans="1:10" ht="13.5" thickTop="1" x14ac:dyDescent="0.2">
      <c r="A31" s="496"/>
      <c r="B31" s="496"/>
      <c r="C31" s="496"/>
      <c r="D31" s="496"/>
      <c r="E31" s="496"/>
      <c r="F31" s="496"/>
      <c r="G31" s="496"/>
      <c r="H31" s="496"/>
      <c r="I31" s="496"/>
      <c r="J31" s="496"/>
    </row>
    <row r="32" spans="1:10" ht="14.25" x14ac:dyDescent="0.2">
      <c r="A32" s="483">
        <v>118</v>
      </c>
      <c r="B32" s="497">
        <v>41736</v>
      </c>
      <c r="C32" s="483">
        <v>132</v>
      </c>
      <c r="D32" s="483" t="s">
        <v>504</v>
      </c>
      <c r="E32" s="483" t="s">
        <v>489</v>
      </c>
      <c r="F32" s="485" t="s">
        <v>486</v>
      </c>
      <c r="G32" s="483">
        <v>390</v>
      </c>
      <c r="H32" s="483" t="s">
        <v>505</v>
      </c>
      <c r="I32" s="483" t="s">
        <v>488</v>
      </c>
      <c r="J32" s="498">
        <v>4000</v>
      </c>
    </row>
    <row r="33" spans="1:10" ht="14.25" x14ac:dyDescent="0.2">
      <c r="A33" s="483"/>
      <c r="B33" s="497"/>
      <c r="C33" s="483"/>
      <c r="D33" s="483"/>
      <c r="E33" s="483"/>
      <c r="F33" s="485" t="s">
        <v>490</v>
      </c>
      <c r="G33" s="483"/>
      <c r="H33" s="483" t="s">
        <v>506</v>
      </c>
      <c r="I33" s="483" t="s">
        <v>488</v>
      </c>
      <c r="J33" s="498">
        <v>1520</v>
      </c>
    </row>
    <row r="34" spans="1:10" s="491" customFormat="1" ht="14.25" x14ac:dyDescent="0.2">
      <c r="A34" s="499"/>
      <c r="B34" s="499"/>
      <c r="C34" s="499"/>
      <c r="D34" s="499"/>
      <c r="E34" s="499"/>
      <c r="F34" s="499"/>
      <c r="G34" s="499">
        <v>390</v>
      </c>
      <c r="H34" s="499"/>
      <c r="I34" s="499"/>
      <c r="J34" s="500">
        <v>5520</v>
      </c>
    </row>
    <row r="35" spans="1:10" ht="14.25" x14ac:dyDescent="0.2">
      <c r="A35" s="483"/>
      <c r="B35" s="497"/>
      <c r="C35" s="483"/>
      <c r="D35" s="483"/>
      <c r="E35" s="483" t="s">
        <v>489</v>
      </c>
      <c r="F35" s="483"/>
      <c r="G35" s="483">
        <v>380</v>
      </c>
      <c r="H35" s="483" t="s">
        <v>505</v>
      </c>
      <c r="I35" s="483" t="s">
        <v>488</v>
      </c>
      <c r="J35" s="498">
        <v>6000</v>
      </c>
    </row>
    <row r="36" spans="1:10" ht="14.25" x14ac:dyDescent="0.2">
      <c r="A36" s="483"/>
      <c r="B36" s="497"/>
      <c r="C36" s="483"/>
      <c r="D36" s="483"/>
      <c r="E36" s="483"/>
      <c r="F36" s="483"/>
      <c r="G36" s="483"/>
      <c r="H36" s="483" t="s">
        <v>506</v>
      </c>
      <c r="I36" s="483" t="s">
        <v>488</v>
      </c>
      <c r="J36" s="498">
        <v>2280</v>
      </c>
    </row>
    <row r="37" spans="1:10" s="491" customFormat="1" ht="14.25" x14ac:dyDescent="0.2">
      <c r="A37" s="499"/>
      <c r="B37" s="499"/>
      <c r="C37" s="499"/>
      <c r="D37" s="499"/>
      <c r="E37" s="499"/>
      <c r="F37" s="499"/>
      <c r="G37" s="499">
        <v>380</v>
      </c>
      <c r="H37" s="499"/>
      <c r="I37" s="499"/>
      <c r="J37" s="500">
        <v>8280</v>
      </c>
    </row>
    <row r="38" spans="1:10" ht="14.25" x14ac:dyDescent="0.2">
      <c r="A38" s="483"/>
      <c r="B38" s="497"/>
      <c r="C38" s="483"/>
      <c r="D38" s="483"/>
      <c r="E38" s="483" t="s">
        <v>489</v>
      </c>
      <c r="F38" s="483"/>
      <c r="G38" s="483">
        <v>370</v>
      </c>
      <c r="H38" s="483" t="s">
        <v>505</v>
      </c>
      <c r="I38" s="483" t="s">
        <v>488</v>
      </c>
      <c r="J38" s="498">
        <v>3000</v>
      </c>
    </row>
    <row r="39" spans="1:10" ht="14.25" x14ac:dyDescent="0.2">
      <c r="A39" s="483"/>
      <c r="B39" s="497"/>
      <c r="C39" s="483"/>
      <c r="D39" s="483"/>
      <c r="E39" s="483"/>
      <c r="F39" s="483"/>
      <c r="G39" s="483"/>
      <c r="H39" s="483" t="s">
        <v>506</v>
      </c>
      <c r="I39" s="483" t="s">
        <v>488</v>
      </c>
      <c r="J39" s="498">
        <v>1140</v>
      </c>
    </row>
    <row r="40" spans="1:10" s="491" customFormat="1" ht="14.25" x14ac:dyDescent="0.2">
      <c r="A40" s="499"/>
      <c r="B40" s="499"/>
      <c r="C40" s="499"/>
      <c r="D40" s="499"/>
      <c r="E40" s="499"/>
      <c r="F40" s="499"/>
      <c r="G40" s="499">
        <v>370</v>
      </c>
      <c r="H40" s="499"/>
      <c r="I40" s="499"/>
      <c r="J40" s="500">
        <v>4140</v>
      </c>
    </row>
    <row r="41" spans="1:10" ht="14.25" x14ac:dyDescent="0.2">
      <c r="A41" s="483"/>
      <c r="B41" s="497"/>
      <c r="C41" s="483"/>
      <c r="D41" s="483"/>
      <c r="E41" s="483" t="s">
        <v>489</v>
      </c>
      <c r="F41" s="483"/>
      <c r="G41" s="483">
        <v>360</v>
      </c>
      <c r="H41" s="483" t="s">
        <v>505</v>
      </c>
      <c r="I41" s="483" t="s">
        <v>488</v>
      </c>
      <c r="J41" s="498">
        <v>5000</v>
      </c>
    </row>
    <row r="42" spans="1:10" ht="14.25" x14ac:dyDescent="0.2">
      <c r="A42" s="483"/>
      <c r="B42" s="497"/>
      <c r="C42" s="483"/>
      <c r="D42" s="483"/>
      <c r="E42" s="483"/>
      <c r="F42" s="483"/>
      <c r="G42" s="483"/>
      <c r="H42" s="483" t="s">
        <v>506</v>
      </c>
      <c r="I42" s="483" t="s">
        <v>488</v>
      </c>
      <c r="J42" s="498">
        <v>1900</v>
      </c>
    </row>
    <row r="43" spans="1:10" s="491" customFormat="1" ht="14.25" x14ac:dyDescent="0.2">
      <c r="A43" s="499"/>
      <c r="B43" s="499"/>
      <c r="C43" s="499"/>
      <c r="D43" s="499"/>
      <c r="E43" s="499"/>
      <c r="F43" s="499"/>
      <c r="G43" s="499">
        <v>360</v>
      </c>
      <c r="H43" s="499"/>
      <c r="I43" s="499"/>
      <c r="J43" s="500">
        <v>6900</v>
      </c>
    </row>
    <row r="44" spans="1:10" ht="14.25" x14ac:dyDescent="0.2">
      <c r="A44" s="483"/>
      <c r="B44" s="497"/>
      <c r="C44" s="483"/>
      <c r="D44" s="483"/>
      <c r="E44" s="483" t="s">
        <v>489</v>
      </c>
      <c r="F44" s="483"/>
      <c r="G44" s="483">
        <v>340</v>
      </c>
      <c r="H44" s="483" t="s">
        <v>505</v>
      </c>
      <c r="I44" s="483" t="s">
        <v>488</v>
      </c>
      <c r="J44" s="498">
        <v>8800</v>
      </c>
    </row>
    <row r="45" spans="1:10" ht="14.25" x14ac:dyDescent="0.2">
      <c r="A45" s="483"/>
      <c r="B45" s="497"/>
      <c r="C45" s="483"/>
      <c r="D45" s="483"/>
      <c r="E45" s="483"/>
      <c r="F45" s="483"/>
      <c r="G45" s="483"/>
      <c r="H45" s="483" t="s">
        <v>506</v>
      </c>
      <c r="I45" s="483" t="s">
        <v>488</v>
      </c>
      <c r="J45" s="498">
        <v>3344</v>
      </c>
    </row>
    <row r="46" spans="1:10" s="491" customFormat="1" ht="14.25" x14ac:dyDescent="0.2">
      <c r="A46" s="499"/>
      <c r="B46" s="499"/>
      <c r="C46" s="499"/>
      <c r="D46" s="499"/>
      <c r="E46" s="499"/>
      <c r="F46" s="499"/>
      <c r="G46" s="499">
        <v>340</v>
      </c>
      <c r="H46" s="499"/>
      <c r="I46" s="499"/>
      <c r="J46" s="500">
        <v>12144</v>
      </c>
    </row>
    <row r="47" spans="1:10" ht="14.25" x14ac:dyDescent="0.2">
      <c r="A47" s="483"/>
      <c r="B47" s="497"/>
      <c r="C47" s="483"/>
      <c r="D47" s="483"/>
      <c r="E47" s="483" t="s">
        <v>489</v>
      </c>
      <c r="F47" s="483"/>
      <c r="G47" s="483">
        <v>330</v>
      </c>
      <c r="H47" s="483" t="s">
        <v>505</v>
      </c>
      <c r="I47" s="483" t="s">
        <v>488</v>
      </c>
      <c r="J47" s="498">
        <v>2000</v>
      </c>
    </row>
    <row r="48" spans="1:10" ht="14.25" x14ac:dyDescent="0.2">
      <c r="A48" s="483"/>
      <c r="B48" s="497"/>
      <c r="C48" s="483"/>
      <c r="D48" s="483"/>
      <c r="E48" s="483"/>
      <c r="F48" s="483"/>
      <c r="G48" s="483"/>
      <c r="H48" s="483" t="s">
        <v>506</v>
      </c>
      <c r="I48" s="483" t="s">
        <v>488</v>
      </c>
      <c r="J48" s="498">
        <v>760</v>
      </c>
    </row>
    <row r="49" spans="1:10" s="491" customFormat="1" ht="14.25" x14ac:dyDescent="0.2">
      <c r="A49" s="499"/>
      <c r="B49" s="499"/>
      <c r="C49" s="499"/>
      <c r="D49" s="499"/>
      <c r="E49" s="499"/>
      <c r="F49" s="499"/>
      <c r="G49" s="499">
        <v>330</v>
      </c>
      <c r="H49" s="499"/>
      <c r="I49" s="499"/>
      <c r="J49" s="500">
        <v>2760</v>
      </c>
    </row>
    <row r="50" spans="1:10" ht="14.25" x14ac:dyDescent="0.2">
      <c r="A50" s="483"/>
      <c r="B50" s="497"/>
      <c r="C50" s="483"/>
      <c r="D50" s="483"/>
      <c r="E50" s="483" t="s">
        <v>489</v>
      </c>
      <c r="F50" s="483"/>
      <c r="G50" s="483">
        <v>320</v>
      </c>
      <c r="H50" s="483" t="s">
        <v>505</v>
      </c>
      <c r="I50" s="483" t="s">
        <v>488</v>
      </c>
      <c r="J50" s="498">
        <v>1200</v>
      </c>
    </row>
    <row r="51" spans="1:10" ht="14.25" x14ac:dyDescent="0.2">
      <c r="A51" s="483"/>
      <c r="B51" s="497"/>
      <c r="C51" s="483"/>
      <c r="D51" s="483"/>
      <c r="E51" s="483"/>
      <c r="F51" s="483"/>
      <c r="G51" s="483"/>
      <c r="H51" s="483" t="s">
        <v>506</v>
      </c>
      <c r="I51" s="483" t="s">
        <v>488</v>
      </c>
      <c r="J51" s="498">
        <v>456</v>
      </c>
    </row>
    <row r="52" spans="1:10" s="491" customFormat="1" ht="14.25" x14ac:dyDescent="0.2">
      <c r="A52" s="499"/>
      <c r="B52" s="499"/>
      <c r="C52" s="499"/>
      <c r="D52" s="499"/>
      <c r="E52" s="499"/>
      <c r="F52" s="499"/>
      <c r="G52" s="499">
        <v>320</v>
      </c>
      <c r="H52" s="499"/>
      <c r="I52" s="499"/>
      <c r="J52" s="500">
        <v>1656</v>
      </c>
    </row>
    <row r="53" spans="1:10" ht="14.25" x14ac:dyDescent="0.2">
      <c r="A53" s="483"/>
      <c r="B53" s="497"/>
      <c r="C53" s="483"/>
      <c r="D53" s="483"/>
      <c r="E53" s="483" t="s">
        <v>489</v>
      </c>
      <c r="F53" s="483"/>
      <c r="G53" s="483">
        <v>310</v>
      </c>
      <c r="H53" s="483" t="s">
        <v>505</v>
      </c>
      <c r="I53" s="483" t="s">
        <v>488</v>
      </c>
      <c r="J53" s="498">
        <v>2000</v>
      </c>
    </row>
    <row r="54" spans="1:10" ht="14.25" x14ac:dyDescent="0.2">
      <c r="A54" s="483"/>
      <c r="B54" s="497"/>
      <c r="C54" s="483"/>
      <c r="D54" s="483"/>
      <c r="E54" s="483"/>
      <c r="F54" s="483"/>
      <c r="G54" s="483"/>
      <c r="H54" s="483" t="s">
        <v>506</v>
      </c>
      <c r="I54" s="483" t="s">
        <v>488</v>
      </c>
      <c r="J54" s="498">
        <v>760</v>
      </c>
    </row>
    <row r="55" spans="1:10" s="491" customFormat="1" ht="14.25" x14ac:dyDescent="0.2">
      <c r="A55" s="499"/>
      <c r="B55" s="499"/>
      <c r="C55" s="499"/>
      <c r="D55" s="499"/>
      <c r="E55" s="499"/>
      <c r="F55" s="499"/>
      <c r="G55" s="499">
        <v>310</v>
      </c>
      <c r="H55" s="499"/>
      <c r="I55" s="499"/>
      <c r="J55" s="500">
        <v>2760</v>
      </c>
    </row>
    <row r="56" spans="1:10" ht="14.25" x14ac:dyDescent="0.2">
      <c r="A56" s="483"/>
      <c r="B56" s="497"/>
      <c r="C56" s="483"/>
      <c r="D56" s="483"/>
      <c r="E56" s="483" t="s">
        <v>485</v>
      </c>
      <c r="F56" s="483"/>
      <c r="G56" s="483">
        <v>31</v>
      </c>
      <c r="H56" s="483" t="s">
        <v>507</v>
      </c>
      <c r="I56" s="483" t="s">
        <v>488</v>
      </c>
      <c r="J56" s="498">
        <v>-176400</v>
      </c>
    </row>
    <row r="57" spans="1:10" ht="14.25" x14ac:dyDescent="0.2">
      <c r="A57" s="483"/>
      <c r="B57" s="497"/>
      <c r="C57" s="483"/>
      <c r="D57" s="483"/>
      <c r="E57" s="483"/>
      <c r="F57" s="483"/>
      <c r="G57" s="483"/>
      <c r="H57" s="483" t="s">
        <v>508</v>
      </c>
      <c r="I57" s="483" t="s">
        <v>488</v>
      </c>
      <c r="J57" s="498">
        <v>-17640</v>
      </c>
    </row>
    <row r="58" spans="1:10" ht="14.25" x14ac:dyDescent="0.2">
      <c r="A58" s="483"/>
      <c r="B58" s="497"/>
      <c r="C58" s="483"/>
      <c r="D58" s="483"/>
      <c r="E58" s="483"/>
      <c r="F58" s="483"/>
      <c r="G58" s="483"/>
      <c r="H58" s="483" t="s">
        <v>509</v>
      </c>
      <c r="I58" s="483" t="s">
        <v>488</v>
      </c>
      <c r="J58" s="498">
        <v>-2470</v>
      </c>
    </row>
    <row r="59" spans="1:10" ht="14.25" x14ac:dyDescent="0.2">
      <c r="A59" s="483"/>
      <c r="B59" s="497"/>
      <c r="C59" s="483"/>
      <c r="D59" s="483"/>
      <c r="E59" s="483"/>
      <c r="F59" s="483"/>
      <c r="G59" s="483"/>
      <c r="H59" s="483" t="s">
        <v>506</v>
      </c>
      <c r="I59" s="483" t="s">
        <v>488</v>
      </c>
      <c r="J59" s="498">
        <v>-24696</v>
      </c>
    </row>
    <row r="60" spans="1:10" ht="14.25" x14ac:dyDescent="0.2">
      <c r="A60" s="483"/>
      <c r="B60" s="497"/>
      <c r="C60" s="483"/>
      <c r="D60" s="483"/>
      <c r="E60" s="483"/>
      <c r="F60" s="483"/>
      <c r="G60" s="483"/>
      <c r="H60" s="483" t="s">
        <v>510</v>
      </c>
      <c r="I60" s="483" t="s">
        <v>488</v>
      </c>
      <c r="J60" s="498">
        <v>-1411</v>
      </c>
    </row>
    <row r="61" spans="1:10" ht="14.25" x14ac:dyDescent="0.2">
      <c r="A61" s="483"/>
      <c r="B61" s="497"/>
      <c r="C61" s="483"/>
      <c r="D61" s="483"/>
      <c r="E61" s="483"/>
      <c r="F61" s="483"/>
      <c r="G61" s="483"/>
      <c r="H61" s="483" t="s">
        <v>511</v>
      </c>
      <c r="I61" s="483" t="s">
        <v>488</v>
      </c>
      <c r="J61" s="498">
        <v>-5292</v>
      </c>
    </row>
    <row r="62" spans="1:10" ht="14.25" x14ac:dyDescent="0.2">
      <c r="A62" s="483"/>
      <c r="B62" s="497"/>
      <c r="C62" s="483"/>
      <c r="D62" s="483"/>
      <c r="E62" s="483"/>
      <c r="F62" s="483"/>
      <c r="G62" s="483"/>
      <c r="H62" s="483" t="s">
        <v>512</v>
      </c>
      <c r="I62" s="483" t="s">
        <v>488</v>
      </c>
      <c r="J62" s="498">
        <v>-1764</v>
      </c>
    </row>
    <row r="63" spans="1:10" ht="14.25" x14ac:dyDescent="0.2">
      <c r="A63" s="483"/>
      <c r="B63" s="497"/>
      <c r="C63" s="483"/>
      <c r="D63" s="483"/>
      <c r="E63" s="483"/>
      <c r="F63" s="483"/>
      <c r="G63" s="483"/>
      <c r="H63" s="483" t="s">
        <v>513</v>
      </c>
      <c r="I63" s="483" t="s">
        <v>488</v>
      </c>
      <c r="J63" s="498">
        <v>-441</v>
      </c>
    </row>
    <row r="64" spans="1:10" ht="14.25" x14ac:dyDescent="0.2">
      <c r="A64" s="483"/>
      <c r="B64" s="497"/>
      <c r="C64" s="483"/>
      <c r="D64" s="483"/>
      <c r="E64" s="483"/>
      <c r="F64" s="483"/>
      <c r="G64" s="483"/>
      <c r="H64" s="483" t="s">
        <v>514</v>
      </c>
      <c r="I64" s="483" t="s">
        <v>488</v>
      </c>
      <c r="J64" s="498">
        <v>-8379</v>
      </c>
    </row>
    <row r="65" spans="1:10" ht="14.25" x14ac:dyDescent="0.2">
      <c r="A65" s="483"/>
      <c r="B65" s="497"/>
      <c r="C65" s="483"/>
      <c r="D65" s="483"/>
      <c r="E65" s="483"/>
      <c r="F65" s="483"/>
      <c r="G65" s="483"/>
      <c r="H65" s="483" t="s">
        <v>515</v>
      </c>
      <c r="I65" s="483" t="s">
        <v>488</v>
      </c>
      <c r="J65" s="498">
        <v>-4939</v>
      </c>
    </row>
    <row r="66" spans="1:10" s="491" customFormat="1" ht="14.25" x14ac:dyDescent="0.2">
      <c r="A66" s="499"/>
      <c r="B66" s="499"/>
      <c r="C66" s="499"/>
      <c r="D66" s="499"/>
      <c r="E66" s="499"/>
      <c r="F66" s="499"/>
      <c r="G66" s="499">
        <v>31</v>
      </c>
      <c r="H66" s="499"/>
      <c r="I66" s="499"/>
      <c r="J66" s="500">
        <v>-243432</v>
      </c>
    </row>
    <row r="67" spans="1:10" ht="14.25" x14ac:dyDescent="0.2">
      <c r="A67" s="483"/>
      <c r="B67" s="497"/>
      <c r="C67" s="483"/>
      <c r="D67" s="483"/>
      <c r="E67" s="483" t="s">
        <v>489</v>
      </c>
      <c r="F67" s="483"/>
      <c r="G67" s="483">
        <v>300</v>
      </c>
      <c r="H67" s="483" t="s">
        <v>505</v>
      </c>
      <c r="I67" s="483" t="s">
        <v>488</v>
      </c>
      <c r="J67" s="498">
        <v>6000</v>
      </c>
    </row>
    <row r="68" spans="1:10" ht="14.25" x14ac:dyDescent="0.2">
      <c r="A68" s="483"/>
      <c r="B68" s="497"/>
      <c r="C68" s="483"/>
      <c r="D68" s="483"/>
      <c r="E68" s="483"/>
      <c r="F68" s="483"/>
      <c r="G68" s="483"/>
      <c r="H68" s="483" t="s">
        <v>506</v>
      </c>
      <c r="I68" s="483" t="s">
        <v>488</v>
      </c>
      <c r="J68" s="498">
        <v>2280</v>
      </c>
    </row>
    <row r="69" spans="1:10" s="491" customFormat="1" ht="14.25" x14ac:dyDescent="0.2">
      <c r="A69" s="499"/>
      <c r="B69" s="499"/>
      <c r="C69" s="499"/>
      <c r="D69" s="499"/>
      <c r="E69" s="499"/>
      <c r="F69" s="499"/>
      <c r="G69" s="499">
        <v>300</v>
      </c>
      <c r="H69" s="499"/>
      <c r="I69" s="499"/>
      <c r="J69" s="500">
        <v>8280</v>
      </c>
    </row>
    <row r="70" spans="1:10" ht="14.25" x14ac:dyDescent="0.2">
      <c r="A70" s="483"/>
      <c r="B70" s="497"/>
      <c r="C70" s="483"/>
      <c r="D70" s="483"/>
      <c r="E70" s="483" t="s">
        <v>489</v>
      </c>
      <c r="F70" s="483"/>
      <c r="G70" s="483">
        <v>290</v>
      </c>
      <c r="H70" s="483" t="s">
        <v>505</v>
      </c>
      <c r="I70" s="483" t="s">
        <v>488</v>
      </c>
      <c r="J70" s="498">
        <v>4500</v>
      </c>
    </row>
    <row r="71" spans="1:10" ht="14.25" x14ac:dyDescent="0.2">
      <c r="A71" s="483"/>
      <c r="B71" s="497"/>
      <c r="C71" s="483"/>
      <c r="D71" s="483"/>
      <c r="E71" s="483"/>
      <c r="F71" s="483"/>
      <c r="G71" s="483"/>
      <c r="H71" s="483" t="s">
        <v>506</v>
      </c>
      <c r="I71" s="483" t="s">
        <v>488</v>
      </c>
      <c r="J71" s="498">
        <v>1710</v>
      </c>
    </row>
    <row r="72" spans="1:10" s="491" customFormat="1" ht="14.25" x14ac:dyDescent="0.2">
      <c r="A72" s="499"/>
      <c r="B72" s="499"/>
      <c r="C72" s="499"/>
      <c r="D72" s="499"/>
      <c r="E72" s="499"/>
      <c r="F72" s="499"/>
      <c r="G72" s="499">
        <v>290</v>
      </c>
      <c r="H72" s="499"/>
      <c r="I72" s="499"/>
      <c r="J72" s="500">
        <v>6210</v>
      </c>
    </row>
    <row r="73" spans="1:10" ht="14.25" x14ac:dyDescent="0.2">
      <c r="A73" s="483"/>
      <c r="B73" s="497"/>
      <c r="C73" s="483"/>
      <c r="D73" s="483"/>
      <c r="E73" s="483" t="s">
        <v>489</v>
      </c>
      <c r="F73" s="483"/>
      <c r="G73" s="483">
        <v>280</v>
      </c>
      <c r="H73" s="483" t="s">
        <v>505</v>
      </c>
      <c r="I73" s="483" t="s">
        <v>488</v>
      </c>
      <c r="J73" s="498">
        <v>1900</v>
      </c>
    </row>
    <row r="74" spans="1:10" ht="14.25" x14ac:dyDescent="0.2">
      <c r="A74" s="483"/>
      <c r="B74" s="497"/>
      <c r="C74" s="483"/>
      <c r="D74" s="483"/>
      <c r="E74" s="483"/>
      <c r="F74" s="483"/>
      <c r="G74" s="483"/>
      <c r="H74" s="483" t="s">
        <v>506</v>
      </c>
      <c r="I74" s="483" t="s">
        <v>488</v>
      </c>
      <c r="J74" s="498">
        <v>722</v>
      </c>
    </row>
    <row r="75" spans="1:10" s="491" customFormat="1" ht="14.25" x14ac:dyDescent="0.2">
      <c r="A75" s="499"/>
      <c r="B75" s="499"/>
      <c r="C75" s="499"/>
      <c r="D75" s="499"/>
      <c r="E75" s="499"/>
      <c r="F75" s="499"/>
      <c r="G75" s="499">
        <v>280</v>
      </c>
      <c r="H75" s="499"/>
      <c r="I75" s="499"/>
      <c r="J75" s="500">
        <v>2622</v>
      </c>
    </row>
    <row r="76" spans="1:10" ht="14.25" x14ac:dyDescent="0.2">
      <c r="A76" s="483"/>
      <c r="B76" s="497"/>
      <c r="C76" s="483"/>
      <c r="D76" s="483"/>
      <c r="E76" s="483" t="s">
        <v>489</v>
      </c>
      <c r="F76" s="483"/>
      <c r="G76" s="483">
        <v>270</v>
      </c>
      <c r="H76" s="483" t="s">
        <v>505</v>
      </c>
      <c r="I76" s="483" t="s">
        <v>488</v>
      </c>
      <c r="J76" s="498">
        <v>7500</v>
      </c>
    </row>
    <row r="77" spans="1:10" ht="14.25" x14ac:dyDescent="0.2">
      <c r="A77" s="483"/>
      <c r="B77" s="497"/>
      <c r="C77" s="483"/>
      <c r="D77" s="483"/>
      <c r="E77" s="483"/>
      <c r="F77" s="483"/>
      <c r="G77" s="483"/>
      <c r="H77" s="483" t="s">
        <v>506</v>
      </c>
      <c r="I77" s="483" t="s">
        <v>488</v>
      </c>
      <c r="J77" s="498">
        <v>2850</v>
      </c>
    </row>
    <row r="78" spans="1:10" s="491" customFormat="1" ht="14.25" x14ac:dyDescent="0.2">
      <c r="A78" s="499"/>
      <c r="B78" s="499"/>
      <c r="C78" s="499"/>
      <c r="D78" s="499"/>
      <c r="E78" s="499"/>
      <c r="F78" s="499"/>
      <c r="G78" s="499">
        <v>270</v>
      </c>
      <c r="H78" s="499"/>
      <c r="I78" s="499"/>
      <c r="J78" s="500">
        <v>10350</v>
      </c>
    </row>
    <row r="79" spans="1:10" ht="14.25" x14ac:dyDescent="0.2">
      <c r="A79" s="483"/>
      <c r="B79" s="497"/>
      <c r="C79" s="483"/>
      <c r="D79" s="483"/>
      <c r="E79" s="483" t="s">
        <v>489</v>
      </c>
      <c r="F79" s="483"/>
      <c r="G79" s="483">
        <v>260</v>
      </c>
      <c r="H79" s="483" t="s">
        <v>505</v>
      </c>
      <c r="I79" s="483" t="s">
        <v>488</v>
      </c>
      <c r="J79" s="498">
        <v>3600</v>
      </c>
    </row>
    <row r="80" spans="1:10" ht="14.25" x14ac:dyDescent="0.2">
      <c r="A80" s="483"/>
      <c r="B80" s="497"/>
      <c r="C80" s="483"/>
      <c r="D80" s="483"/>
      <c r="E80" s="483"/>
      <c r="F80" s="483"/>
      <c r="G80" s="483"/>
      <c r="H80" s="483" t="s">
        <v>506</v>
      </c>
      <c r="I80" s="483" t="s">
        <v>488</v>
      </c>
      <c r="J80" s="498">
        <v>1368</v>
      </c>
    </row>
    <row r="81" spans="1:10" s="491" customFormat="1" ht="14.25" x14ac:dyDescent="0.2">
      <c r="A81" s="499"/>
      <c r="B81" s="499"/>
      <c r="C81" s="499"/>
      <c r="D81" s="499"/>
      <c r="E81" s="499"/>
      <c r="F81" s="499"/>
      <c r="G81" s="499">
        <v>260</v>
      </c>
      <c r="H81" s="499"/>
      <c r="I81" s="499"/>
      <c r="J81" s="500">
        <v>4968</v>
      </c>
    </row>
    <row r="82" spans="1:10" ht="14.25" x14ac:dyDescent="0.2">
      <c r="A82" s="483"/>
      <c r="B82" s="497"/>
      <c r="C82" s="483"/>
      <c r="D82" s="483"/>
      <c r="E82" s="483" t="s">
        <v>489</v>
      </c>
      <c r="F82" s="483"/>
      <c r="G82" s="483">
        <v>250</v>
      </c>
      <c r="H82" s="483" t="s">
        <v>505</v>
      </c>
      <c r="I82" s="483" t="s">
        <v>488</v>
      </c>
      <c r="J82" s="498">
        <v>4000</v>
      </c>
    </row>
    <row r="83" spans="1:10" ht="14.25" x14ac:dyDescent="0.2">
      <c r="A83" s="483"/>
      <c r="B83" s="497"/>
      <c r="C83" s="483"/>
      <c r="D83" s="483"/>
      <c r="E83" s="483"/>
      <c r="F83" s="483"/>
      <c r="G83" s="483"/>
      <c r="H83" s="483" t="s">
        <v>506</v>
      </c>
      <c r="I83" s="483" t="s">
        <v>488</v>
      </c>
      <c r="J83" s="498">
        <v>1520</v>
      </c>
    </row>
    <row r="84" spans="1:10" s="491" customFormat="1" ht="14.25" x14ac:dyDescent="0.2">
      <c r="A84" s="499"/>
      <c r="B84" s="499"/>
      <c r="C84" s="499"/>
      <c r="D84" s="499"/>
      <c r="E84" s="499"/>
      <c r="F84" s="499"/>
      <c r="G84" s="499">
        <v>250</v>
      </c>
      <c r="H84" s="499"/>
      <c r="I84" s="499"/>
      <c r="J84" s="500">
        <v>5520</v>
      </c>
    </row>
    <row r="85" spans="1:10" ht="14.25" x14ac:dyDescent="0.2">
      <c r="A85" s="483"/>
      <c r="B85" s="497"/>
      <c r="C85" s="483"/>
      <c r="D85" s="483"/>
      <c r="E85" s="483" t="s">
        <v>489</v>
      </c>
      <c r="F85" s="483"/>
      <c r="G85" s="483">
        <v>240</v>
      </c>
      <c r="H85" s="483" t="s">
        <v>505</v>
      </c>
      <c r="I85" s="483" t="s">
        <v>488</v>
      </c>
      <c r="J85" s="498">
        <v>2000</v>
      </c>
    </row>
    <row r="86" spans="1:10" ht="14.25" x14ac:dyDescent="0.2">
      <c r="A86" s="483"/>
      <c r="B86" s="497"/>
      <c r="C86" s="483"/>
      <c r="D86" s="483"/>
      <c r="E86" s="483"/>
      <c r="F86" s="483"/>
      <c r="G86" s="483"/>
      <c r="H86" s="483" t="s">
        <v>506</v>
      </c>
      <c r="I86" s="483" t="s">
        <v>488</v>
      </c>
      <c r="J86" s="498">
        <v>760</v>
      </c>
    </row>
    <row r="87" spans="1:10" s="491" customFormat="1" ht="14.25" x14ac:dyDescent="0.2">
      <c r="A87" s="499"/>
      <c r="B87" s="499"/>
      <c r="C87" s="499"/>
      <c r="D87" s="499"/>
      <c r="E87" s="499"/>
      <c r="F87" s="499"/>
      <c r="G87" s="499">
        <v>240</v>
      </c>
      <c r="H87" s="499"/>
      <c r="I87" s="499"/>
      <c r="J87" s="500">
        <v>2760</v>
      </c>
    </row>
    <row r="88" spans="1:10" ht="14.25" x14ac:dyDescent="0.2">
      <c r="A88" s="483"/>
      <c r="B88" s="497"/>
      <c r="C88" s="483"/>
      <c r="D88" s="483"/>
      <c r="E88" s="483" t="s">
        <v>489</v>
      </c>
      <c r="F88" s="483"/>
      <c r="G88" s="483">
        <v>230</v>
      </c>
      <c r="H88" s="483" t="s">
        <v>505</v>
      </c>
      <c r="I88" s="483" t="s">
        <v>488</v>
      </c>
      <c r="J88" s="498">
        <v>3500</v>
      </c>
    </row>
    <row r="89" spans="1:10" ht="14.25" x14ac:dyDescent="0.2">
      <c r="A89" s="483"/>
      <c r="B89" s="497"/>
      <c r="C89" s="483"/>
      <c r="D89" s="483"/>
      <c r="E89" s="483"/>
      <c r="F89" s="483"/>
      <c r="G89" s="483"/>
      <c r="H89" s="483" t="s">
        <v>506</v>
      </c>
      <c r="I89" s="483" t="s">
        <v>488</v>
      </c>
      <c r="J89" s="498">
        <v>1330</v>
      </c>
    </row>
    <row r="90" spans="1:10" s="491" customFormat="1" ht="14.25" x14ac:dyDescent="0.2">
      <c r="A90" s="499"/>
      <c r="B90" s="499"/>
      <c r="C90" s="499"/>
      <c r="D90" s="499"/>
      <c r="E90" s="499"/>
      <c r="F90" s="499"/>
      <c r="G90" s="499">
        <v>230</v>
      </c>
      <c r="H90" s="499"/>
      <c r="I90" s="499"/>
      <c r="J90" s="500">
        <v>4830</v>
      </c>
    </row>
    <row r="91" spans="1:10" ht="14.25" x14ac:dyDescent="0.2">
      <c r="A91" s="483"/>
      <c r="B91" s="497"/>
      <c r="C91" s="483"/>
      <c r="D91" s="483"/>
      <c r="E91" s="483" t="s">
        <v>489</v>
      </c>
      <c r="F91" s="483"/>
      <c r="G91" s="483">
        <v>220</v>
      </c>
      <c r="H91" s="483" t="s">
        <v>505</v>
      </c>
      <c r="I91" s="483" t="s">
        <v>488</v>
      </c>
      <c r="J91" s="498">
        <v>2500</v>
      </c>
    </row>
    <row r="92" spans="1:10" ht="14.25" x14ac:dyDescent="0.2">
      <c r="A92" s="483"/>
      <c r="B92" s="497"/>
      <c r="C92" s="483"/>
      <c r="D92" s="483"/>
      <c r="E92" s="483"/>
      <c r="F92" s="483"/>
      <c r="G92" s="483"/>
      <c r="H92" s="483" t="s">
        <v>506</v>
      </c>
      <c r="I92" s="483" t="s">
        <v>488</v>
      </c>
      <c r="J92" s="498">
        <v>950</v>
      </c>
    </row>
    <row r="93" spans="1:10" s="491" customFormat="1" ht="14.25" x14ac:dyDescent="0.2">
      <c r="A93" s="499"/>
      <c r="B93" s="499"/>
      <c r="C93" s="499"/>
      <c r="D93" s="499"/>
      <c r="E93" s="499"/>
      <c r="F93" s="499"/>
      <c r="G93" s="499">
        <v>220</v>
      </c>
      <c r="H93" s="499"/>
      <c r="I93" s="499"/>
      <c r="J93" s="500">
        <v>3450</v>
      </c>
    </row>
    <row r="94" spans="1:10" ht="14.25" x14ac:dyDescent="0.2">
      <c r="A94" s="483"/>
      <c r="B94" s="497"/>
      <c r="C94" s="483"/>
      <c r="D94" s="483"/>
      <c r="E94" s="483" t="s">
        <v>489</v>
      </c>
      <c r="F94" s="483"/>
      <c r="G94" s="483">
        <v>210</v>
      </c>
      <c r="H94" s="483" t="s">
        <v>505</v>
      </c>
      <c r="I94" s="483" t="s">
        <v>488</v>
      </c>
      <c r="J94" s="498">
        <v>6000</v>
      </c>
    </row>
    <row r="95" spans="1:10" ht="14.25" x14ac:dyDescent="0.2">
      <c r="A95" s="483"/>
      <c r="B95" s="497"/>
      <c r="C95" s="483"/>
      <c r="D95" s="483"/>
      <c r="E95" s="483"/>
      <c r="F95" s="483"/>
      <c r="G95" s="483"/>
      <c r="H95" s="483" t="s">
        <v>506</v>
      </c>
      <c r="I95" s="483" t="s">
        <v>488</v>
      </c>
      <c r="J95" s="498">
        <v>2280</v>
      </c>
    </row>
    <row r="96" spans="1:10" s="491" customFormat="1" ht="14.25" x14ac:dyDescent="0.2">
      <c r="A96" s="499"/>
      <c r="B96" s="499"/>
      <c r="C96" s="499"/>
      <c r="D96" s="499"/>
      <c r="E96" s="499"/>
      <c r="F96" s="499"/>
      <c r="G96" s="499">
        <v>210</v>
      </c>
      <c r="H96" s="499"/>
      <c r="I96" s="499"/>
      <c r="J96" s="500">
        <v>8280</v>
      </c>
    </row>
    <row r="97" spans="1:10" ht="14.25" x14ac:dyDescent="0.2">
      <c r="A97" s="483"/>
      <c r="B97" s="497"/>
      <c r="C97" s="483"/>
      <c r="D97" s="483"/>
      <c r="E97" s="483" t="s">
        <v>489</v>
      </c>
      <c r="F97" s="483"/>
      <c r="G97" s="483">
        <v>200</v>
      </c>
      <c r="H97" s="483" t="s">
        <v>505</v>
      </c>
      <c r="I97" s="483" t="s">
        <v>488</v>
      </c>
      <c r="J97" s="498">
        <v>3800</v>
      </c>
    </row>
    <row r="98" spans="1:10" ht="14.25" x14ac:dyDescent="0.2">
      <c r="A98" s="483"/>
      <c r="B98" s="497"/>
      <c r="C98" s="483"/>
      <c r="D98" s="483"/>
      <c r="E98" s="483"/>
      <c r="F98" s="483"/>
      <c r="G98" s="483"/>
      <c r="H98" s="483" t="s">
        <v>506</v>
      </c>
      <c r="I98" s="483" t="s">
        <v>488</v>
      </c>
      <c r="J98" s="498">
        <v>1444</v>
      </c>
    </row>
    <row r="99" spans="1:10" s="491" customFormat="1" ht="14.25" x14ac:dyDescent="0.2">
      <c r="A99" s="499"/>
      <c r="B99" s="499"/>
      <c r="C99" s="499"/>
      <c r="D99" s="499"/>
      <c r="E99" s="499"/>
      <c r="F99" s="499"/>
      <c r="G99" s="499">
        <v>200</v>
      </c>
      <c r="H99" s="499"/>
      <c r="I99" s="499"/>
      <c r="J99" s="500">
        <v>5244</v>
      </c>
    </row>
    <row r="100" spans="1:10" ht="14.25" x14ac:dyDescent="0.2">
      <c r="A100" s="483"/>
      <c r="B100" s="497"/>
      <c r="C100" s="483"/>
      <c r="D100" s="483"/>
      <c r="E100" s="483" t="s">
        <v>489</v>
      </c>
      <c r="F100" s="483"/>
      <c r="G100" s="483">
        <v>190</v>
      </c>
      <c r="H100" s="483" t="s">
        <v>505</v>
      </c>
      <c r="I100" s="483" t="s">
        <v>488</v>
      </c>
      <c r="J100" s="498">
        <v>4200</v>
      </c>
    </row>
    <row r="101" spans="1:10" ht="14.25" x14ac:dyDescent="0.2">
      <c r="A101" s="483"/>
      <c r="B101" s="497"/>
      <c r="C101" s="483"/>
      <c r="D101" s="483"/>
      <c r="E101" s="483"/>
      <c r="F101" s="483"/>
      <c r="G101" s="483"/>
      <c r="H101" s="483" t="s">
        <v>506</v>
      </c>
      <c r="I101" s="483" t="s">
        <v>488</v>
      </c>
      <c r="J101" s="498">
        <v>1596</v>
      </c>
    </row>
    <row r="102" spans="1:10" s="491" customFormat="1" ht="14.25" x14ac:dyDescent="0.2">
      <c r="A102" s="499"/>
      <c r="B102" s="499"/>
      <c r="C102" s="499"/>
      <c r="D102" s="499"/>
      <c r="E102" s="499"/>
      <c r="F102" s="499"/>
      <c r="G102" s="499">
        <v>190</v>
      </c>
      <c r="H102" s="499"/>
      <c r="I102" s="499"/>
      <c r="J102" s="500">
        <v>5796</v>
      </c>
    </row>
    <row r="103" spans="1:10" ht="14.25" x14ac:dyDescent="0.2">
      <c r="A103" s="483"/>
      <c r="B103" s="497"/>
      <c r="C103" s="483"/>
      <c r="D103" s="483"/>
      <c r="E103" s="483" t="s">
        <v>489</v>
      </c>
      <c r="F103" s="483"/>
      <c r="G103" s="483">
        <v>180</v>
      </c>
      <c r="H103" s="483" t="s">
        <v>505</v>
      </c>
      <c r="I103" s="483" t="s">
        <v>488</v>
      </c>
      <c r="J103" s="498">
        <v>3900</v>
      </c>
    </row>
    <row r="104" spans="1:10" ht="14.25" x14ac:dyDescent="0.2">
      <c r="A104" s="483"/>
      <c r="B104" s="497"/>
      <c r="C104" s="483"/>
      <c r="D104" s="483"/>
      <c r="E104" s="483"/>
      <c r="F104" s="483"/>
      <c r="G104" s="483"/>
      <c r="H104" s="483" t="s">
        <v>506</v>
      </c>
      <c r="I104" s="483" t="s">
        <v>488</v>
      </c>
      <c r="J104" s="498">
        <v>1482</v>
      </c>
    </row>
    <row r="105" spans="1:10" s="491" customFormat="1" ht="14.25" x14ac:dyDescent="0.2">
      <c r="A105" s="499"/>
      <c r="B105" s="499"/>
      <c r="C105" s="499"/>
      <c r="D105" s="499"/>
      <c r="E105" s="499"/>
      <c r="F105" s="499"/>
      <c r="G105" s="499">
        <v>180</v>
      </c>
      <c r="H105" s="499"/>
      <c r="I105" s="499"/>
      <c r="J105" s="500">
        <v>5382</v>
      </c>
    </row>
    <row r="106" spans="1:10" ht="14.25" x14ac:dyDescent="0.2">
      <c r="A106" s="483"/>
      <c r="B106" s="497"/>
      <c r="C106" s="483"/>
      <c r="D106" s="483"/>
      <c r="E106" s="483" t="s">
        <v>489</v>
      </c>
      <c r="F106" s="483"/>
      <c r="G106" s="483">
        <v>170</v>
      </c>
      <c r="H106" s="483" t="s">
        <v>505</v>
      </c>
      <c r="I106" s="483" t="s">
        <v>488</v>
      </c>
      <c r="J106" s="498">
        <v>3800</v>
      </c>
    </row>
    <row r="107" spans="1:10" ht="14.25" x14ac:dyDescent="0.2">
      <c r="A107" s="483"/>
      <c r="B107" s="497"/>
      <c r="C107" s="483"/>
      <c r="D107" s="483"/>
      <c r="E107" s="483"/>
      <c r="F107" s="483"/>
      <c r="G107" s="483"/>
      <c r="H107" s="483" t="s">
        <v>506</v>
      </c>
      <c r="I107" s="483" t="s">
        <v>488</v>
      </c>
      <c r="J107" s="498">
        <v>1444</v>
      </c>
    </row>
    <row r="108" spans="1:10" s="491" customFormat="1" ht="14.25" x14ac:dyDescent="0.2">
      <c r="A108" s="499"/>
      <c r="B108" s="499"/>
      <c r="C108" s="499"/>
      <c r="D108" s="499"/>
      <c r="E108" s="499"/>
      <c r="F108" s="499"/>
      <c r="G108" s="499">
        <v>170</v>
      </c>
      <c r="H108" s="499"/>
      <c r="I108" s="499"/>
      <c r="J108" s="500">
        <v>5244</v>
      </c>
    </row>
    <row r="109" spans="1:10" ht="14.25" x14ac:dyDescent="0.2">
      <c r="A109" s="483"/>
      <c r="B109" s="497"/>
      <c r="C109" s="483"/>
      <c r="D109" s="483"/>
      <c r="E109" s="483" t="s">
        <v>489</v>
      </c>
      <c r="F109" s="483"/>
      <c r="G109" s="483">
        <v>160</v>
      </c>
      <c r="H109" s="483" t="s">
        <v>505</v>
      </c>
      <c r="I109" s="483" t="s">
        <v>488</v>
      </c>
      <c r="J109" s="498">
        <v>7400</v>
      </c>
    </row>
    <row r="110" spans="1:10" ht="14.25" x14ac:dyDescent="0.2">
      <c r="A110" s="483"/>
      <c r="B110" s="497"/>
      <c r="C110" s="483"/>
      <c r="D110" s="483"/>
      <c r="E110" s="483"/>
      <c r="F110" s="483"/>
      <c r="G110" s="483"/>
      <c r="H110" s="483" t="s">
        <v>506</v>
      </c>
      <c r="I110" s="483" t="s">
        <v>488</v>
      </c>
      <c r="J110" s="498">
        <v>2812</v>
      </c>
    </row>
    <row r="111" spans="1:10" s="491" customFormat="1" ht="14.25" x14ac:dyDescent="0.2">
      <c r="A111" s="499"/>
      <c r="B111" s="499"/>
      <c r="C111" s="499"/>
      <c r="D111" s="499"/>
      <c r="E111" s="499"/>
      <c r="F111" s="499"/>
      <c r="G111" s="499">
        <v>160</v>
      </c>
      <c r="H111" s="499"/>
      <c r="I111" s="499"/>
      <c r="J111" s="500">
        <v>10212</v>
      </c>
    </row>
    <row r="112" spans="1:10" ht="14.25" x14ac:dyDescent="0.2">
      <c r="A112" s="483"/>
      <c r="B112" s="497"/>
      <c r="C112" s="483"/>
      <c r="D112" s="483"/>
      <c r="E112" s="483" t="s">
        <v>489</v>
      </c>
      <c r="F112" s="483"/>
      <c r="G112" s="483">
        <v>150</v>
      </c>
      <c r="H112" s="483" t="s">
        <v>505</v>
      </c>
      <c r="I112" s="483" t="s">
        <v>488</v>
      </c>
      <c r="J112" s="498">
        <v>3400</v>
      </c>
    </row>
    <row r="113" spans="1:10" ht="14.25" x14ac:dyDescent="0.2">
      <c r="A113" s="483"/>
      <c r="B113" s="497"/>
      <c r="C113" s="483"/>
      <c r="D113" s="483"/>
      <c r="E113" s="483"/>
      <c r="F113" s="483"/>
      <c r="G113" s="483"/>
      <c r="H113" s="483" t="s">
        <v>506</v>
      </c>
      <c r="I113" s="483" t="s">
        <v>488</v>
      </c>
      <c r="J113" s="498">
        <v>1292</v>
      </c>
    </row>
    <row r="114" spans="1:10" s="491" customFormat="1" ht="14.25" x14ac:dyDescent="0.2">
      <c r="A114" s="499"/>
      <c r="B114" s="499"/>
      <c r="C114" s="499"/>
      <c r="D114" s="499"/>
      <c r="E114" s="499"/>
      <c r="F114" s="499"/>
      <c r="G114" s="499">
        <v>150</v>
      </c>
      <c r="H114" s="499"/>
      <c r="I114" s="499"/>
      <c r="J114" s="500">
        <v>4692</v>
      </c>
    </row>
    <row r="115" spans="1:10" ht="14.25" x14ac:dyDescent="0.2">
      <c r="A115" s="483"/>
      <c r="B115" s="497"/>
      <c r="C115" s="483"/>
      <c r="D115" s="483"/>
      <c r="E115" s="483" t="s">
        <v>489</v>
      </c>
      <c r="F115" s="483"/>
      <c r="G115" s="483">
        <v>140</v>
      </c>
      <c r="H115" s="483" t="s">
        <v>505</v>
      </c>
      <c r="I115" s="483" t="s">
        <v>488</v>
      </c>
      <c r="J115" s="498">
        <v>4870</v>
      </c>
    </row>
    <row r="116" spans="1:10" ht="14.25" x14ac:dyDescent="0.2">
      <c r="A116" s="483"/>
      <c r="B116" s="497"/>
      <c r="C116" s="483"/>
      <c r="D116" s="483"/>
      <c r="E116" s="483"/>
      <c r="F116" s="483"/>
      <c r="G116" s="483"/>
      <c r="H116" s="483" t="s">
        <v>506</v>
      </c>
      <c r="I116" s="483" t="s">
        <v>488</v>
      </c>
      <c r="J116" s="498">
        <v>1851</v>
      </c>
    </row>
    <row r="117" spans="1:10" s="491" customFormat="1" ht="14.25" x14ac:dyDescent="0.2">
      <c r="A117" s="499"/>
      <c r="B117" s="499"/>
      <c r="C117" s="499"/>
      <c r="D117" s="499"/>
      <c r="E117" s="499"/>
      <c r="F117" s="499"/>
      <c r="G117" s="499">
        <v>140</v>
      </c>
      <c r="H117" s="499"/>
      <c r="I117" s="499"/>
      <c r="J117" s="500">
        <v>6721</v>
      </c>
    </row>
    <row r="118" spans="1:10" ht="14.25" x14ac:dyDescent="0.2">
      <c r="A118" s="483"/>
      <c r="B118" s="497"/>
      <c r="C118" s="483"/>
      <c r="D118" s="483"/>
      <c r="E118" s="483" t="s">
        <v>489</v>
      </c>
      <c r="F118" s="483"/>
      <c r="G118" s="483">
        <v>130</v>
      </c>
      <c r="H118" s="483" t="s">
        <v>505</v>
      </c>
      <c r="I118" s="483" t="s">
        <v>488</v>
      </c>
      <c r="J118" s="498">
        <v>5000</v>
      </c>
    </row>
    <row r="119" spans="1:10" ht="14.25" x14ac:dyDescent="0.2">
      <c r="A119" s="483"/>
      <c r="B119" s="497"/>
      <c r="C119" s="483"/>
      <c r="D119" s="483"/>
      <c r="E119" s="483"/>
      <c r="F119" s="483"/>
      <c r="G119" s="483"/>
      <c r="H119" s="483" t="s">
        <v>506</v>
      </c>
      <c r="I119" s="483" t="s">
        <v>488</v>
      </c>
      <c r="J119" s="498">
        <v>1900</v>
      </c>
    </row>
    <row r="120" spans="1:10" s="491" customFormat="1" ht="14.25" x14ac:dyDescent="0.2">
      <c r="A120" s="499"/>
      <c r="B120" s="499"/>
      <c r="C120" s="499"/>
      <c r="D120" s="499"/>
      <c r="E120" s="499"/>
      <c r="F120" s="499"/>
      <c r="G120" s="499">
        <v>130</v>
      </c>
      <c r="H120" s="499"/>
      <c r="I120" s="499"/>
      <c r="J120" s="500">
        <v>6900</v>
      </c>
    </row>
    <row r="121" spans="1:10" ht="14.25" x14ac:dyDescent="0.2">
      <c r="A121" s="483"/>
      <c r="B121" s="497"/>
      <c r="C121" s="483"/>
      <c r="D121" s="483"/>
      <c r="E121" s="483" t="s">
        <v>489</v>
      </c>
      <c r="F121" s="483"/>
      <c r="G121" s="483">
        <v>120</v>
      </c>
      <c r="H121" s="483" t="s">
        <v>505</v>
      </c>
      <c r="I121" s="483" t="s">
        <v>488</v>
      </c>
      <c r="J121" s="498">
        <v>4000</v>
      </c>
    </row>
    <row r="122" spans="1:10" ht="14.25" x14ac:dyDescent="0.2">
      <c r="A122" s="483"/>
      <c r="B122" s="497"/>
      <c r="C122" s="483"/>
      <c r="D122" s="483"/>
      <c r="E122" s="483"/>
      <c r="F122" s="483"/>
      <c r="G122" s="483"/>
      <c r="H122" s="483" t="s">
        <v>506</v>
      </c>
      <c r="I122" s="483" t="s">
        <v>488</v>
      </c>
      <c r="J122" s="498">
        <v>1520</v>
      </c>
    </row>
    <row r="123" spans="1:10" s="491" customFormat="1" ht="14.25" x14ac:dyDescent="0.2">
      <c r="A123" s="499"/>
      <c r="B123" s="499"/>
      <c r="C123" s="499"/>
      <c r="D123" s="499"/>
      <c r="E123" s="499"/>
      <c r="F123" s="499"/>
      <c r="G123" s="499">
        <v>120</v>
      </c>
      <c r="H123" s="499"/>
      <c r="I123" s="499"/>
      <c r="J123" s="500">
        <v>5520</v>
      </c>
    </row>
    <row r="124" spans="1:10" ht="14.25" x14ac:dyDescent="0.2">
      <c r="A124" s="483"/>
      <c r="B124" s="497"/>
      <c r="C124" s="483"/>
      <c r="D124" s="483"/>
      <c r="E124" s="483" t="s">
        <v>489</v>
      </c>
      <c r="F124" s="483"/>
      <c r="G124" s="483">
        <v>110</v>
      </c>
      <c r="H124" s="483" t="s">
        <v>505</v>
      </c>
      <c r="I124" s="483" t="s">
        <v>488</v>
      </c>
      <c r="J124" s="498">
        <v>7530</v>
      </c>
    </row>
    <row r="125" spans="1:10" ht="14.25" x14ac:dyDescent="0.2">
      <c r="A125" s="483"/>
      <c r="B125" s="497"/>
      <c r="C125" s="483"/>
      <c r="D125" s="483"/>
      <c r="E125" s="483"/>
      <c r="F125" s="483"/>
      <c r="G125" s="483"/>
      <c r="H125" s="483" t="s">
        <v>506</v>
      </c>
      <c r="I125" s="483" t="s">
        <v>488</v>
      </c>
      <c r="J125" s="498">
        <v>2861</v>
      </c>
    </row>
    <row r="126" spans="1:10" s="491" customFormat="1" ht="14.25" x14ac:dyDescent="0.2">
      <c r="A126" s="499"/>
      <c r="B126" s="499"/>
      <c r="C126" s="499"/>
      <c r="D126" s="499"/>
      <c r="E126" s="499"/>
      <c r="F126" s="499"/>
      <c r="G126" s="499">
        <v>110</v>
      </c>
      <c r="H126" s="499"/>
      <c r="I126" s="499"/>
      <c r="J126" s="500">
        <v>10391</v>
      </c>
    </row>
    <row r="127" spans="1:10" ht="14.25" x14ac:dyDescent="0.2">
      <c r="A127" s="483"/>
      <c r="B127" s="497"/>
      <c r="C127" s="483"/>
      <c r="D127" s="483"/>
      <c r="E127" s="483" t="s">
        <v>489</v>
      </c>
      <c r="F127" s="483"/>
      <c r="G127" s="483">
        <v>100</v>
      </c>
      <c r="H127" s="483" t="s">
        <v>505</v>
      </c>
      <c r="I127" s="483" t="s">
        <v>488</v>
      </c>
      <c r="J127" s="498">
        <v>5800</v>
      </c>
    </row>
    <row r="128" spans="1:10" ht="14.25" x14ac:dyDescent="0.2">
      <c r="A128" s="483"/>
      <c r="B128" s="497"/>
      <c r="C128" s="483"/>
      <c r="D128" s="483"/>
      <c r="E128" s="483"/>
      <c r="F128" s="483"/>
      <c r="G128" s="483"/>
      <c r="H128" s="483" t="s">
        <v>506</v>
      </c>
      <c r="I128" s="483" t="s">
        <v>488</v>
      </c>
      <c r="J128" s="498">
        <v>2204</v>
      </c>
    </row>
    <row r="129" spans="1:10" s="491" customFormat="1" ht="14.25" x14ac:dyDescent="0.2">
      <c r="A129" s="499"/>
      <c r="B129" s="499"/>
      <c r="C129" s="499"/>
      <c r="D129" s="499"/>
      <c r="E129" s="499"/>
      <c r="F129" s="499"/>
      <c r="G129" s="499">
        <v>100</v>
      </c>
      <c r="H129" s="499"/>
      <c r="I129" s="499"/>
      <c r="J129" s="500">
        <v>8004</v>
      </c>
    </row>
    <row r="130" spans="1:10" ht="14.25" x14ac:dyDescent="0.2">
      <c r="A130" s="483"/>
      <c r="B130" s="497"/>
      <c r="C130" s="483"/>
      <c r="D130" s="483"/>
      <c r="E130" s="483" t="s">
        <v>489</v>
      </c>
      <c r="F130" s="483"/>
      <c r="G130" s="483">
        <v>90</v>
      </c>
      <c r="H130" s="483" t="s">
        <v>505</v>
      </c>
      <c r="I130" s="483" t="s">
        <v>488</v>
      </c>
      <c r="J130" s="498">
        <v>7400</v>
      </c>
    </row>
    <row r="131" spans="1:10" ht="14.25" x14ac:dyDescent="0.2">
      <c r="A131" s="483"/>
      <c r="B131" s="497"/>
      <c r="C131" s="483"/>
      <c r="D131" s="483"/>
      <c r="E131" s="483"/>
      <c r="F131" s="483"/>
      <c r="G131" s="483"/>
      <c r="H131" s="483" t="s">
        <v>506</v>
      </c>
      <c r="I131" s="483" t="s">
        <v>488</v>
      </c>
      <c r="J131" s="498">
        <v>2812</v>
      </c>
    </row>
    <row r="132" spans="1:10" s="491" customFormat="1" ht="14.25" x14ac:dyDescent="0.2">
      <c r="A132" s="499"/>
      <c r="B132" s="499"/>
      <c r="C132" s="499"/>
      <c r="D132" s="499"/>
      <c r="E132" s="499"/>
      <c r="F132" s="499"/>
      <c r="G132" s="499">
        <v>90</v>
      </c>
      <c r="H132" s="499"/>
      <c r="I132" s="499"/>
      <c r="J132" s="500">
        <v>10212</v>
      </c>
    </row>
    <row r="133" spans="1:10" ht="14.25" x14ac:dyDescent="0.2">
      <c r="A133" s="483"/>
      <c r="B133" s="497"/>
      <c r="C133" s="483"/>
      <c r="D133" s="483"/>
      <c r="E133" s="483" t="s">
        <v>489</v>
      </c>
      <c r="F133" s="483"/>
      <c r="G133" s="483">
        <v>80</v>
      </c>
      <c r="H133" s="483" t="s">
        <v>505</v>
      </c>
      <c r="I133" s="483" t="s">
        <v>488</v>
      </c>
      <c r="J133" s="498">
        <v>5800</v>
      </c>
    </row>
    <row r="134" spans="1:10" ht="14.25" x14ac:dyDescent="0.2">
      <c r="A134" s="483"/>
      <c r="B134" s="497"/>
      <c r="C134" s="483"/>
      <c r="D134" s="483"/>
      <c r="E134" s="483"/>
      <c r="F134" s="483"/>
      <c r="G134" s="483"/>
      <c r="H134" s="483" t="s">
        <v>506</v>
      </c>
      <c r="I134" s="483" t="s">
        <v>488</v>
      </c>
      <c r="J134" s="498">
        <v>2204</v>
      </c>
    </row>
    <row r="135" spans="1:10" s="491" customFormat="1" ht="14.25" x14ac:dyDescent="0.2">
      <c r="A135" s="499"/>
      <c r="B135" s="499"/>
      <c r="C135" s="499"/>
      <c r="D135" s="499"/>
      <c r="E135" s="499"/>
      <c r="F135" s="499"/>
      <c r="G135" s="499">
        <v>80</v>
      </c>
      <c r="H135" s="499"/>
      <c r="I135" s="499"/>
      <c r="J135" s="500">
        <v>8004</v>
      </c>
    </row>
    <row r="136" spans="1:10" ht="14.25" x14ac:dyDescent="0.2">
      <c r="A136" s="483"/>
      <c r="B136" s="497"/>
      <c r="C136" s="483"/>
      <c r="D136" s="483"/>
      <c r="E136" s="483" t="s">
        <v>489</v>
      </c>
      <c r="F136" s="483"/>
      <c r="G136" s="483">
        <v>70</v>
      </c>
      <c r="H136" s="483" t="s">
        <v>505</v>
      </c>
      <c r="I136" s="483" t="s">
        <v>488</v>
      </c>
      <c r="J136" s="498">
        <v>5500</v>
      </c>
    </row>
    <row r="137" spans="1:10" ht="14.25" x14ac:dyDescent="0.2">
      <c r="A137" s="483"/>
      <c r="B137" s="497"/>
      <c r="C137" s="483"/>
      <c r="D137" s="483"/>
      <c r="E137" s="483"/>
      <c r="F137" s="483"/>
      <c r="G137" s="483"/>
      <c r="H137" s="483" t="s">
        <v>506</v>
      </c>
      <c r="I137" s="483" t="s">
        <v>488</v>
      </c>
      <c r="J137" s="498">
        <v>2090</v>
      </c>
    </row>
    <row r="138" spans="1:10" s="491" customFormat="1" ht="14.25" x14ac:dyDescent="0.2">
      <c r="A138" s="499"/>
      <c r="B138" s="499"/>
      <c r="C138" s="499"/>
      <c r="D138" s="499"/>
      <c r="E138" s="499"/>
      <c r="F138" s="499"/>
      <c r="G138" s="499">
        <v>70</v>
      </c>
      <c r="H138" s="499"/>
      <c r="I138" s="499"/>
      <c r="J138" s="500">
        <v>7590</v>
      </c>
    </row>
    <row r="139" spans="1:10" ht="14.25" x14ac:dyDescent="0.2">
      <c r="A139" s="483"/>
      <c r="B139" s="497"/>
      <c r="C139" s="483"/>
      <c r="D139" s="483"/>
      <c r="E139" s="483" t="s">
        <v>489</v>
      </c>
      <c r="F139" s="483"/>
      <c r="G139" s="483">
        <v>60</v>
      </c>
      <c r="H139" s="483" t="s">
        <v>505</v>
      </c>
      <c r="I139" s="483" t="s">
        <v>488</v>
      </c>
      <c r="J139" s="498">
        <v>4500</v>
      </c>
    </row>
    <row r="140" spans="1:10" ht="14.25" x14ac:dyDescent="0.2">
      <c r="A140" s="483"/>
      <c r="B140" s="497"/>
      <c r="C140" s="483"/>
      <c r="D140" s="483"/>
      <c r="E140" s="483"/>
      <c r="F140" s="483"/>
      <c r="G140" s="483"/>
      <c r="H140" s="483" t="s">
        <v>506</v>
      </c>
      <c r="I140" s="483" t="s">
        <v>488</v>
      </c>
      <c r="J140" s="498">
        <v>1710</v>
      </c>
    </row>
    <row r="141" spans="1:10" s="491" customFormat="1" ht="14.25" x14ac:dyDescent="0.2">
      <c r="A141" s="499"/>
      <c r="B141" s="499"/>
      <c r="C141" s="499"/>
      <c r="D141" s="499"/>
      <c r="E141" s="499"/>
      <c r="F141" s="499"/>
      <c r="G141" s="499">
        <v>60</v>
      </c>
      <c r="H141" s="499"/>
      <c r="I141" s="499"/>
      <c r="J141" s="500">
        <v>6210</v>
      </c>
    </row>
    <row r="142" spans="1:10" ht="14.25" x14ac:dyDescent="0.2">
      <c r="A142" s="483"/>
      <c r="B142" s="497"/>
      <c r="C142" s="483"/>
      <c r="D142" s="483"/>
      <c r="E142" s="483" t="s">
        <v>489</v>
      </c>
      <c r="F142" s="483"/>
      <c r="G142" s="483">
        <v>50</v>
      </c>
      <c r="H142" s="483" t="s">
        <v>505</v>
      </c>
      <c r="I142" s="483" t="s">
        <v>488</v>
      </c>
      <c r="J142" s="498">
        <v>2800</v>
      </c>
    </row>
    <row r="143" spans="1:10" ht="14.25" x14ac:dyDescent="0.2">
      <c r="A143" s="483"/>
      <c r="B143" s="497"/>
      <c r="C143" s="483"/>
      <c r="D143" s="483"/>
      <c r="E143" s="483"/>
      <c r="F143" s="483"/>
      <c r="G143" s="483"/>
      <c r="H143" s="483" t="s">
        <v>506</v>
      </c>
      <c r="I143" s="483" t="s">
        <v>488</v>
      </c>
      <c r="J143" s="498">
        <v>1064</v>
      </c>
    </row>
    <row r="144" spans="1:10" s="491" customFormat="1" ht="14.25" x14ac:dyDescent="0.2">
      <c r="A144" s="499"/>
      <c r="B144" s="499"/>
      <c r="C144" s="499"/>
      <c r="D144" s="499"/>
      <c r="E144" s="499"/>
      <c r="F144" s="499"/>
      <c r="G144" s="499">
        <v>50</v>
      </c>
      <c r="H144" s="499"/>
      <c r="I144" s="499"/>
      <c r="J144" s="500">
        <v>3864</v>
      </c>
    </row>
    <row r="145" spans="1:10" ht="14.25" x14ac:dyDescent="0.2">
      <c r="A145" s="483"/>
      <c r="B145" s="497"/>
      <c r="C145" s="483"/>
      <c r="D145" s="483"/>
      <c r="E145" s="483" t="s">
        <v>489</v>
      </c>
      <c r="F145" s="483"/>
      <c r="G145" s="483">
        <v>40</v>
      </c>
      <c r="H145" s="483" t="s">
        <v>505</v>
      </c>
      <c r="I145" s="483" t="s">
        <v>488</v>
      </c>
      <c r="J145" s="498">
        <v>8200</v>
      </c>
    </row>
    <row r="146" spans="1:10" ht="14.25" x14ac:dyDescent="0.2">
      <c r="A146" s="483"/>
      <c r="B146" s="497"/>
      <c r="C146" s="483"/>
      <c r="D146" s="483"/>
      <c r="E146" s="483"/>
      <c r="F146" s="483"/>
      <c r="G146" s="483"/>
      <c r="H146" s="483" t="s">
        <v>506</v>
      </c>
      <c r="I146" s="483" t="s">
        <v>488</v>
      </c>
      <c r="J146" s="498">
        <v>3116</v>
      </c>
    </row>
    <row r="147" spans="1:10" s="491" customFormat="1" ht="14.25" x14ac:dyDescent="0.2">
      <c r="A147" s="499"/>
      <c r="B147" s="499"/>
      <c r="C147" s="499"/>
      <c r="D147" s="499"/>
      <c r="E147" s="499"/>
      <c r="F147" s="499"/>
      <c r="G147" s="499">
        <v>40</v>
      </c>
      <c r="H147" s="499"/>
      <c r="I147" s="499"/>
      <c r="J147" s="500">
        <v>11316</v>
      </c>
    </row>
    <row r="148" spans="1:10" ht="14.25" x14ac:dyDescent="0.2">
      <c r="A148" s="483"/>
      <c r="B148" s="497"/>
      <c r="C148" s="483"/>
      <c r="D148" s="483"/>
      <c r="E148" s="483" t="s">
        <v>489</v>
      </c>
      <c r="F148" s="483"/>
      <c r="G148" s="483">
        <v>20</v>
      </c>
      <c r="H148" s="483" t="s">
        <v>505</v>
      </c>
      <c r="I148" s="483" t="s">
        <v>488</v>
      </c>
      <c r="J148" s="498">
        <v>15000</v>
      </c>
    </row>
    <row r="149" spans="1:10" ht="14.25" x14ac:dyDescent="0.2">
      <c r="A149" s="483"/>
      <c r="B149" s="497"/>
      <c r="C149" s="483"/>
      <c r="D149" s="483"/>
      <c r="E149" s="483"/>
      <c r="F149" s="483"/>
      <c r="G149" s="483"/>
      <c r="H149" s="483" t="s">
        <v>506</v>
      </c>
      <c r="I149" s="483" t="s">
        <v>488</v>
      </c>
      <c r="J149" s="498">
        <v>5700</v>
      </c>
    </row>
    <row r="150" spans="1:10" s="491" customFormat="1" ht="14.25" x14ac:dyDescent="0.2">
      <c r="A150" s="487" t="s">
        <v>516</v>
      </c>
      <c r="B150" s="489"/>
      <c r="C150" s="489"/>
      <c r="D150" s="489"/>
      <c r="E150" s="489"/>
      <c r="F150" s="489"/>
      <c r="G150" s="489">
        <v>20</v>
      </c>
      <c r="H150" s="489"/>
      <c r="I150" s="489"/>
      <c r="J150" s="501">
        <v>20700</v>
      </c>
    </row>
    <row r="151" spans="1:10" ht="14.25" x14ac:dyDescent="0.2">
      <c r="A151" s="483"/>
      <c r="B151" s="483"/>
      <c r="C151" s="483"/>
      <c r="D151" s="483"/>
      <c r="E151" s="483"/>
      <c r="F151" s="483"/>
      <c r="G151" s="483"/>
      <c r="H151" s="483"/>
      <c r="I151" s="483"/>
      <c r="J151" s="498"/>
    </row>
    <row r="152" spans="1:10" ht="14.25" x14ac:dyDescent="0.2">
      <c r="A152" s="483">
        <v>119</v>
      </c>
      <c r="B152" s="497">
        <v>41737</v>
      </c>
      <c r="C152" s="483">
        <v>132</v>
      </c>
      <c r="D152" s="483" t="s">
        <v>517</v>
      </c>
      <c r="E152" s="483" t="s">
        <v>489</v>
      </c>
      <c r="F152" s="485" t="s">
        <v>486</v>
      </c>
      <c r="G152" s="483">
        <v>390</v>
      </c>
      <c r="H152" s="483" t="s">
        <v>518</v>
      </c>
      <c r="I152" s="483" t="s">
        <v>488</v>
      </c>
      <c r="J152" s="498">
        <v>1228</v>
      </c>
    </row>
    <row r="153" spans="1:10" ht="14.25" x14ac:dyDescent="0.2">
      <c r="A153" s="483"/>
      <c r="B153" s="497"/>
      <c r="C153" s="483"/>
      <c r="D153" s="483"/>
      <c r="E153" s="483"/>
      <c r="F153" s="485" t="s">
        <v>490</v>
      </c>
      <c r="G153" s="483"/>
      <c r="H153" s="483" t="s">
        <v>519</v>
      </c>
      <c r="I153" s="483" t="s">
        <v>488</v>
      </c>
      <c r="J153" s="498">
        <v>1841</v>
      </c>
    </row>
    <row r="154" spans="1:10" s="491" customFormat="1" ht="14.25" x14ac:dyDescent="0.2">
      <c r="A154" s="499"/>
      <c r="B154" s="499"/>
      <c r="C154" s="499"/>
      <c r="D154" s="499"/>
      <c r="E154" s="499"/>
      <c r="F154" s="499"/>
      <c r="G154" s="499">
        <v>390</v>
      </c>
      <c r="H154" s="499"/>
      <c r="I154" s="499"/>
      <c r="J154" s="500">
        <v>3069</v>
      </c>
    </row>
    <row r="155" spans="1:10" ht="14.25" x14ac:dyDescent="0.2">
      <c r="A155" s="483"/>
      <c r="B155" s="497"/>
      <c r="C155" s="483"/>
      <c r="D155" s="483"/>
      <c r="E155" s="483" t="s">
        <v>489</v>
      </c>
      <c r="F155" s="483"/>
      <c r="G155" s="483">
        <v>370</v>
      </c>
      <c r="H155" s="483" t="s">
        <v>520</v>
      </c>
      <c r="I155" s="483" t="s">
        <v>488</v>
      </c>
      <c r="J155" s="498">
        <v>1981</v>
      </c>
    </row>
    <row r="156" spans="1:10" ht="14.25" x14ac:dyDescent="0.2">
      <c r="A156" s="483"/>
      <c r="B156" s="497"/>
      <c r="C156" s="483"/>
      <c r="D156" s="483"/>
      <c r="E156" s="483"/>
      <c r="F156" s="483"/>
      <c r="G156" s="483"/>
      <c r="H156" s="483" t="s">
        <v>521</v>
      </c>
      <c r="I156" s="483" t="s">
        <v>488</v>
      </c>
      <c r="J156" s="498">
        <v>991</v>
      </c>
    </row>
    <row r="157" spans="1:10" s="491" customFormat="1" ht="14.25" x14ac:dyDescent="0.2">
      <c r="A157" s="499"/>
      <c r="B157" s="499"/>
      <c r="C157" s="499"/>
      <c r="D157" s="499"/>
      <c r="E157" s="499"/>
      <c r="F157" s="499"/>
      <c r="G157" s="499">
        <v>370</v>
      </c>
      <c r="H157" s="499"/>
      <c r="I157" s="499"/>
      <c r="J157" s="500">
        <v>2972</v>
      </c>
    </row>
    <row r="158" spans="1:10" ht="14.25" x14ac:dyDescent="0.2">
      <c r="A158" s="483"/>
      <c r="B158" s="497"/>
      <c r="C158" s="483"/>
      <c r="D158" s="483"/>
      <c r="E158" s="483" t="s">
        <v>485</v>
      </c>
      <c r="F158" s="483"/>
      <c r="G158" s="483">
        <v>31</v>
      </c>
      <c r="H158" s="483" t="s">
        <v>519</v>
      </c>
      <c r="I158" s="483" t="s">
        <v>488</v>
      </c>
      <c r="J158" s="498">
        <v>-16083</v>
      </c>
    </row>
    <row r="159" spans="1:10" ht="14.25" x14ac:dyDescent="0.2">
      <c r="A159" s="483"/>
      <c r="B159" s="497"/>
      <c r="C159" s="483"/>
      <c r="D159" s="483"/>
      <c r="E159" s="483"/>
      <c r="F159" s="483"/>
      <c r="G159" s="483"/>
      <c r="H159" s="483" t="s">
        <v>518</v>
      </c>
      <c r="I159" s="483" t="s">
        <v>488</v>
      </c>
      <c r="J159" s="498">
        <v>-7204</v>
      </c>
    </row>
    <row r="160" spans="1:10" ht="14.25" x14ac:dyDescent="0.2">
      <c r="A160" s="483"/>
      <c r="B160" s="497"/>
      <c r="C160" s="483"/>
      <c r="D160" s="483"/>
      <c r="E160" s="483"/>
      <c r="F160" s="483"/>
      <c r="G160" s="483"/>
      <c r="H160" s="483" t="s">
        <v>521</v>
      </c>
      <c r="I160" s="483" t="s">
        <v>488</v>
      </c>
      <c r="J160" s="498">
        <v>-17505</v>
      </c>
    </row>
    <row r="161" spans="1:10" ht="14.25" x14ac:dyDescent="0.2">
      <c r="A161" s="483"/>
      <c r="B161" s="497"/>
      <c r="C161" s="483"/>
      <c r="D161" s="483"/>
      <c r="E161" s="483"/>
      <c r="F161" s="483"/>
      <c r="G161" s="483"/>
      <c r="H161" s="483" t="s">
        <v>520</v>
      </c>
      <c r="I161" s="483" t="s">
        <v>488</v>
      </c>
      <c r="J161" s="498">
        <v>-35003</v>
      </c>
    </row>
    <row r="162" spans="1:10" s="491" customFormat="1" ht="14.25" x14ac:dyDescent="0.2">
      <c r="A162" s="499"/>
      <c r="B162" s="499"/>
      <c r="C162" s="499"/>
      <c r="D162" s="499"/>
      <c r="E162" s="499"/>
      <c r="F162" s="499"/>
      <c r="G162" s="499">
        <v>31</v>
      </c>
      <c r="H162" s="499"/>
      <c r="I162" s="499"/>
      <c r="J162" s="500">
        <v>-75795</v>
      </c>
    </row>
    <row r="163" spans="1:10" ht="14.25" x14ac:dyDescent="0.2">
      <c r="A163" s="483"/>
      <c r="B163" s="497"/>
      <c r="C163" s="483"/>
      <c r="D163" s="483"/>
      <c r="E163" s="483" t="s">
        <v>489</v>
      </c>
      <c r="F163" s="483"/>
      <c r="G163" s="483">
        <v>270</v>
      </c>
      <c r="H163" s="483" t="s">
        <v>519</v>
      </c>
      <c r="I163" s="483" t="s">
        <v>488</v>
      </c>
      <c r="J163" s="498">
        <v>6655</v>
      </c>
    </row>
    <row r="164" spans="1:10" ht="14.25" x14ac:dyDescent="0.2">
      <c r="A164" s="483"/>
      <c r="B164" s="497"/>
      <c r="C164" s="483"/>
      <c r="D164" s="483"/>
      <c r="E164" s="483"/>
      <c r="F164" s="483"/>
      <c r="G164" s="483"/>
      <c r="H164" s="483" t="s">
        <v>518</v>
      </c>
      <c r="I164" s="483" t="s">
        <v>488</v>
      </c>
      <c r="J164" s="498">
        <v>2941</v>
      </c>
    </row>
    <row r="165" spans="1:10" ht="14.25" x14ac:dyDescent="0.2">
      <c r="A165" s="483"/>
      <c r="B165" s="497"/>
      <c r="C165" s="483"/>
      <c r="D165" s="483"/>
      <c r="E165" s="483"/>
      <c r="F165" s="483"/>
      <c r="G165" s="483"/>
      <c r="H165" s="483" t="s">
        <v>521</v>
      </c>
      <c r="I165" s="483" t="s">
        <v>488</v>
      </c>
      <c r="J165" s="498">
        <v>1471</v>
      </c>
    </row>
    <row r="166" spans="1:10" ht="14.25" x14ac:dyDescent="0.2">
      <c r="A166" s="483"/>
      <c r="B166" s="497"/>
      <c r="C166" s="483"/>
      <c r="D166" s="483"/>
      <c r="E166" s="483"/>
      <c r="F166" s="483"/>
      <c r="G166" s="483"/>
      <c r="H166" s="483" t="s">
        <v>520</v>
      </c>
      <c r="I166" s="483" t="s">
        <v>488</v>
      </c>
      <c r="J166" s="498">
        <v>2941</v>
      </c>
    </row>
    <row r="167" spans="1:10" s="491" customFormat="1" ht="14.25" x14ac:dyDescent="0.2">
      <c r="A167" s="499"/>
      <c r="B167" s="499"/>
      <c r="C167" s="499"/>
      <c r="D167" s="499"/>
      <c r="E167" s="499"/>
      <c r="F167" s="499"/>
      <c r="G167" s="499">
        <v>270</v>
      </c>
      <c r="H167" s="499"/>
      <c r="I167" s="499"/>
      <c r="J167" s="500">
        <v>14008</v>
      </c>
    </row>
    <row r="168" spans="1:10" ht="14.25" x14ac:dyDescent="0.2">
      <c r="A168" s="483"/>
      <c r="B168" s="497"/>
      <c r="C168" s="483"/>
      <c r="D168" s="483"/>
      <c r="E168" s="483" t="s">
        <v>489</v>
      </c>
      <c r="F168" s="483"/>
      <c r="G168" s="483">
        <v>210</v>
      </c>
      <c r="H168" s="483" t="s">
        <v>521</v>
      </c>
      <c r="I168" s="483" t="s">
        <v>488</v>
      </c>
      <c r="J168" s="498">
        <v>822</v>
      </c>
    </row>
    <row r="169" spans="1:10" ht="14.25" x14ac:dyDescent="0.2">
      <c r="A169" s="483"/>
      <c r="B169" s="497"/>
      <c r="C169" s="483"/>
      <c r="D169" s="483"/>
      <c r="E169" s="483"/>
      <c r="F169" s="483"/>
      <c r="G169" s="483"/>
      <c r="H169" s="483" t="s">
        <v>520</v>
      </c>
      <c r="I169" s="483" t="s">
        <v>488</v>
      </c>
      <c r="J169" s="498">
        <v>1643</v>
      </c>
    </row>
    <row r="170" spans="1:10" s="491" customFormat="1" ht="14.25" x14ac:dyDescent="0.2">
      <c r="A170" s="499"/>
      <c r="B170" s="499"/>
      <c r="C170" s="499"/>
      <c r="D170" s="499"/>
      <c r="E170" s="499"/>
      <c r="F170" s="499"/>
      <c r="G170" s="499">
        <v>210</v>
      </c>
      <c r="H170" s="499"/>
      <c r="I170" s="499"/>
      <c r="J170" s="500">
        <v>2465</v>
      </c>
    </row>
    <row r="171" spans="1:10" ht="14.25" x14ac:dyDescent="0.2">
      <c r="A171" s="483"/>
      <c r="B171" s="497"/>
      <c r="C171" s="483"/>
      <c r="D171" s="483"/>
      <c r="E171" s="483" t="s">
        <v>489</v>
      </c>
      <c r="F171" s="483"/>
      <c r="G171" s="483">
        <v>180</v>
      </c>
      <c r="H171" s="483" t="s">
        <v>520</v>
      </c>
      <c r="I171" s="483" t="s">
        <v>488</v>
      </c>
      <c r="J171" s="498">
        <v>3067</v>
      </c>
    </row>
    <row r="172" spans="1:10" ht="14.25" x14ac:dyDescent="0.2">
      <c r="A172" s="483"/>
      <c r="B172" s="497"/>
      <c r="C172" s="483"/>
      <c r="D172" s="483"/>
      <c r="E172" s="483"/>
      <c r="F172" s="483"/>
      <c r="G172" s="483">
        <v>180</v>
      </c>
      <c r="H172" s="483" t="s">
        <v>521</v>
      </c>
      <c r="I172" s="483" t="s">
        <v>488</v>
      </c>
      <c r="J172" s="498">
        <v>1533</v>
      </c>
    </row>
    <row r="173" spans="1:10" s="491" customFormat="1" ht="14.25" x14ac:dyDescent="0.2">
      <c r="A173" s="499"/>
      <c r="B173" s="499"/>
      <c r="C173" s="499"/>
      <c r="D173" s="499"/>
      <c r="E173" s="499"/>
      <c r="F173" s="499"/>
      <c r="G173" s="499">
        <v>180</v>
      </c>
      <c r="H173" s="499"/>
      <c r="I173" s="499"/>
      <c r="J173" s="500">
        <v>4600</v>
      </c>
    </row>
    <row r="174" spans="1:10" ht="14.25" x14ac:dyDescent="0.2">
      <c r="A174" s="483"/>
      <c r="B174" s="497"/>
      <c r="C174" s="483"/>
      <c r="D174" s="483"/>
      <c r="E174" s="483" t="s">
        <v>489</v>
      </c>
      <c r="F174" s="483"/>
      <c r="G174" s="483">
        <v>150</v>
      </c>
      <c r="H174" s="483" t="s">
        <v>520</v>
      </c>
      <c r="I174" s="483" t="s">
        <v>488</v>
      </c>
      <c r="J174" s="498">
        <v>1618</v>
      </c>
    </row>
    <row r="175" spans="1:10" ht="14.25" x14ac:dyDescent="0.2">
      <c r="A175" s="483"/>
      <c r="B175" s="497"/>
      <c r="C175" s="483"/>
      <c r="D175" s="483"/>
      <c r="E175" s="483"/>
      <c r="F175" s="483"/>
      <c r="G175" s="483"/>
      <c r="H175" s="483" t="s">
        <v>521</v>
      </c>
      <c r="I175" s="483" t="s">
        <v>488</v>
      </c>
      <c r="J175" s="498">
        <v>809</v>
      </c>
    </row>
    <row r="176" spans="1:10" s="491" customFormat="1" ht="14.25" x14ac:dyDescent="0.2">
      <c r="A176" s="499"/>
      <c r="B176" s="499"/>
      <c r="C176" s="499"/>
      <c r="D176" s="499"/>
      <c r="E176" s="499"/>
      <c r="F176" s="499"/>
      <c r="G176" s="499">
        <v>150</v>
      </c>
      <c r="H176" s="499"/>
      <c r="I176" s="499"/>
      <c r="J176" s="500">
        <v>2427</v>
      </c>
    </row>
    <row r="177" spans="1:10" ht="14.25" x14ac:dyDescent="0.2">
      <c r="A177" s="483"/>
      <c r="B177" s="497"/>
      <c r="C177" s="483"/>
      <c r="D177" s="483"/>
      <c r="E177" s="483" t="s">
        <v>489</v>
      </c>
      <c r="F177" s="483"/>
      <c r="G177" s="483">
        <v>140</v>
      </c>
      <c r="H177" s="483" t="s">
        <v>521</v>
      </c>
      <c r="I177" s="483" t="s">
        <v>488</v>
      </c>
      <c r="J177" s="498">
        <v>724</v>
      </c>
    </row>
    <row r="178" spans="1:10" ht="14.25" x14ac:dyDescent="0.2">
      <c r="A178" s="483"/>
      <c r="B178" s="497"/>
      <c r="C178" s="483"/>
      <c r="D178" s="483"/>
      <c r="E178" s="483"/>
      <c r="F178" s="483"/>
      <c r="G178" s="483"/>
      <c r="H178" s="483" t="s">
        <v>520</v>
      </c>
      <c r="I178" s="483" t="s">
        <v>488</v>
      </c>
      <c r="J178" s="498">
        <v>1448</v>
      </c>
    </row>
    <row r="179" spans="1:10" s="491" customFormat="1" ht="14.25" x14ac:dyDescent="0.2">
      <c r="A179" s="499"/>
      <c r="B179" s="499"/>
      <c r="C179" s="499"/>
      <c r="D179" s="499"/>
      <c r="E179" s="499"/>
      <c r="F179" s="499"/>
      <c r="G179" s="499">
        <v>140</v>
      </c>
      <c r="H179" s="499"/>
      <c r="I179" s="499"/>
      <c r="J179" s="500">
        <v>2172</v>
      </c>
    </row>
    <row r="180" spans="1:10" ht="14.25" x14ac:dyDescent="0.2">
      <c r="A180" s="483"/>
      <c r="B180" s="497"/>
      <c r="C180" s="483"/>
      <c r="D180" s="483"/>
      <c r="E180" s="483" t="s">
        <v>489</v>
      </c>
      <c r="F180" s="483"/>
      <c r="G180" s="483">
        <v>130</v>
      </c>
      <c r="H180" s="483" t="s">
        <v>521</v>
      </c>
      <c r="I180" s="483" t="s">
        <v>488</v>
      </c>
      <c r="J180" s="498">
        <v>765</v>
      </c>
    </row>
    <row r="181" spans="1:10" ht="14.25" x14ac:dyDescent="0.2">
      <c r="A181" s="483"/>
      <c r="B181" s="497"/>
      <c r="C181" s="483"/>
      <c r="D181" s="483"/>
      <c r="E181" s="483"/>
      <c r="F181" s="483"/>
      <c r="G181" s="483"/>
      <c r="H181" s="483" t="s">
        <v>520</v>
      </c>
      <c r="I181" s="483" t="s">
        <v>488</v>
      </c>
      <c r="J181" s="498">
        <v>1529</v>
      </c>
    </row>
    <row r="182" spans="1:10" s="491" customFormat="1" ht="14.25" x14ac:dyDescent="0.2">
      <c r="A182" s="499"/>
      <c r="B182" s="499"/>
      <c r="C182" s="499"/>
      <c r="D182" s="499"/>
      <c r="E182" s="499"/>
      <c r="F182" s="499"/>
      <c r="G182" s="499">
        <v>130</v>
      </c>
      <c r="H182" s="499"/>
      <c r="I182" s="499"/>
      <c r="J182" s="500">
        <v>2294</v>
      </c>
    </row>
    <row r="183" spans="1:10" ht="14.25" x14ac:dyDescent="0.2">
      <c r="A183" s="483"/>
      <c r="B183" s="497"/>
      <c r="C183" s="483"/>
      <c r="D183" s="483"/>
      <c r="E183" s="483" t="s">
        <v>489</v>
      </c>
      <c r="F183" s="483"/>
      <c r="G183" s="483">
        <v>110</v>
      </c>
      <c r="H183" s="483" t="s">
        <v>519</v>
      </c>
      <c r="I183" s="483" t="s">
        <v>488</v>
      </c>
      <c r="J183" s="498">
        <v>3768</v>
      </c>
    </row>
    <row r="184" spans="1:10" ht="14.25" x14ac:dyDescent="0.2">
      <c r="A184" s="483"/>
      <c r="B184" s="497"/>
      <c r="C184" s="483"/>
      <c r="D184" s="483"/>
      <c r="E184" s="483"/>
      <c r="F184" s="483"/>
      <c r="G184" s="483"/>
      <c r="H184" s="483" t="s">
        <v>518</v>
      </c>
      <c r="I184" s="483" t="s">
        <v>488</v>
      </c>
      <c r="J184" s="498">
        <v>1507</v>
      </c>
    </row>
    <row r="185" spans="1:10" ht="14.25" x14ac:dyDescent="0.2">
      <c r="A185" s="483"/>
      <c r="B185" s="497"/>
      <c r="C185" s="483"/>
      <c r="D185" s="483"/>
      <c r="E185" s="483"/>
      <c r="F185" s="483"/>
      <c r="G185" s="483"/>
      <c r="H185" s="483" t="s">
        <v>521</v>
      </c>
      <c r="I185" s="483" t="s">
        <v>488</v>
      </c>
      <c r="J185" s="498">
        <v>506</v>
      </c>
    </row>
    <row r="186" spans="1:10" ht="14.25" x14ac:dyDescent="0.2">
      <c r="A186" s="483"/>
      <c r="B186" s="497"/>
      <c r="C186" s="483"/>
      <c r="D186" s="483"/>
      <c r="E186" s="483"/>
      <c r="F186" s="483"/>
      <c r="G186" s="483"/>
      <c r="H186" s="483" t="s">
        <v>520</v>
      </c>
      <c r="I186" s="483" t="s">
        <v>488</v>
      </c>
      <c r="J186" s="498">
        <v>1011</v>
      </c>
    </row>
    <row r="187" spans="1:10" s="491" customFormat="1" ht="14.25" x14ac:dyDescent="0.2">
      <c r="A187" s="499"/>
      <c r="B187" s="499"/>
      <c r="C187" s="499"/>
      <c r="D187" s="499"/>
      <c r="E187" s="499"/>
      <c r="F187" s="499"/>
      <c r="G187" s="499">
        <v>110</v>
      </c>
      <c r="H187" s="499"/>
      <c r="I187" s="499"/>
      <c r="J187" s="500">
        <v>6792</v>
      </c>
    </row>
    <row r="188" spans="1:10" ht="14.25" x14ac:dyDescent="0.2">
      <c r="A188" s="483"/>
      <c r="B188" s="497"/>
      <c r="C188" s="483"/>
      <c r="D188" s="483"/>
      <c r="E188" s="483" t="s">
        <v>489</v>
      </c>
      <c r="F188" s="483"/>
      <c r="G188" s="483">
        <v>80</v>
      </c>
      <c r="H188" s="483" t="s">
        <v>521</v>
      </c>
      <c r="I188" s="483" t="s">
        <v>488</v>
      </c>
      <c r="J188" s="498">
        <v>758</v>
      </c>
    </row>
    <row r="189" spans="1:10" ht="14.25" x14ac:dyDescent="0.2">
      <c r="A189" s="483"/>
      <c r="B189" s="497"/>
      <c r="C189" s="483"/>
      <c r="D189" s="483"/>
      <c r="E189" s="483"/>
      <c r="F189" s="483"/>
      <c r="G189" s="483"/>
      <c r="H189" s="483" t="s">
        <v>520</v>
      </c>
      <c r="I189" s="483" t="s">
        <v>488</v>
      </c>
      <c r="J189" s="498">
        <v>1515</v>
      </c>
    </row>
    <row r="190" spans="1:10" s="491" customFormat="1" ht="14.25" x14ac:dyDescent="0.2">
      <c r="A190" s="499"/>
      <c r="B190" s="499"/>
      <c r="C190" s="499"/>
      <c r="D190" s="499"/>
      <c r="E190" s="499"/>
      <c r="F190" s="499"/>
      <c r="G190" s="499">
        <v>80</v>
      </c>
      <c r="H190" s="499"/>
      <c r="I190" s="499"/>
      <c r="J190" s="500">
        <v>2273</v>
      </c>
    </row>
    <row r="191" spans="1:10" ht="14.25" x14ac:dyDescent="0.2">
      <c r="A191" s="483"/>
      <c r="B191" s="497"/>
      <c r="C191" s="483"/>
      <c r="D191" s="483"/>
      <c r="E191" s="483" t="s">
        <v>489</v>
      </c>
      <c r="F191" s="483"/>
      <c r="G191" s="483">
        <v>60</v>
      </c>
      <c r="H191" s="483" t="s">
        <v>521</v>
      </c>
      <c r="I191" s="483" t="s">
        <v>488</v>
      </c>
      <c r="J191" s="498">
        <v>1770</v>
      </c>
    </row>
    <row r="192" spans="1:10" ht="14.25" x14ac:dyDescent="0.2">
      <c r="A192" s="483"/>
      <c r="B192" s="497"/>
      <c r="C192" s="483"/>
      <c r="D192" s="483"/>
      <c r="E192" s="483"/>
      <c r="F192" s="483"/>
      <c r="G192" s="483"/>
      <c r="H192" s="483" t="s">
        <v>520</v>
      </c>
      <c r="I192" s="483" t="s">
        <v>488</v>
      </c>
      <c r="J192" s="498">
        <v>3540</v>
      </c>
    </row>
    <row r="193" spans="1:10" s="491" customFormat="1" ht="14.25" x14ac:dyDescent="0.2">
      <c r="A193" s="499"/>
      <c r="B193" s="499"/>
      <c r="C193" s="499"/>
      <c r="D193" s="499"/>
      <c r="E193" s="499"/>
      <c r="F193" s="499"/>
      <c r="G193" s="499">
        <v>60</v>
      </c>
      <c r="H193" s="499"/>
      <c r="I193" s="499"/>
      <c r="J193" s="500">
        <v>5310</v>
      </c>
    </row>
    <row r="194" spans="1:10" ht="14.25" x14ac:dyDescent="0.2">
      <c r="A194" s="483"/>
      <c r="B194" s="497"/>
      <c r="C194" s="483"/>
      <c r="D194" s="483"/>
      <c r="E194" s="483" t="s">
        <v>489</v>
      </c>
      <c r="F194" s="483"/>
      <c r="G194" s="483">
        <v>40</v>
      </c>
      <c r="H194" s="483" t="s">
        <v>519</v>
      </c>
      <c r="I194" s="483" t="s">
        <v>488</v>
      </c>
      <c r="J194" s="498">
        <v>3819</v>
      </c>
    </row>
    <row r="195" spans="1:10" ht="14.25" x14ac:dyDescent="0.2">
      <c r="A195" s="483"/>
      <c r="B195" s="497"/>
      <c r="C195" s="483"/>
      <c r="D195" s="483"/>
      <c r="E195" s="483"/>
      <c r="F195" s="483"/>
      <c r="G195" s="483"/>
      <c r="H195" s="483" t="s">
        <v>518</v>
      </c>
      <c r="I195" s="483" t="s">
        <v>488</v>
      </c>
      <c r="J195" s="498">
        <v>1528</v>
      </c>
    </row>
    <row r="196" spans="1:10" ht="14.25" x14ac:dyDescent="0.2">
      <c r="A196" s="483"/>
      <c r="B196" s="497"/>
      <c r="C196" s="483"/>
      <c r="D196" s="483"/>
      <c r="E196" s="483"/>
      <c r="F196" s="483"/>
      <c r="G196" s="483"/>
      <c r="H196" s="483" t="s">
        <v>521</v>
      </c>
      <c r="I196" s="483" t="s">
        <v>488</v>
      </c>
      <c r="J196" s="498">
        <v>765</v>
      </c>
    </row>
    <row r="197" spans="1:10" ht="14.25" x14ac:dyDescent="0.2">
      <c r="A197" s="483"/>
      <c r="B197" s="497"/>
      <c r="C197" s="483"/>
      <c r="D197" s="483"/>
      <c r="E197" s="483"/>
      <c r="F197" s="483"/>
      <c r="G197" s="483"/>
      <c r="H197" s="483" t="s">
        <v>520</v>
      </c>
      <c r="I197" s="483" t="s">
        <v>488</v>
      </c>
      <c r="J197" s="498">
        <v>1528</v>
      </c>
    </row>
    <row r="198" spans="1:10" s="491" customFormat="1" ht="14.25" x14ac:dyDescent="0.2">
      <c r="A198" s="499"/>
      <c r="B198" s="499"/>
      <c r="C198" s="499"/>
      <c r="D198" s="499"/>
      <c r="E198" s="499"/>
      <c r="F198" s="499"/>
      <c r="G198" s="499">
        <v>40</v>
      </c>
      <c r="H198" s="499"/>
      <c r="I198" s="499"/>
      <c r="J198" s="500">
        <v>7640</v>
      </c>
    </row>
    <row r="199" spans="1:10" ht="14.25" x14ac:dyDescent="0.2">
      <c r="A199" s="483"/>
      <c r="B199" s="497"/>
      <c r="C199" s="483"/>
      <c r="D199" s="483"/>
      <c r="E199" s="483" t="s">
        <v>489</v>
      </c>
      <c r="F199" s="483"/>
      <c r="G199" s="483">
        <v>20</v>
      </c>
      <c r="H199" s="483" t="s">
        <v>521</v>
      </c>
      <c r="I199" s="483" t="s">
        <v>488</v>
      </c>
      <c r="J199" s="498">
        <v>6591</v>
      </c>
    </row>
    <row r="200" spans="1:10" ht="14.25" x14ac:dyDescent="0.2">
      <c r="A200" s="483"/>
      <c r="B200" s="497"/>
      <c r="C200" s="483"/>
      <c r="D200" s="483"/>
      <c r="E200" s="483"/>
      <c r="F200" s="483"/>
      <c r="G200" s="483"/>
      <c r="H200" s="483" t="s">
        <v>520</v>
      </c>
      <c r="I200" s="483" t="s">
        <v>488</v>
      </c>
      <c r="J200" s="498">
        <v>13182</v>
      </c>
    </row>
    <row r="201" spans="1:10" s="491" customFormat="1" ht="14.25" x14ac:dyDescent="0.2">
      <c r="A201" s="487" t="s">
        <v>522</v>
      </c>
      <c r="B201" s="489"/>
      <c r="C201" s="489"/>
      <c r="D201" s="489"/>
      <c r="E201" s="489"/>
      <c r="F201" s="489"/>
      <c r="G201" s="489">
        <v>20</v>
      </c>
      <c r="H201" s="489"/>
      <c r="I201" s="489"/>
      <c r="J201" s="501">
        <v>19773</v>
      </c>
    </row>
    <row r="202" spans="1:10" x14ac:dyDescent="0.2">
      <c r="A202" s="496"/>
      <c r="B202" s="496"/>
      <c r="C202" s="496"/>
      <c r="D202" s="496"/>
      <c r="E202" s="496"/>
      <c r="F202" s="496"/>
      <c r="G202" s="496"/>
      <c r="H202" s="496"/>
      <c r="I202" s="496"/>
      <c r="J202" s="496"/>
    </row>
    <row r="203" spans="1:10" ht="14.25" x14ac:dyDescent="0.2">
      <c r="A203" s="483">
        <v>137</v>
      </c>
      <c r="B203" s="497">
        <v>41743</v>
      </c>
      <c r="C203" s="483">
        <v>132</v>
      </c>
      <c r="D203" s="483" t="s">
        <v>523</v>
      </c>
      <c r="E203" s="483" t="s">
        <v>485</v>
      </c>
      <c r="F203" s="485" t="s">
        <v>486</v>
      </c>
      <c r="G203" s="483">
        <v>35</v>
      </c>
      <c r="H203" s="483" t="s">
        <v>487</v>
      </c>
      <c r="I203" s="483" t="s">
        <v>488</v>
      </c>
      <c r="J203" s="502">
        <v>-7100</v>
      </c>
    </row>
    <row r="204" spans="1:10" ht="14.25" x14ac:dyDescent="0.2">
      <c r="A204" s="483"/>
      <c r="B204" s="497"/>
      <c r="C204" s="483"/>
      <c r="D204" s="483"/>
      <c r="E204" s="483" t="s">
        <v>489</v>
      </c>
      <c r="F204" s="485" t="s">
        <v>490</v>
      </c>
      <c r="G204" s="483">
        <v>35</v>
      </c>
      <c r="H204" s="483" t="s">
        <v>524</v>
      </c>
      <c r="I204" s="483" t="s">
        <v>488</v>
      </c>
      <c r="J204" s="502">
        <v>7100</v>
      </c>
    </row>
    <row r="205" spans="1:10" ht="14.25" x14ac:dyDescent="0.2">
      <c r="A205" s="483"/>
      <c r="B205" s="497"/>
      <c r="C205" s="483"/>
      <c r="D205" s="483"/>
      <c r="E205" s="483" t="s">
        <v>485</v>
      </c>
      <c r="F205" s="483"/>
      <c r="G205" s="483">
        <v>35</v>
      </c>
      <c r="H205" s="483" t="s">
        <v>525</v>
      </c>
      <c r="I205" s="483" t="s">
        <v>488</v>
      </c>
      <c r="J205" s="502">
        <v>-800</v>
      </c>
    </row>
    <row r="206" spans="1:10" ht="14.25" x14ac:dyDescent="0.2">
      <c r="A206" s="483"/>
      <c r="B206" s="497"/>
      <c r="C206" s="483"/>
      <c r="D206" s="483"/>
      <c r="E206" s="483" t="s">
        <v>489</v>
      </c>
      <c r="F206" s="483"/>
      <c r="G206" s="483">
        <v>35</v>
      </c>
      <c r="H206" s="483" t="s">
        <v>526</v>
      </c>
      <c r="I206" s="483" t="s">
        <v>488</v>
      </c>
      <c r="J206" s="502">
        <v>800</v>
      </c>
    </row>
    <row r="207" spans="1:10" s="491" customFormat="1" ht="14.25" x14ac:dyDescent="0.2">
      <c r="A207" s="487" t="s">
        <v>527</v>
      </c>
      <c r="B207" s="503"/>
      <c r="C207" s="489">
        <v>132</v>
      </c>
      <c r="D207" s="489"/>
      <c r="E207" s="489"/>
      <c r="F207" s="489"/>
      <c r="G207" s="489">
        <v>35</v>
      </c>
      <c r="H207" s="489"/>
      <c r="I207" s="489"/>
      <c r="J207" s="504">
        <f>SUM(J203:J206)</f>
        <v>0</v>
      </c>
    </row>
    <row r="208" spans="1:10" ht="14.25" x14ac:dyDescent="0.2">
      <c r="A208" s="505"/>
      <c r="B208" s="506"/>
      <c r="C208" s="505"/>
      <c r="D208" s="505"/>
      <c r="E208" s="505"/>
      <c r="F208" s="505"/>
      <c r="G208" s="505"/>
      <c r="H208" s="505"/>
      <c r="I208" s="505"/>
      <c r="J208" s="507"/>
    </row>
    <row r="209" spans="1:10" ht="14.25" x14ac:dyDescent="0.2">
      <c r="A209" s="483">
        <v>146</v>
      </c>
      <c r="B209" s="497">
        <v>41754</v>
      </c>
      <c r="C209" s="483">
        <v>132</v>
      </c>
      <c r="D209" s="483" t="s">
        <v>528</v>
      </c>
      <c r="E209" s="483" t="s">
        <v>485</v>
      </c>
      <c r="F209" s="485" t="s">
        <v>486</v>
      </c>
      <c r="G209" s="483">
        <v>300</v>
      </c>
      <c r="H209" s="483" t="s">
        <v>529</v>
      </c>
      <c r="I209" s="483" t="s">
        <v>488</v>
      </c>
      <c r="J209" s="502">
        <v>-540</v>
      </c>
    </row>
    <row r="210" spans="1:10" ht="14.25" x14ac:dyDescent="0.2">
      <c r="A210" s="483"/>
      <c r="B210" s="497"/>
      <c r="C210" s="483"/>
      <c r="D210" s="483"/>
      <c r="E210" s="483" t="s">
        <v>489</v>
      </c>
      <c r="F210" s="485" t="s">
        <v>490</v>
      </c>
      <c r="G210" s="483">
        <v>300</v>
      </c>
      <c r="H210" s="483" t="s">
        <v>530</v>
      </c>
      <c r="I210" s="483" t="s">
        <v>488</v>
      </c>
      <c r="J210" s="502">
        <v>540</v>
      </c>
    </row>
    <row r="211" spans="1:10" s="491" customFormat="1" ht="14.25" x14ac:dyDescent="0.2">
      <c r="A211" s="499"/>
      <c r="B211" s="499"/>
      <c r="C211" s="499">
        <v>132</v>
      </c>
      <c r="D211" s="499"/>
      <c r="E211" s="499"/>
      <c r="F211" s="499"/>
      <c r="G211" s="499">
        <v>300</v>
      </c>
      <c r="H211" s="499"/>
      <c r="I211" s="499"/>
      <c r="J211" s="508">
        <v>0</v>
      </c>
    </row>
    <row r="212" spans="1:10" ht="14.25" x14ac:dyDescent="0.2">
      <c r="A212" s="483"/>
      <c r="B212" s="497"/>
      <c r="C212" s="483">
        <v>132</v>
      </c>
      <c r="D212" s="483"/>
      <c r="E212" s="483" t="s">
        <v>485</v>
      </c>
      <c r="F212" s="483"/>
      <c r="G212" s="483">
        <v>260</v>
      </c>
      <c r="H212" s="483" t="s">
        <v>529</v>
      </c>
      <c r="I212" s="483" t="s">
        <v>488</v>
      </c>
      <c r="J212" s="502">
        <v>-106</v>
      </c>
    </row>
    <row r="213" spans="1:10" ht="14.25" x14ac:dyDescent="0.2">
      <c r="A213" s="483"/>
      <c r="B213" s="497"/>
      <c r="C213" s="483"/>
      <c r="D213" s="483"/>
      <c r="E213" s="483" t="s">
        <v>489</v>
      </c>
      <c r="F213" s="483"/>
      <c r="G213" s="483">
        <v>260</v>
      </c>
      <c r="H213" s="483" t="s">
        <v>530</v>
      </c>
      <c r="I213" s="483" t="s">
        <v>488</v>
      </c>
      <c r="J213" s="502">
        <v>106</v>
      </c>
    </row>
    <row r="214" spans="1:10" s="491" customFormat="1" ht="15" thickBot="1" x14ac:dyDescent="0.25">
      <c r="A214" s="509" t="s">
        <v>531</v>
      </c>
      <c r="B214" s="510"/>
      <c r="C214" s="510">
        <v>132</v>
      </c>
      <c r="D214" s="510"/>
      <c r="E214" s="510"/>
      <c r="F214" s="510"/>
      <c r="G214" s="510">
        <v>260</v>
      </c>
      <c r="H214" s="510"/>
      <c r="I214" s="510"/>
      <c r="J214" s="511">
        <v>0</v>
      </c>
    </row>
  </sheetData>
  <printOptions horizontalCentered="1"/>
  <pageMargins left="0" right="0" top="0.39370078740157483" bottom="0.39370078740157483" header="0" footer="0"/>
  <pageSetup paperSize="9" scale="69" fitToHeight="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9" sqref="O29"/>
    </sheetView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6" sqref="D36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5"/>
  <sheetViews>
    <sheetView workbookViewId="0">
      <pane xSplit="2" ySplit="5" topLeftCell="C6" activePane="bottomRight" state="frozen"/>
      <selection activeCell="D36" sqref="D36"/>
      <selection pane="topRight" activeCell="D36" sqref="D36"/>
      <selection pane="bottomLeft" activeCell="D36" sqref="D36"/>
      <selection pane="bottomRight" activeCell="D36" sqref="D36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6" width="11.7109375" style="1" customWidth="1"/>
    <col min="7" max="7" width="14.7109375" style="1" customWidth="1"/>
    <col min="8" max="8" width="16.28515625" style="1" customWidth="1"/>
    <col min="9" max="16384" width="9.140625" style="1"/>
  </cols>
  <sheetData>
    <row r="3" spans="1:9" ht="14.25" customHeight="1" x14ac:dyDescent="0.2">
      <c r="A3" s="77" t="s">
        <v>88</v>
      </c>
    </row>
    <row r="4" spans="1:9" ht="14.25" customHeight="1" x14ac:dyDescent="0.2">
      <c r="G4" s="2" t="s">
        <v>3</v>
      </c>
    </row>
    <row r="5" spans="1:9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95</v>
      </c>
      <c r="F5" s="15" t="s">
        <v>96</v>
      </c>
      <c r="G5" s="15" t="s">
        <v>97</v>
      </c>
    </row>
    <row r="6" spans="1:9" ht="18.75" customHeight="1" x14ac:dyDescent="0.2">
      <c r="A6" s="3"/>
      <c r="B6" s="11" t="s">
        <v>84</v>
      </c>
      <c r="C6" s="78">
        <f t="shared" ref="C6:D6" si="0">+C9+C10+C11+C12+C13+C14+C15+C16+C17+C18+C19+C20</f>
        <v>526264</v>
      </c>
      <c r="D6" s="78">
        <f t="shared" si="0"/>
        <v>506612</v>
      </c>
      <c r="E6" s="78">
        <f>+E9+E10+E11+E12+E13+E14+E15+E16+E17+E18+E19+E20</f>
        <v>499852</v>
      </c>
      <c r="F6" s="78">
        <f>+F9+F10+F11+F12+F13+F14+F15+F16+F17+F18+F19+F20</f>
        <v>508781</v>
      </c>
      <c r="G6" s="78">
        <f>SUM(C6:F6)</f>
        <v>2041509</v>
      </c>
      <c r="H6" s="9"/>
    </row>
    <row r="7" spans="1:9" ht="18.75" customHeight="1" x14ac:dyDescent="0.2">
      <c r="A7" s="4"/>
      <c r="B7" s="11" t="s">
        <v>85</v>
      </c>
      <c r="C7" s="78">
        <f>+C9+C10+C11+C14+C15+C16+C18+C19+C20</f>
        <v>494144</v>
      </c>
      <c r="D7" s="78">
        <f t="shared" ref="D7:E7" si="1">+D9+D10+D11+D14+D15+D16+D18+D19+D20</f>
        <v>487299</v>
      </c>
      <c r="E7" s="78">
        <f t="shared" si="1"/>
        <v>478942</v>
      </c>
      <c r="F7" s="78">
        <f t="shared" ref="F7" si="2">+F9+F10+F11+F14+F15+F16+F18+F19+F20</f>
        <v>486983</v>
      </c>
      <c r="G7" s="78">
        <f t="shared" ref="G7:G20" si="3">SUM(C7:F7)</f>
        <v>1947368</v>
      </c>
      <c r="H7" s="9"/>
      <c r="I7" s="5"/>
    </row>
    <row r="8" spans="1:9" ht="18.75" customHeight="1" x14ac:dyDescent="0.2">
      <c r="A8" s="4"/>
      <c r="B8" s="94" t="s">
        <v>70</v>
      </c>
      <c r="C8" s="95">
        <f t="shared" ref="C8" si="4">+C9+C10+C11+C12+C13+C14+C18</f>
        <v>503984</v>
      </c>
      <c r="D8" s="95">
        <f>+D9+D10+D11+D12+D13+D14+D18</f>
        <v>481528</v>
      </c>
      <c r="E8" s="95">
        <f>+E9+E10+E11+E12+E13+E14+E18</f>
        <v>475858</v>
      </c>
      <c r="F8" s="95">
        <f>+F9+F10+F11+F12+F13+F14+F18</f>
        <v>496840</v>
      </c>
      <c r="G8" s="78">
        <f t="shared" si="3"/>
        <v>1958210</v>
      </c>
      <c r="H8" s="9"/>
    </row>
    <row r="9" spans="1:9" ht="18.75" customHeight="1" x14ac:dyDescent="0.2">
      <c r="A9" s="6" t="s">
        <v>58</v>
      </c>
      <c r="B9" s="7" t="s">
        <v>59</v>
      </c>
      <c r="C9" s="78">
        <v>447184</v>
      </c>
      <c r="D9" s="78">
        <v>438208</v>
      </c>
      <c r="E9" s="78">
        <v>429269</v>
      </c>
      <c r="F9" s="78">
        <v>449247</v>
      </c>
      <c r="G9" s="78">
        <f t="shared" si="3"/>
        <v>1763908</v>
      </c>
      <c r="H9" s="9"/>
      <c r="I9" s="5"/>
    </row>
    <row r="10" spans="1:9" ht="18.75" customHeight="1" x14ac:dyDescent="0.2">
      <c r="A10" s="6" t="s">
        <v>60</v>
      </c>
      <c r="B10" s="7" t="s">
        <v>61</v>
      </c>
      <c r="C10" s="78">
        <v>24121</v>
      </c>
      <c r="D10" s="78">
        <v>24643</v>
      </c>
      <c r="E10" s="78">
        <v>24967</v>
      </c>
      <c r="F10" s="78">
        <v>25290</v>
      </c>
      <c r="G10" s="78">
        <f t="shared" si="3"/>
        <v>99021</v>
      </c>
      <c r="H10" s="10"/>
      <c r="I10" s="5"/>
    </row>
    <row r="11" spans="1:9" ht="18.75" customHeight="1" x14ac:dyDescent="0.2">
      <c r="A11" s="6" t="s">
        <v>62</v>
      </c>
      <c r="B11" s="7" t="s">
        <v>63</v>
      </c>
      <c r="C11" s="78">
        <v>1271</v>
      </c>
      <c r="D11" s="78">
        <v>1245</v>
      </c>
      <c r="E11" s="78">
        <v>1259</v>
      </c>
      <c r="F11" s="78">
        <v>1240</v>
      </c>
      <c r="G11" s="78">
        <f t="shared" si="3"/>
        <v>5015</v>
      </c>
      <c r="H11" s="10"/>
      <c r="I11" s="5"/>
    </row>
    <row r="12" spans="1:9" ht="18.75" customHeight="1" x14ac:dyDescent="0.2">
      <c r="A12" s="6" t="s">
        <v>73</v>
      </c>
      <c r="B12" s="7" t="s">
        <v>83</v>
      </c>
      <c r="C12" s="78">
        <v>1252</v>
      </c>
      <c r="D12" s="78">
        <v>1128</v>
      </c>
      <c r="E12" s="78">
        <f>1114</f>
        <v>1114</v>
      </c>
      <c r="F12" s="78">
        <v>1189</v>
      </c>
      <c r="G12" s="78">
        <f t="shared" si="3"/>
        <v>4683</v>
      </c>
      <c r="H12" s="10"/>
      <c r="I12" s="5"/>
    </row>
    <row r="13" spans="1:9" ht="18.75" customHeight="1" x14ac:dyDescent="0.2">
      <c r="A13" s="6" t="s">
        <v>74</v>
      </c>
      <c r="B13" s="7" t="s">
        <v>64</v>
      </c>
      <c r="C13" s="78">
        <v>29776</v>
      </c>
      <c r="D13" s="78">
        <v>15828</v>
      </c>
      <c r="E13" s="78">
        <v>18559</v>
      </c>
      <c r="F13" s="78">
        <v>18977</v>
      </c>
      <c r="G13" s="78">
        <f t="shared" si="3"/>
        <v>83140</v>
      </c>
      <c r="H13" s="10"/>
      <c r="I13" s="5"/>
    </row>
    <row r="14" spans="1:9" ht="18.75" customHeight="1" x14ac:dyDescent="0.2">
      <c r="A14" s="6" t="s">
        <v>75</v>
      </c>
      <c r="B14" s="7" t="s">
        <v>65</v>
      </c>
      <c r="C14" s="78">
        <v>290</v>
      </c>
      <c r="D14" s="78">
        <v>382</v>
      </c>
      <c r="E14" s="78">
        <v>603</v>
      </c>
      <c r="F14" s="78">
        <v>804</v>
      </c>
      <c r="G14" s="78">
        <f t="shared" si="3"/>
        <v>2079</v>
      </c>
      <c r="H14" s="10"/>
      <c r="I14" s="5"/>
    </row>
    <row r="15" spans="1:9" ht="18.75" customHeight="1" x14ac:dyDescent="0.2">
      <c r="A15" s="6" t="s">
        <v>76</v>
      </c>
      <c r="B15" s="7" t="s">
        <v>66</v>
      </c>
      <c r="C15" s="78">
        <v>20983</v>
      </c>
      <c r="D15" s="78">
        <v>22486</v>
      </c>
      <c r="E15" s="78">
        <v>22486</v>
      </c>
      <c r="F15" s="78">
        <v>10079</v>
      </c>
      <c r="G15" s="78">
        <f t="shared" si="3"/>
        <v>76034</v>
      </c>
      <c r="H15" s="10"/>
      <c r="I15" s="5"/>
    </row>
    <row r="16" spans="1:9" ht="18.75" customHeight="1" x14ac:dyDescent="0.2">
      <c r="A16" s="6" t="s">
        <v>77</v>
      </c>
      <c r="B16" s="8" t="s">
        <v>67</v>
      </c>
      <c r="C16" s="78">
        <v>197</v>
      </c>
      <c r="D16" s="78">
        <v>230</v>
      </c>
      <c r="E16" s="78">
        <v>217</v>
      </c>
      <c r="F16" s="78">
        <v>220</v>
      </c>
      <c r="G16" s="78">
        <f t="shared" si="3"/>
        <v>864</v>
      </c>
      <c r="H16" s="10"/>
      <c r="I16" s="5"/>
    </row>
    <row r="17" spans="1:9" ht="18.75" customHeight="1" x14ac:dyDescent="0.2">
      <c r="A17" s="6" t="s">
        <v>78</v>
      </c>
      <c r="B17" s="7" t="s">
        <v>86</v>
      </c>
      <c r="C17" s="78">
        <v>1092</v>
      </c>
      <c r="D17" s="78">
        <v>2357</v>
      </c>
      <c r="E17" s="78">
        <f>1208+29</f>
        <v>1237</v>
      </c>
      <c r="F17" s="78">
        <v>1632</v>
      </c>
      <c r="G17" s="78">
        <f t="shared" si="3"/>
        <v>6318</v>
      </c>
      <c r="H17" s="10"/>
      <c r="I17" s="5"/>
    </row>
    <row r="18" spans="1:9" ht="18.75" customHeight="1" x14ac:dyDescent="0.2">
      <c r="A18" s="6" t="s">
        <v>79</v>
      </c>
      <c r="B18" s="7" t="s">
        <v>68</v>
      </c>
      <c r="C18" s="78">
        <v>90</v>
      </c>
      <c r="D18" s="78">
        <v>94</v>
      </c>
      <c r="E18" s="78">
        <f>87</f>
        <v>87</v>
      </c>
      <c r="F18" s="78">
        <v>93</v>
      </c>
      <c r="G18" s="78">
        <f t="shared" si="3"/>
        <v>364</v>
      </c>
      <c r="H18" s="10"/>
      <c r="I18" s="5"/>
    </row>
    <row r="19" spans="1:9" ht="18.75" customHeight="1" x14ac:dyDescent="0.2">
      <c r="A19" s="6" t="s">
        <v>80</v>
      </c>
      <c r="B19" s="7" t="s">
        <v>69</v>
      </c>
      <c r="C19" s="78">
        <v>5</v>
      </c>
      <c r="D19" s="78">
        <v>5</v>
      </c>
      <c r="E19" s="78">
        <v>5</v>
      </c>
      <c r="F19" s="78">
        <v>5</v>
      </c>
      <c r="G19" s="78">
        <f t="shared" si="3"/>
        <v>20</v>
      </c>
      <c r="H19" s="10"/>
      <c r="I19" s="5"/>
    </row>
    <row r="20" spans="1:9" ht="18.75" customHeight="1" x14ac:dyDescent="0.2">
      <c r="A20" s="6" t="s">
        <v>81</v>
      </c>
      <c r="B20" s="7" t="s">
        <v>82</v>
      </c>
      <c r="C20" s="80">
        <v>3</v>
      </c>
      <c r="D20" s="80">
        <v>6</v>
      </c>
      <c r="E20" s="80">
        <v>49</v>
      </c>
      <c r="F20" s="80">
        <v>5</v>
      </c>
      <c r="G20" s="78">
        <f t="shared" si="3"/>
        <v>63</v>
      </c>
      <c r="H20" s="9"/>
    </row>
    <row r="21" spans="1:9" ht="20.25" customHeight="1" x14ac:dyDescent="0.2">
      <c r="C21" s="5"/>
      <c r="D21" s="5"/>
      <c r="E21" s="5"/>
      <c r="F21" s="5"/>
      <c r="G21" s="5"/>
      <c r="H21" s="9"/>
    </row>
    <row r="22" spans="1:9" ht="14.25" customHeight="1" x14ac:dyDescent="0.2">
      <c r="B22" s="16"/>
      <c r="C22" s="5"/>
      <c r="D22" s="5"/>
      <c r="E22" s="5"/>
      <c r="F22" s="5"/>
      <c r="G22" s="5"/>
      <c r="H22" s="9"/>
    </row>
    <row r="23" spans="1:9" ht="14.25" customHeight="1" x14ac:dyDescent="0.2">
      <c r="B23" s="16"/>
      <c r="D23" s="5"/>
      <c r="E23" s="5"/>
      <c r="F23" s="5"/>
      <c r="G23" s="5"/>
      <c r="H23" s="9"/>
    </row>
    <row r="24" spans="1:9" ht="14.25" customHeight="1" x14ac:dyDescent="0.2">
      <c r="C24" s="5"/>
      <c r="D24" s="5"/>
      <c r="E24" s="5"/>
      <c r="F24" s="5"/>
      <c r="G24" s="5"/>
    </row>
    <row r="25" spans="1:9" ht="14.25" customHeight="1" x14ac:dyDescent="0.2">
      <c r="C25" s="5"/>
      <c r="D25" s="5"/>
      <c r="E25" s="5"/>
      <c r="F25" s="5"/>
      <c r="G25" s="5"/>
    </row>
    <row r="26" spans="1:9" ht="14.25" customHeight="1" x14ac:dyDescent="0.2">
      <c r="C26" s="5"/>
      <c r="G26" s="5"/>
    </row>
    <row r="27" spans="1:9" ht="14.25" customHeight="1" x14ac:dyDescent="0.2">
      <c r="C27" s="5"/>
      <c r="D27" s="5"/>
      <c r="E27" s="5"/>
      <c r="F27" s="5"/>
      <c r="G27" s="5"/>
    </row>
    <row r="28" spans="1:9" ht="14.25" customHeight="1" x14ac:dyDescent="0.2">
      <c r="C28" s="5"/>
      <c r="D28" s="5"/>
      <c r="E28" s="5"/>
      <c r="F28" s="5"/>
      <c r="G28" s="5"/>
    </row>
    <row r="29" spans="1:9" ht="14.25" customHeight="1" x14ac:dyDescent="0.2">
      <c r="C29" s="5"/>
      <c r="D29" s="5"/>
      <c r="E29" s="5"/>
      <c r="F29" s="5"/>
      <c r="G29" s="5"/>
    </row>
    <row r="30" spans="1:9" ht="14.25" customHeight="1" x14ac:dyDescent="0.2">
      <c r="G30" s="5"/>
    </row>
    <row r="31" spans="1:9" ht="14.25" customHeight="1" x14ac:dyDescent="0.2">
      <c r="G31" s="5"/>
    </row>
    <row r="32" spans="1:9" ht="14.25" customHeight="1" x14ac:dyDescent="0.2">
      <c r="G32" s="5"/>
    </row>
    <row r="33" spans="7:7" ht="14.25" customHeight="1" x14ac:dyDescent="0.2">
      <c r="G33" s="5"/>
    </row>
    <row r="34" spans="7:7" ht="14.25" customHeight="1" x14ac:dyDescent="0.2">
      <c r="G34" s="5"/>
    </row>
    <row r="35" spans="7:7" ht="14.25" customHeight="1" x14ac:dyDescent="0.2">
      <c r="G35" s="5"/>
    </row>
  </sheetData>
  <phoneticPr fontId="24" type="noConversion"/>
  <printOptions horizontalCentered="1"/>
  <pageMargins left="0.74803149606299213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N36"/>
  <sheetViews>
    <sheetView zoomScaleNormal="100" workbookViewId="0">
      <selection activeCell="D36" sqref="D36"/>
    </sheetView>
  </sheetViews>
  <sheetFormatPr defaultRowHeight="15" x14ac:dyDescent="0.25"/>
  <cols>
    <col min="1" max="1" width="9.140625" style="762"/>
    <col min="2" max="2" width="10.140625" style="762" bestFit="1" customWidth="1"/>
    <col min="3" max="3" width="15.42578125" style="762" customWidth="1"/>
    <col min="4" max="4" width="16.140625" style="762" customWidth="1"/>
    <col min="5" max="5" width="14.85546875" style="762" bestFit="1" customWidth="1"/>
    <col min="6" max="14" width="15.42578125" style="762" customWidth="1"/>
    <col min="15" max="15" width="12.5703125" style="762" customWidth="1"/>
    <col min="16" max="16384" width="9.140625" style="762"/>
  </cols>
  <sheetData>
    <row r="4" spans="2:6" x14ac:dyDescent="0.25">
      <c r="B4" s="761"/>
      <c r="C4" s="761"/>
      <c r="D4" s="761"/>
      <c r="E4" s="761"/>
      <c r="F4" s="761"/>
    </row>
    <row r="5" spans="2:6" ht="15" customHeight="1" x14ac:dyDescent="0.25">
      <c r="B5" s="761"/>
      <c r="C5" s="761"/>
      <c r="D5" s="761"/>
      <c r="E5" s="761"/>
      <c r="F5" s="761"/>
    </row>
    <row r="6" spans="2:6" ht="15" customHeight="1" x14ac:dyDescent="0.25">
      <c r="B6" s="761"/>
      <c r="C6" s="761"/>
      <c r="D6" s="761"/>
      <c r="E6" s="761"/>
      <c r="F6" s="761"/>
    </row>
    <row r="7" spans="2:6" ht="15" customHeight="1" x14ac:dyDescent="0.25">
      <c r="B7" s="761"/>
      <c r="C7" s="761"/>
      <c r="D7" s="761"/>
      <c r="E7" s="761"/>
      <c r="F7" s="761"/>
    </row>
    <row r="8" spans="2:6" ht="15" customHeight="1" x14ac:dyDescent="0.25">
      <c r="B8" s="761"/>
      <c r="C8" s="761"/>
      <c r="D8" s="761"/>
      <c r="E8" s="761"/>
      <c r="F8" s="761"/>
    </row>
    <row r="9" spans="2:6" ht="15" customHeight="1" x14ac:dyDescent="0.25">
      <c r="B9" s="761"/>
      <c r="C9" s="761"/>
      <c r="D9" s="761"/>
      <c r="E9" s="761"/>
      <c r="F9" s="761"/>
    </row>
    <row r="10" spans="2:6" ht="15" customHeight="1" x14ac:dyDescent="0.25">
      <c r="B10" s="761"/>
      <c r="C10" s="761"/>
      <c r="D10" s="761"/>
      <c r="E10" s="761"/>
      <c r="F10" s="761"/>
    </row>
    <row r="11" spans="2:6" ht="15" customHeight="1" x14ac:dyDescent="0.25">
      <c r="B11" s="761"/>
      <c r="C11" s="761"/>
      <c r="D11" s="761"/>
      <c r="E11" s="761"/>
      <c r="F11" s="761"/>
    </row>
    <row r="12" spans="2:6" ht="15" customHeight="1" x14ac:dyDescent="0.25">
      <c r="B12" s="761"/>
      <c r="C12" s="761"/>
      <c r="D12" s="761"/>
      <c r="E12" s="761"/>
      <c r="F12" s="761"/>
    </row>
    <row r="13" spans="2:6" ht="15" customHeight="1" x14ac:dyDescent="0.25">
      <c r="B13" s="761"/>
      <c r="C13" s="761"/>
      <c r="D13" s="761"/>
      <c r="E13" s="761"/>
      <c r="F13" s="761"/>
    </row>
    <row r="14" spans="2:6" ht="15" customHeight="1" x14ac:dyDescent="0.25">
      <c r="B14" s="761"/>
      <c r="C14" s="761"/>
      <c r="D14" s="761"/>
      <c r="E14" s="761"/>
      <c r="F14" s="761"/>
    </row>
    <row r="15" spans="2:6" x14ac:dyDescent="0.25">
      <c r="B15" s="761"/>
      <c r="C15" s="761"/>
      <c r="D15" s="761"/>
      <c r="E15" s="761"/>
      <c r="F15" s="761"/>
    </row>
    <row r="16" spans="2:6" x14ac:dyDescent="0.25">
      <c r="B16" s="761"/>
      <c r="C16" s="761"/>
      <c r="D16" s="761"/>
      <c r="E16" s="761"/>
      <c r="F16" s="761"/>
    </row>
    <row r="17" spans="2:14" x14ac:dyDescent="0.25">
      <c r="B17" s="761"/>
      <c r="C17" s="761"/>
      <c r="D17" s="761"/>
      <c r="E17" s="761"/>
      <c r="F17" s="761"/>
    </row>
    <row r="18" spans="2:14" x14ac:dyDescent="0.25">
      <c r="B18" s="761"/>
      <c r="C18" s="761"/>
      <c r="D18" s="761"/>
      <c r="E18" s="761"/>
      <c r="F18" s="761"/>
    </row>
    <row r="19" spans="2:14" x14ac:dyDescent="0.25">
      <c r="B19" s="761"/>
      <c r="C19" s="761"/>
      <c r="D19" s="761"/>
      <c r="E19" s="761"/>
      <c r="F19" s="761"/>
    </row>
    <row r="20" spans="2:14" x14ac:dyDescent="0.25">
      <c r="B20" s="761"/>
      <c r="C20" s="761"/>
      <c r="D20" s="761"/>
      <c r="E20" s="761"/>
      <c r="F20" s="761"/>
    </row>
    <row r="21" spans="2:14" x14ac:dyDescent="0.25">
      <c r="B21" s="761"/>
      <c r="C21" s="761"/>
      <c r="D21" s="761"/>
      <c r="E21" s="761"/>
      <c r="F21" s="761"/>
    </row>
    <row r="22" spans="2:14" x14ac:dyDescent="0.25">
      <c r="B22" s="761"/>
      <c r="C22" s="761"/>
      <c r="D22" s="761"/>
      <c r="E22" s="761"/>
      <c r="F22" s="761"/>
    </row>
    <row r="23" spans="2:14" x14ac:dyDescent="0.25">
      <c r="B23" s="761"/>
      <c r="C23" s="761"/>
      <c r="D23" s="761"/>
      <c r="E23" s="761"/>
      <c r="F23" s="761"/>
    </row>
    <row r="24" spans="2:14" x14ac:dyDescent="0.25">
      <c r="B24" s="761"/>
      <c r="C24" s="761"/>
      <c r="D24" s="761"/>
      <c r="E24" s="761"/>
      <c r="F24" s="761"/>
    </row>
    <row r="25" spans="2:14" x14ac:dyDescent="0.25">
      <c r="B25" s="761"/>
      <c r="C25" s="761"/>
      <c r="D25" s="761"/>
      <c r="E25" s="761"/>
      <c r="F25" s="761"/>
    </row>
    <row r="26" spans="2:14" x14ac:dyDescent="0.25">
      <c r="B26" s="761"/>
      <c r="C26" s="761"/>
      <c r="D26" s="761"/>
      <c r="E26" s="761"/>
      <c r="F26" s="761"/>
    </row>
    <row r="28" spans="2:14" ht="44.25" customHeight="1" x14ac:dyDescent="0.25">
      <c r="B28" s="800" t="s">
        <v>799</v>
      </c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</row>
    <row r="29" spans="2:14" x14ac:dyDescent="0.25">
      <c r="B29" s="763"/>
      <c r="C29" s="764" t="s">
        <v>800</v>
      </c>
      <c r="D29" s="764" t="s">
        <v>801</v>
      </c>
      <c r="E29" s="764" t="s">
        <v>802</v>
      </c>
      <c r="F29" s="764" t="s">
        <v>803</v>
      </c>
      <c r="G29" s="764" t="s">
        <v>804</v>
      </c>
      <c r="H29" s="764" t="s">
        <v>805</v>
      </c>
      <c r="I29" s="764" t="s">
        <v>806</v>
      </c>
      <c r="J29" s="764" t="s">
        <v>807</v>
      </c>
      <c r="K29" s="764" t="s">
        <v>808</v>
      </c>
      <c r="L29" s="764" t="s">
        <v>809</v>
      </c>
      <c r="M29" s="764" t="s">
        <v>810</v>
      </c>
      <c r="N29" s="764" t="s">
        <v>811</v>
      </c>
    </row>
    <row r="30" spans="2:14" x14ac:dyDescent="0.25">
      <c r="B30" s="765">
        <v>2012</v>
      </c>
      <c r="C30" s="766">
        <v>621385117.53999984</v>
      </c>
      <c r="D30" s="766">
        <v>615034972.19999981</v>
      </c>
      <c r="E30" s="766">
        <v>622231799.28999984</v>
      </c>
      <c r="F30" s="766">
        <v>629846937.25</v>
      </c>
      <c r="G30" s="766">
        <v>637343258.05000007</v>
      </c>
      <c r="H30" s="766">
        <v>661575631.2700001</v>
      </c>
      <c r="I30" s="766">
        <v>667871995.60000002</v>
      </c>
      <c r="J30" s="766">
        <v>663342426.2700001</v>
      </c>
      <c r="K30" s="766">
        <v>655571747.13999999</v>
      </c>
      <c r="L30" s="766">
        <v>641927601.82000017</v>
      </c>
      <c r="M30" s="766">
        <v>651771594.57000005</v>
      </c>
      <c r="N30" s="766">
        <v>595319519.65999985</v>
      </c>
    </row>
    <row r="31" spans="2:14" x14ac:dyDescent="0.25">
      <c r="B31" s="765">
        <v>2013</v>
      </c>
      <c r="C31" s="767">
        <v>647672493.05999994</v>
      </c>
      <c r="D31" s="767">
        <v>595223289.98000002</v>
      </c>
      <c r="E31" s="767">
        <v>621116028.87</v>
      </c>
      <c r="F31" s="767">
        <v>645002681.08000004</v>
      </c>
      <c r="G31" s="767">
        <v>657829444.38999999</v>
      </c>
      <c r="H31" s="767">
        <v>664077947.33000004</v>
      </c>
      <c r="I31" s="767">
        <v>683016235.38</v>
      </c>
      <c r="J31" s="767">
        <v>685952284.98000002</v>
      </c>
      <c r="K31" s="768">
        <v>683982529.64999998</v>
      </c>
      <c r="L31" s="768">
        <v>653528323.68000007</v>
      </c>
      <c r="M31" s="768">
        <v>661730708.33999991</v>
      </c>
      <c r="N31" s="768">
        <v>667147854.09000003</v>
      </c>
    </row>
    <row r="32" spans="2:14" x14ac:dyDescent="0.25">
      <c r="B32" s="769">
        <v>2014</v>
      </c>
      <c r="C32" s="768">
        <v>724836545.75999987</v>
      </c>
      <c r="D32" s="768">
        <v>719042380.25000012</v>
      </c>
      <c r="E32" s="768">
        <v>718464014.4799999</v>
      </c>
      <c r="F32" s="767">
        <v>707663883.13999999</v>
      </c>
      <c r="G32" s="769"/>
      <c r="H32" s="769"/>
      <c r="I32" s="769"/>
      <c r="J32" s="769"/>
      <c r="K32" s="769"/>
      <c r="L32" s="769"/>
      <c r="M32" s="769"/>
      <c r="N32" s="769"/>
    </row>
    <row r="33" spans="3:14" x14ac:dyDescent="0.25">
      <c r="D33" s="761"/>
      <c r="E33" s="761"/>
    </row>
    <row r="35" spans="3:14" x14ac:dyDescent="0.25">
      <c r="C35" s="761"/>
      <c r="D35" s="761"/>
      <c r="E35" s="761"/>
      <c r="F35" s="761"/>
      <c r="G35" s="761"/>
      <c r="H35" s="761"/>
      <c r="I35" s="761"/>
      <c r="J35" s="761"/>
      <c r="K35" s="761"/>
      <c r="L35" s="761"/>
      <c r="M35" s="761"/>
      <c r="N35" s="761"/>
    </row>
    <row r="36" spans="3:14" x14ac:dyDescent="0.25">
      <c r="D36" s="770"/>
    </row>
  </sheetData>
  <mergeCells count="1">
    <mergeCell ref="B28:N2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N41"/>
  <sheetViews>
    <sheetView zoomScale="70" zoomScaleNormal="70" workbookViewId="0">
      <selection activeCell="D36" sqref="D36"/>
    </sheetView>
  </sheetViews>
  <sheetFormatPr defaultRowHeight="14.25" x14ac:dyDescent="0.2"/>
  <cols>
    <col min="1" max="1" width="8.140625" style="547" customWidth="1"/>
    <col min="2" max="2" width="25.140625" style="547" customWidth="1"/>
    <col min="3" max="3" width="20.28515625" style="547" customWidth="1"/>
    <col min="4" max="8" width="15.85546875" style="547" customWidth="1"/>
    <col min="9" max="9" width="16.7109375" style="547" customWidth="1"/>
    <col min="10" max="12" width="15.85546875" style="547" customWidth="1"/>
    <col min="13" max="13" width="16.85546875" style="547" customWidth="1"/>
    <col min="14" max="14" width="14.5703125" style="547" bestFit="1" customWidth="1"/>
    <col min="15" max="20" width="9.140625" style="547"/>
    <col min="21" max="21" width="9.28515625" style="547" bestFit="1" customWidth="1"/>
    <col min="22" max="22" width="11.140625" style="547" bestFit="1" customWidth="1"/>
    <col min="23" max="256" width="9.140625" style="547"/>
    <col min="257" max="257" width="8.140625" style="547" customWidth="1"/>
    <col min="258" max="258" width="25.140625" style="547" customWidth="1"/>
    <col min="259" max="268" width="15.85546875" style="547" customWidth="1"/>
    <col min="269" max="269" width="16.85546875" style="547" customWidth="1"/>
    <col min="270" max="270" width="14.5703125" style="547" bestFit="1" customWidth="1"/>
    <col min="271" max="276" width="9.140625" style="547"/>
    <col min="277" max="277" width="9.28515625" style="547" bestFit="1" customWidth="1"/>
    <col min="278" max="278" width="11.140625" style="547" bestFit="1" customWidth="1"/>
    <col min="279" max="512" width="9.140625" style="547"/>
    <col min="513" max="513" width="8.140625" style="547" customWidth="1"/>
    <col min="514" max="514" width="25.140625" style="547" customWidth="1"/>
    <col min="515" max="524" width="15.85546875" style="547" customWidth="1"/>
    <col min="525" max="525" width="16.85546875" style="547" customWidth="1"/>
    <col min="526" max="526" width="14.5703125" style="547" bestFit="1" customWidth="1"/>
    <col min="527" max="532" width="9.140625" style="547"/>
    <col min="533" max="533" width="9.28515625" style="547" bestFit="1" customWidth="1"/>
    <col min="534" max="534" width="11.140625" style="547" bestFit="1" customWidth="1"/>
    <col min="535" max="768" width="9.140625" style="547"/>
    <col min="769" max="769" width="8.140625" style="547" customWidth="1"/>
    <col min="770" max="770" width="25.140625" style="547" customWidth="1"/>
    <col min="771" max="780" width="15.85546875" style="547" customWidth="1"/>
    <col min="781" max="781" width="16.85546875" style="547" customWidth="1"/>
    <col min="782" max="782" width="14.5703125" style="547" bestFit="1" customWidth="1"/>
    <col min="783" max="788" width="9.140625" style="547"/>
    <col min="789" max="789" width="9.28515625" style="547" bestFit="1" customWidth="1"/>
    <col min="790" max="790" width="11.140625" style="547" bestFit="1" customWidth="1"/>
    <col min="791" max="1024" width="9.140625" style="547"/>
    <col min="1025" max="1025" width="8.140625" style="547" customWidth="1"/>
    <col min="1026" max="1026" width="25.140625" style="547" customWidth="1"/>
    <col min="1027" max="1036" width="15.85546875" style="547" customWidth="1"/>
    <col min="1037" max="1037" width="16.85546875" style="547" customWidth="1"/>
    <col min="1038" max="1038" width="14.5703125" style="547" bestFit="1" customWidth="1"/>
    <col min="1039" max="1044" width="9.140625" style="547"/>
    <col min="1045" max="1045" width="9.28515625" style="547" bestFit="1" customWidth="1"/>
    <col min="1046" max="1046" width="11.140625" style="547" bestFit="1" customWidth="1"/>
    <col min="1047" max="1280" width="9.140625" style="547"/>
    <col min="1281" max="1281" width="8.140625" style="547" customWidth="1"/>
    <col min="1282" max="1282" width="25.140625" style="547" customWidth="1"/>
    <col min="1283" max="1292" width="15.85546875" style="547" customWidth="1"/>
    <col min="1293" max="1293" width="16.85546875" style="547" customWidth="1"/>
    <col min="1294" max="1294" width="14.5703125" style="547" bestFit="1" customWidth="1"/>
    <col min="1295" max="1300" width="9.140625" style="547"/>
    <col min="1301" max="1301" width="9.28515625" style="547" bestFit="1" customWidth="1"/>
    <col min="1302" max="1302" width="11.140625" style="547" bestFit="1" customWidth="1"/>
    <col min="1303" max="1536" width="9.140625" style="547"/>
    <col min="1537" max="1537" width="8.140625" style="547" customWidth="1"/>
    <col min="1538" max="1538" width="25.140625" style="547" customWidth="1"/>
    <col min="1539" max="1548" width="15.85546875" style="547" customWidth="1"/>
    <col min="1549" max="1549" width="16.85546875" style="547" customWidth="1"/>
    <col min="1550" max="1550" width="14.5703125" style="547" bestFit="1" customWidth="1"/>
    <col min="1551" max="1556" width="9.140625" style="547"/>
    <col min="1557" max="1557" width="9.28515625" style="547" bestFit="1" customWidth="1"/>
    <col min="1558" max="1558" width="11.140625" style="547" bestFit="1" customWidth="1"/>
    <col min="1559" max="1792" width="9.140625" style="547"/>
    <col min="1793" max="1793" width="8.140625" style="547" customWidth="1"/>
    <col min="1794" max="1794" width="25.140625" style="547" customWidth="1"/>
    <col min="1795" max="1804" width="15.85546875" style="547" customWidth="1"/>
    <col min="1805" max="1805" width="16.85546875" style="547" customWidth="1"/>
    <col min="1806" max="1806" width="14.5703125" style="547" bestFit="1" customWidth="1"/>
    <col min="1807" max="1812" width="9.140625" style="547"/>
    <col min="1813" max="1813" width="9.28515625" style="547" bestFit="1" customWidth="1"/>
    <col min="1814" max="1814" width="11.140625" style="547" bestFit="1" customWidth="1"/>
    <col min="1815" max="2048" width="9.140625" style="547"/>
    <col min="2049" max="2049" width="8.140625" style="547" customWidth="1"/>
    <col min="2050" max="2050" width="25.140625" style="547" customWidth="1"/>
    <col min="2051" max="2060" width="15.85546875" style="547" customWidth="1"/>
    <col min="2061" max="2061" width="16.85546875" style="547" customWidth="1"/>
    <col min="2062" max="2062" width="14.5703125" style="547" bestFit="1" customWidth="1"/>
    <col min="2063" max="2068" width="9.140625" style="547"/>
    <col min="2069" max="2069" width="9.28515625" style="547" bestFit="1" customWidth="1"/>
    <col min="2070" max="2070" width="11.140625" style="547" bestFit="1" customWidth="1"/>
    <col min="2071" max="2304" width="9.140625" style="547"/>
    <col min="2305" max="2305" width="8.140625" style="547" customWidth="1"/>
    <col min="2306" max="2306" width="25.140625" style="547" customWidth="1"/>
    <col min="2307" max="2316" width="15.85546875" style="547" customWidth="1"/>
    <col min="2317" max="2317" width="16.85546875" style="547" customWidth="1"/>
    <col min="2318" max="2318" width="14.5703125" style="547" bestFit="1" customWidth="1"/>
    <col min="2319" max="2324" width="9.140625" style="547"/>
    <col min="2325" max="2325" width="9.28515625" style="547" bestFit="1" customWidth="1"/>
    <col min="2326" max="2326" width="11.140625" style="547" bestFit="1" customWidth="1"/>
    <col min="2327" max="2560" width="9.140625" style="547"/>
    <col min="2561" max="2561" width="8.140625" style="547" customWidth="1"/>
    <col min="2562" max="2562" width="25.140625" style="547" customWidth="1"/>
    <col min="2563" max="2572" width="15.85546875" style="547" customWidth="1"/>
    <col min="2573" max="2573" width="16.85546875" style="547" customWidth="1"/>
    <col min="2574" max="2574" width="14.5703125" style="547" bestFit="1" customWidth="1"/>
    <col min="2575" max="2580" width="9.140625" style="547"/>
    <col min="2581" max="2581" width="9.28515625" style="547" bestFit="1" customWidth="1"/>
    <col min="2582" max="2582" width="11.140625" style="547" bestFit="1" customWidth="1"/>
    <col min="2583" max="2816" width="9.140625" style="547"/>
    <col min="2817" max="2817" width="8.140625" style="547" customWidth="1"/>
    <col min="2818" max="2818" width="25.140625" style="547" customWidth="1"/>
    <col min="2819" max="2828" width="15.85546875" style="547" customWidth="1"/>
    <col min="2829" max="2829" width="16.85546875" style="547" customWidth="1"/>
    <col min="2830" max="2830" width="14.5703125" style="547" bestFit="1" customWidth="1"/>
    <col min="2831" max="2836" width="9.140625" style="547"/>
    <col min="2837" max="2837" width="9.28515625" style="547" bestFit="1" customWidth="1"/>
    <col min="2838" max="2838" width="11.140625" style="547" bestFit="1" customWidth="1"/>
    <col min="2839" max="3072" width="9.140625" style="547"/>
    <col min="3073" max="3073" width="8.140625" style="547" customWidth="1"/>
    <col min="3074" max="3074" width="25.140625" style="547" customWidth="1"/>
    <col min="3075" max="3084" width="15.85546875" style="547" customWidth="1"/>
    <col min="3085" max="3085" width="16.85546875" style="547" customWidth="1"/>
    <col min="3086" max="3086" width="14.5703125" style="547" bestFit="1" customWidth="1"/>
    <col min="3087" max="3092" width="9.140625" style="547"/>
    <col min="3093" max="3093" width="9.28515625" style="547" bestFit="1" customWidth="1"/>
    <col min="3094" max="3094" width="11.140625" style="547" bestFit="1" customWidth="1"/>
    <col min="3095" max="3328" width="9.140625" style="547"/>
    <col min="3329" max="3329" width="8.140625" style="547" customWidth="1"/>
    <col min="3330" max="3330" width="25.140625" style="547" customWidth="1"/>
    <col min="3331" max="3340" width="15.85546875" style="547" customWidth="1"/>
    <col min="3341" max="3341" width="16.85546875" style="547" customWidth="1"/>
    <col min="3342" max="3342" width="14.5703125" style="547" bestFit="1" customWidth="1"/>
    <col min="3343" max="3348" width="9.140625" style="547"/>
    <col min="3349" max="3349" width="9.28515625" style="547" bestFit="1" customWidth="1"/>
    <col min="3350" max="3350" width="11.140625" style="547" bestFit="1" customWidth="1"/>
    <col min="3351" max="3584" width="9.140625" style="547"/>
    <col min="3585" max="3585" width="8.140625" style="547" customWidth="1"/>
    <col min="3586" max="3586" width="25.140625" style="547" customWidth="1"/>
    <col min="3587" max="3596" width="15.85546875" style="547" customWidth="1"/>
    <col min="3597" max="3597" width="16.85546875" style="547" customWidth="1"/>
    <col min="3598" max="3598" width="14.5703125" style="547" bestFit="1" customWidth="1"/>
    <col min="3599" max="3604" width="9.140625" style="547"/>
    <col min="3605" max="3605" width="9.28515625" style="547" bestFit="1" customWidth="1"/>
    <col min="3606" max="3606" width="11.140625" style="547" bestFit="1" customWidth="1"/>
    <col min="3607" max="3840" width="9.140625" style="547"/>
    <col min="3841" max="3841" width="8.140625" style="547" customWidth="1"/>
    <col min="3842" max="3842" width="25.140625" style="547" customWidth="1"/>
    <col min="3843" max="3852" width="15.85546875" style="547" customWidth="1"/>
    <col min="3853" max="3853" width="16.85546875" style="547" customWidth="1"/>
    <col min="3854" max="3854" width="14.5703125" style="547" bestFit="1" customWidth="1"/>
    <col min="3855" max="3860" width="9.140625" style="547"/>
    <col min="3861" max="3861" width="9.28515625" style="547" bestFit="1" customWidth="1"/>
    <col min="3862" max="3862" width="11.140625" style="547" bestFit="1" customWidth="1"/>
    <col min="3863" max="4096" width="9.140625" style="547"/>
    <col min="4097" max="4097" width="8.140625" style="547" customWidth="1"/>
    <col min="4098" max="4098" width="25.140625" style="547" customWidth="1"/>
    <col min="4099" max="4108" width="15.85546875" style="547" customWidth="1"/>
    <col min="4109" max="4109" width="16.85546875" style="547" customWidth="1"/>
    <col min="4110" max="4110" width="14.5703125" style="547" bestFit="1" customWidth="1"/>
    <col min="4111" max="4116" width="9.140625" style="547"/>
    <col min="4117" max="4117" width="9.28515625" style="547" bestFit="1" customWidth="1"/>
    <col min="4118" max="4118" width="11.140625" style="547" bestFit="1" customWidth="1"/>
    <col min="4119" max="4352" width="9.140625" style="547"/>
    <col min="4353" max="4353" width="8.140625" style="547" customWidth="1"/>
    <col min="4354" max="4354" width="25.140625" style="547" customWidth="1"/>
    <col min="4355" max="4364" width="15.85546875" style="547" customWidth="1"/>
    <col min="4365" max="4365" width="16.85546875" style="547" customWidth="1"/>
    <col min="4366" max="4366" width="14.5703125" style="547" bestFit="1" customWidth="1"/>
    <col min="4367" max="4372" width="9.140625" style="547"/>
    <col min="4373" max="4373" width="9.28515625" style="547" bestFit="1" customWidth="1"/>
    <col min="4374" max="4374" width="11.140625" style="547" bestFit="1" customWidth="1"/>
    <col min="4375" max="4608" width="9.140625" style="547"/>
    <col min="4609" max="4609" width="8.140625" style="547" customWidth="1"/>
    <col min="4610" max="4610" width="25.140625" style="547" customWidth="1"/>
    <col min="4611" max="4620" width="15.85546875" style="547" customWidth="1"/>
    <col min="4621" max="4621" width="16.85546875" style="547" customWidth="1"/>
    <col min="4622" max="4622" width="14.5703125" style="547" bestFit="1" customWidth="1"/>
    <col min="4623" max="4628" width="9.140625" style="547"/>
    <col min="4629" max="4629" width="9.28515625" style="547" bestFit="1" customWidth="1"/>
    <col min="4630" max="4630" width="11.140625" style="547" bestFit="1" customWidth="1"/>
    <col min="4631" max="4864" width="9.140625" style="547"/>
    <col min="4865" max="4865" width="8.140625" style="547" customWidth="1"/>
    <col min="4866" max="4866" width="25.140625" style="547" customWidth="1"/>
    <col min="4867" max="4876" width="15.85546875" style="547" customWidth="1"/>
    <col min="4877" max="4877" width="16.85546875" style="547" customWidth="1"/>
    <col min="4878" max="4878" width="14.5703125" style="547" bestFit="1" customWidth="1"/>
    <col min="4879" max="4884" width="9.140625" style="547"/>
    <col min="4885" max="4885" width="9.28515625" style="547" bestFit="1" customWidth="1"/>
    <col min="4886" max="4886" width="11.140625" style="547" bestFit="1" customWidth="1"/>
    <col min="4887" max="5120" width="9.140625" style="547"/>
    <col min="5121" max="5121" width="8.140625" style="547" customWidth="1"/>
    <col min="5122" max="5122" width="25.140625" style="547" customWidth="1"/>
    <col min="5123" max="5132" width="15.85546875" style="547" customWidth="1"/>
    <col min="5133" max="5133" width="16.85546875" style="547" customWidth="1"/>
    <col min="5134" max="5134" width="14.5703125" style="547" bestFit="1" customWidth="1"/>
    <col min="5135" max="5140" width="9.140625" style="547"/>
    <col min="5141" max="5141" width="9.28515625" style="547" bestFit="1" customWidth="1"/>
    <col min="5142" max="5142" width="11.140625" style="547" bestFit="1" customWidth="1"/>
    <col min="5143" max="5376" width="9.140625" style="547"/>
    <col min="5377" max="5377" width="8.140625" style="547" customWidth="1"/>
    <col min="5378" max="5378" width="25.140625" style="547" customWidth="1"/>
    <col min="5379" max="5388" width="15.85546875" style="547" customWidth="1"/>
    <col min="5389" max="5389" width="16.85546875" style="547" customWidth="1"/>
    <col min="5390" max="5390" width="14.5703125" style="547" bestFit="1" customWidth="1"/>
    <col min="5391" max="5396" width="9.140625" style="547"/>
    <col min="5397" max="5397" width="9.28515625" style="547" bestFit="1" customWidth="1"/>
    <col min="5398" max="5398" width="11.140625" style="547" bestFit="1" customWidth="1"/>
    <col min="5399" max="5632" width="9.140625" style="547"/>
    <col min="5633" max="5633" width="8.140625" style="547" customWidth="1"/>
    <col min="5634" max="5634" width="25.140625" style="547" customWidth="1"/>
    <col min="5635" max="5644" width="15.85546875" style="547" customWidth="1"/>
    <col min="5645" max="5645" width="16.85546875" style="547" customWidth="1"/>
    <col min="5646" max="5646" width="14.5703125" style="547" bestFit="1" customWidth="1"/>
    <col min="5647" max="5652" width="9.140625" style="547"/>
    <col min="5653" max="5653" width="9.28515625" style="547" bestFit="1" customWidth="1"/>
    <col min="5654" max="5654" width="11.140625" style="547" bestFit="1" customWidth="1"/>
    <col min="5655" max="5888" width="9.140625" style="547"/>
    <col min="5889" max="5889" width="8.140625" style="547" customWidth="1"/>
    <col min="5890" max="5890" width="25.140625" style="547" customWidth="1"/>
    <col min="5891" max="5900" width="15.85546875" style="547" customWidth="1"/>
    <col min="5901" max="5901" width="16.85546875" style="547" customWidth="1"/>
    <col min="5902" max="5902" width="14.5703125" style="547" bestFit="1" customWidth="1"/>
    <col min="5903" max="5908" width="9.140625" style="547"/>
    <col min="5909" max="5909" width="9.28515625" style="547" bestFit="1" customWidth="1"/>
    <col min="5910" max="5910" width="11.140625" style="547" bestFit="1" customWidth="1"/>
    <col min="5911" max="6144" width="9.140625" style="547"/>
    <col min="6145" max="6145" width="8.140625" style="547" customWidth="1"/>
    <col min="6146" max="6146" width="25.140625" style="547" customWidth="1"/>
    <col min="6147" max="6156" width="15.85546875" style="547" customWidth="1"/>
    <col min="6157" max="6157" width="16.85546875" style="547" customWidth="1"/>
    <col min="6158" max="6158" width="14.5703125" style="547" bestFit="1" customWidth="1"/>
    <col min="6159" max="6164" width="9.140625" style="547"/>
    <col min="6165" max="6165" width="9.28515625" style="547" bestFit="1" customWidth="1"/>
    <col min="6166" max="6166" width="11.140625" style="547" bestFit="1" customWidth="1"/>
    <col min="6167" max="6400" width="9.140625" style="547"/>
    <col min="6401" max="6401" width="8.140625" style="547" customWidth="1"/>
    <col min="6402" max="6402" width="25.140625" style="547" customWidth="1"/>
    <col min="6403" max="6412" width="15.85546875" style="547" customWidth="1"/>
    <col min="6413" max="6413" width="16.85546875" style="547" customWidth="1"/>
    <col min="6414" max="6414" width="14.5703125" style="547" bestFit="1" customWidth="1"/>
    <col min="6415" max="6420" width="9.140625" style="547"/>
    <col min="6421" max="6421" width="9.28515625" style="547" bestFit="1" customWidth="1"/>
    <col min="6422" max="6422" width="11.140625" style="547" bestFit="1" customWidth="1"/>
    <col min="6423" max="6656" width="9.140625" style="547"/>
    <col min="6657" max="6657" width="8.140625" style="547" customWidth="1"/>
    <col min="6658" max="6658" width="25.140625" style="547" customWidth="1"/>
    <col min="6659" max="6668" width="15.85546875" style="547" customWidth="1"/>
    <col min="6669" max="6669" width="16.85546875" style="547" customWidth="1"/>
    <col min="6670" max="6670" width="14.5703125" style="547" bestFit="1" customWidth="1"/>
    <col min="6671" max="6676" width="9.140625" style="547"/>
    <col min="6677" max="6677" width="9.28515625" style="547" bestFit="1" customWidth="1"/>
    <col min="6678" max="6678" width="11.140625" style="547" bestFit="1" customWidth="1"/>
    <col min="6679" max="6912" width="9.140625" style="547"/>
    <col min="6913" max="6913" width="8.140625" style="547" customWidth="1"/>
    <col min="6914" max="6914" width="25.140625" style="547" customWidth="1"/>
    <col min="6915" max="6924" width="15.85546875" style="547" customWidth="1"/>
    <col min="6925" max="6925" width="16.85546875" style="547" customWidth="1"/>
    <col min="6926" max="6926" width="14.5703125" style="547" bestFit="1" customWidth="1"/>
    <col min="6927" max="6932" width="9.140625" style="547"/>
    <col min="6933" max="6933" width="9.28515625" style="547" bestFit="1" customWidth="1"/>
    <col min="6934" max="6934" width="11.140625" style="547" bestFit="1" customWidth="1"/>
    <col min="6935" max="7168" width="9.140625" style="547"/>
    <col min="7169" max="7169" width="8.140625" style="547" customWidth="1"/>
    <col min="7170" max="7170" width="25.140625" style="547" customWidth="1"/>
    <col min="7171" max="7180" width="15.85546875" style="547" customWidth="1"/>
    <col min="7181" max="7181" width="16.85546875" style="547" customWidth="1"/>
    <col min="7182" max="7182" width="14.5703125" style="547" bestFit="1" customWidth="1"/>
    <col min="7183" max="7188" width="9.140625" style="547"/>
    <col min="7189" max="7189" width="9.28515625" style="547" bestFit="1" customWidth="1"/>
    <col min="7190" max="7190" width="11.140625" style="547" bestFit="1" customWidth="1"/>
    <col min="7191" max="7424" width="9.140625" style="547"/>
    <col min="7425" max="7425" width="8.140625" style="547" customWidth="1"/>
    <col min="7426" max="7426" width="25.140625" style="547" customWidth="1"/>
    <col min="7427" max="7436" width="15.85546875" style="547" customWidth="1"/>
    <col min="7437" max="7437" width="16.85546875" style="547" customWidth="1"/>
    <col min="7438" max="7438" width="14.5703125" style="547" bestFit="1" customWidth="1"/>
    <col min="7439" max="7444" width="9.140625" style="547"/>
    <col min="7445" max="7445" width="9.28515625" style="547" bestFit="1" customWidth="1"/>
    <col min="7446" max="7446" width="11.140625" style="547" bestFit="1" customWidth="1"/>
    <col min="7447" max="7680" width="9.140625" style="547"/>
    <col min="7681" max="7681" width="8.140625" style="547" customWidth="1"/>
    <col min="7682" max="7682" width="25.140625" style="547" customWidth="1"/>
    <col min="7683" max="7692" width="15.85546875" style="547" customWidth="1"/>
    <col min="7693" max="7693" width="16.85546875" style="547" customWidth="1"/>
    <col min="7694" max="7694" width="14.5703125" style="547" bestFit="1" customWidth="1"/>
    <col min="7695" max="7700" width="9.140625" style="547"/>
    <col min="7701" max="7701" width="9.28515625" style="547" bestFit="1" customWidth="1"/>
    <col min="7702" max="7702" width="11.140625" style="547" bestFit="1" customWidth="1"/>
    <col min="7703" max="7936" width="9.140625" style="547"/>
    <col min="7937" max="7937" width="8.140625" style="547" customWidth="1"/>
    <col min="7938" max="7938" width="25.140625" style="547" customWidth="1"/>
    <col min="7939" max="7948" width="15.85546875" style="547" customWidth="1"/>
    <col min="7949" max="7949" width="16.85546875" style="547" customWidth="1"/>
    <col min="7950" max="7950" width="14.5703125" style="547" bestFit="1" customWidth="1"/>
    <col min="7951" max="7956" width="9.140625" style="547"/>
    <col min="7957" max="7957" width="9.28515625" style="547" bestFit="1" customWidth="1"/>
    <col min="7958" max="7958" width="11.140625" style="547" bestFit="1" customWidth="1"/>
    <col min="7959" max="8192" width="9.140625" style="547"/>
    <col min="8193" max="8193" width="8.140625" style="547" customWidth="1"/>
    <col min="8194" max="8194" width="25.140625" style="547" customWidth="1"/>
    <col min="8195" max="8204" width="15.85546875" style="547" customWidth="1"/>
    <col min="8205" max="8205" width="16.85546875" style="547" customWidth="1"/>
    <col min="8206" max="8206" width="14.5703125" style="547" bestFit="1" customWidth="1"/>
    <col min="8207" max="8212" width="9.140625" style="547"/>
    <col min="8213" max="8213" width="9.28515625" style="547" bestFit="1" customWidth="1"/>
    <col min="8214" max="8214" width="11.140625" style="547" bestFit="1" customWidth="1"/>
    <col min="8215" max="8448" width="9.140625" style="547"/>
    <col min="8449" max="8449" width="8.140625" style="547" customWidth="1"/>
    <col min="8450" max="8450" width="25.140625" style="547" customWidth="1"/>
    <col min="8451" max="8460" width="15.85546875" style="547" customWidth="1"/>
    <col min="8461" max="8461" width="16.85546875" style="547" customWidth="1"/>
    <col min="8462" max="8462" width="14.5703125" style="547" bestFit="1" customWidth="1"/>
    <col min="8463" max="8468" width="9.140625" style="547"/>
    <col min="8469" max="8469" width="9.28515625" style="547" bestFit="1" customWidth="1"/>
    <col min="8470" max="8470" width="11.140625" style="547" bestFit="1" customWidth="1"/>
    <col min="8471" max="8704" width="9.140625" style="547"/>
    <col min="8705" max="8705" width="8.140625" style="547" customWidth="1"/>
    <col min="8706" max="8706" width="25.140625" style="547" customWidth="1"/>
    <col min="8707" max="8716" width="15.85546875" style="547" customWidth="1"/>
    <col min="8717" max="8717" width="16.85546875" style="547" customWidth="1"/>
    <col min="8718" max="8718" width="14.5703125" style="547" bestFit="1" customWidth="1"/>
    <col min="8719" max="8724" width="9.140625" style="547"/>
    <col min="8725" max="8725" width="9.28515625" style="547" bestFit="1" customWidth="1"/>
    <col min="8726" max="8726" width="11.140625" style="547" bestFit="1" customWidth="1"/>
    <col min="8727" max="8960" width="9.140625" style="547"/>
    <col min="8961" max="8961" width="8.140625" style="547" customWidth="1"/>
    <col min="8962" max="8962" width="25.140625" style="547" customWidth="1"/>
    <col min="8963" max="8972" width="15.85546875" style="547" customWidth="1"/>
    <col min="8973" max="8973" width="16.85546875" style="547" customWidth="1"/>
    <col min="8974" max="8974" width="14.5703125" style="547" bestFit="1" customWidth="1"/>
    <col min="8975" max="8980" width="9.140625" style="547"/>
    <col min="8981" max="8981" width="9.28515625" style="547" bestFit="1" customWidth="1"/>
    <col min="8982" max="8982" width="11.140625" style="547" bestFit="1" customWidth="1"/>
    <col min="8983" max="9216" width="9.140625" style="547"/>
    <col min="9217" max="9217" width="8.140625" style="547" customWidth="1"/>
    <col min="9218" max="9218" width="25.140625" style="547" customWidth="1"/>
    <col min="9219" max="9228" width="15.85546875" style="547" customWidth="1"/>
    <col min="9229" max="9229" width="16.85546875" style="547" customWidth="1"/>
    <col min="9230" max="9230" width="14.5703125" style="547" bestFit="1" customWidth="1"/>
    <col min="9231" max="9236" width="9.140625" style="547"/>
    <col min="9237" max="9237" width="9.28515625" style="547" bestFit="1" customWidth="1"/>
    <col min="9238" max="9238" width="11.140625" style="547" bestFit="1" customWidth="1"/>
    <col min="9239" max="9472" width="9.140625" style="547"/>
    <col min="9473" max="9473" width="8.140625" style="547" customWidth="1"/>
    <col min="9474" max="9474" width="25.140625" style="547" customWidth="1"/>
    <col min="9475" max="9484" width="15.85546875" style="547" customWidth="1"/>
    <col min="9485" max="9485" width="16.85546875" style="547" customWidth="1"/>
    <col min="9486" max="9486" width="14.5703125" style="547" bestFit="1" customWidth="1"/>
    <col min="9487" max="9492" width="9.140625" style="547"/>
    <col min="9493" max="9493" width="9.28515625" style="547" bestFit="1" customWidth="1"/>
    <col min="9494" max="9494" width="11.140625" style="547" bestFit="1" customWidth="1"/>
    <col min="9495" max="9728" width="9.140625" style="547"/>
    <col min="9729" max="9729" width="8.140625" style="547" customWidth="1"/>
    <col min="9730" max="9730" width="25.140625" style="547" customWidth="1"/>
    <col min="9731" max="9740" width="15.85546875" style="547" customWidth="1"/>
    <col min="9741" max="9741" width="16.85546875" style="547" customWidth="1"/>
    <col min="9742" max="9742" width="14.5703125" style="547" bestFit="1" customWidth="1"/>
    <col min="9743" max="9748" width="9.140625" style="547"/>
    <col min="9749" max="9749" width="9.28515625" style="547" bestFit="1" customWidth="1"/>
    <col min="9750" max="9750" width="11.140625" style="547" bestFit="1" customWidth="1"/>
    <col min="9751" max="9984" width="9.140625" style="547"/>
    <col min="9985" max="9985" width="8.140625" style="547" customWidth="1"/>
    <col min="9986" max="9986" width="25.140625" style="547" customWidth="1"/>
    <col min="9987" max="9996" width="15.85546875" style="547" customWidth="1"/>
    <col min="9997" max="9997" width="16.85546875" style="547" customWidth="1"/>
    <col min="9998" max="9998" width="14.5703125" style="547" bestFit="1" customWidth="1"/>
    <col min="9999" max="10004" width="9.140625" style="547"/>
    <col min="10005" max="10005" width="9.28515625" style="547" bestFit="1" customWidth="1"/>
    <col min="10006" max="10006" width="11.140625" style="547" bestFit="1" customWidth="1"/>
    <col min="10007" max="10240" width="9.140625" style="547"/>
    <col min="10241" max="10241" width="8.140625" style="547" customWidth="1"/>
    <col min="10242" max="10242" width="25.140625" style="547" customWidth="1"/>
    <col min="10243" max="10252" width="15.85546875" style="547" customWidth="1"/>
    <col min="10253" max="10253" width="16.85546875" style="547" customWidth="1"/>
    <col min="10254" max="10254" width="14.5703125" style="547" bestFit="1" customWidth="1"/>
    <col min="10255" max="10260" width="9.140625" style="547"/>
    <col min="10261" max="10261" width="9.28515625" style="547" bestFit="1" customWidth="1"/>
    <col min="10262" max="10262" width="11.140625" style="547" bestFit="1" customWidth="1"/>
    <col min="10263" max="10496" width="9.140625" style="547"/>
    <col min="10497" max="10497" width="8.140625" style="547" customWidth="1"/>
    <col min="10498" max="10498" width="25.140625" style="547" customWidth="1"/>
    <col min="10499" max="10508" width="15.85546875" style="547" customWidth="1"/>
    <col min="10509" max="10509" width="16.85546875" style="547" customWidth="1"/>
    <col min="10510" max="10510" width="14.5703125" style="547" bestFit="1" customWidth="1"/>
    <col min="10511" max="10516" width="9.140625" style="547"/>
    <col min="10517" max="10517" width="9.28515625" style="547" bestFit="1" customWidth="1"/>
    <col min="10518" max="10518" width="11.140625" style="547" bestFit="1" customWidth="1"/>
    <col min="10519" max="10752" width="9.140625" style="547"/>
    <col min="10753" max="10753" width="8.140625" style="547" customWidth="1"/>
    <col min="10754" max="10754" width="25.140625" style="547" customWidth="1"/>
    <col min="10755" max="10764" width="15.85546875" style="547" customWidth="1"/>
    <col min="10765" max="10765" width="16.85546875" style="547" customWidth="1"/>
    <col min="10766" max="10766" width="14.5703125" style="547" bestFit="1" customWidth="1"/>
    <col min="10767" max="10772" width="9.140625" style="547"/>
    <col min="10773" max="10773" width="9.28515625" style="547" bestFit="1" customWidth="1"/>
    <col min="10774" max="10774" width="11.140625" style="547" bestFit="1" customWidth="1"/>
    <col min="10775" max="11008" width="9.140625" style="547"/>
    <col min="11009" max="11009" width="8.140625" style="547" customWidth="1"/>
    <col min="11010" max="11010" width="25.140625" style="547" customWidth="1"/>
    <col min="11011" max="11020" width="15.85546875" style="547" customWidth="1"/>
    <col min="11021" max="11021" width="16.85546875" style="547" customWidth="1"/>
    <col min="11022" max="11022" width="14.5703125" style="547" bestFit="1" customWidth="1"/>
    <col min="11023" max="11028" width="9.140625" style="547"/>
    <col min="11029" max="11029" width="9.28515625" style="547" bestFit="1" customWidth="1"/>
    <col min="11030" max="11030" width="11.140625" style="547" bestFit="1" customWidth="1"/>
    <col min="11031" max="11264" width="9.140625" style="547"/>
    <col min="11265" max="11265" width="8.140625" style="547" customWidth="1"/>
    <col min="11266" max="11266" width="25.140625" style="547" customWidth="1"/>
    <col min="11267" max="11276" width="15.85546875" style="547" customWidth="1"/>
    <col min="11277" max="11277" width="16.85546875" style="547" customWidth="1"/>
    <col min="11278" max="11278" width="14.5703125" style="547" bestFit="1" customWidth="1"/>
    <col min="11279" max="11284" width="9.140625" style="547"/>
    <col min="11285" max="11285" width="9.28515625" style="547" bestFit="1" customWidth="1"/>
    <col min="11286" max="11286" width="11.140625" style="547" bestFit="1" customWidth="1"/>
    <col min="11287" max="11520" width="9.140625" style="547"/>
    <col min="11521" max="11521" width="8.140625" style="547" customWidth="1"/>
    <col min="11522" max="11522" width="25.140625" style="547" customWidth="1"/>
    <col min="11523" max="11532" width="15.85546875" style="547" customWidth="1"/>
    <col min="11533" max="11533" width="16.85546875" style="547" customWidth="1"/>
    <col min="11534" max="11534" width="14.5703125" style="547" bestFit="1" customWidth="1"/>
    <col min="11535" max="11540" width="9.140625" style="547"/>
    <col min="11541" max="11541" width="9.28515625" style="547" bestFit="1" customWidth="1"/>
    <col min="11542" max="11542" width="11.140625" style="547" bestFit="1" customWidth="1"/>
    <col min="11543" max="11776" width="9.140625" style="547"/>
    <col min="11777" max="11777" width="8.140625" style="547" customWidth="1"/>
    <col min="11778" max="11778" width="25.140625" style="547" customWidth="1"/>
    <col min="11779" max="11788" width="15.85546875" style="547" customWidth="1"/>
    <col min="11789" max="11789" width="16.85546875" style="547" customWidth="1"/>
    <col min="11790" max="11790" width="14.5703125" style="547" bestFit="1" customWidth="1"/>
    <col min="11791" max="11796" width="9.140625" style="547"/>
    <col min="11797" max="11797" width="9.28515625" style="547" bestFit="1" customWidth="1"/>
    <col min="11798" max="11798" width="11.140625" style="547" bestFit="1" customWidth="1"/>
    <col min="11799" max="12032" width="9.140625" style="547"/>
    <col min="12033" max="12033" width="8.140625" style="547" customWidth="1"/>
    <col min="12034" max="12034" width="25.140625" style="547" customWidth="1"/>
    <col min="12035" max="12044" width="15.85546875" style="547" customWidth="1"/>
    <col min="12045" max="12045" width="16.85546875" style="547" customWidth="1"/>
    <col min="12046" max="12046" width="14.5703125" style="547" bestFit="1" customWidth="1"/>
    <col min="12047" max="12052" width="9.140625" style="547"/>
    <col min="12053" max="12053" width="9.28515625" style="547" bestFit="1" customWidth="1"/>
    <col min="12054" max="12054" width="11.140625" style="547" bestFit="1" customWidth="1"/>
    <col min="12055" max="12288" width="9.140625" style="547"/>
    <col min="12289" max="12289" width="8.140625" style="547" customWidth="1"/>
    <col min="12290" max="12290" width="25.140625" style="547" customWidth="1"/>
    <col min="12291" max="12300" width="15.85546875" style="547" customWidth="1"/>
    <col min="12301" max="12301" width="16.85546875" style="547" customWidth="1"/>
    <col min="12302" max="12302" width="14.5703125" style="547" bestFit="1" customWidth="1"/>
    <col min="12303" max="12308" width="9.140625" style="547"/>
    <col min="12309" max="12309" width="9.28515625" style="547" bestFit="1" customWidth="1"/>
    <col min="12310" max="12310" width="11.140625" style="547" bestFit="1" customWidth="1"/>
    <col min="12311" max="12544" width="9.140625" style="547"/>
    <col min="12545" max="12545" width="8.140625" style="547" customWidth="1"/>
    <col min="12546" max="12546" width="25.140625" style="547" customWidth="1"/>
    <col min="12547" max="12556" width="15.85546875" style="547" customWidth="1"/>
    <col min="12557" max="12557" width="16.85546875" style="547" customWidth="1"/>
    <col min="12558" max="12558" width="14.5703125" style="547" bestFit="1" customWidth="1"/>
    <col min="12559" max="12564" width="9.140625" style="547"/>
    <col min="12565" max="12565" width="9.28515625" style="547" bestFit="1" customWidth="1"/>
    <col min="12566" max="12566" width="11.140625" style="547" bestFit="1" customWidth="1"/>
    <col min="12567" max="12800" width="9.140625" style="547"/>
    <col min="12801" max="12801" width="8.140625" style="547" customWidth="1"/>
    <col min="12802" max="12802" width="25.140625" style="547" customWidth="1"/>
    <col min="12803" max="12812" width="15.85546875" style="547" customWidth="1"/>
    <col min="12813" max="12813" width="16.85546875" style="547" customWidth="1"/>
    <col min="12814" max="12814" width="14.5703125" style="547" bestFit="1" customWidth="1"/>
    <col min="12815" max="12820" width="9.140625" style="547"/>
    <col min="12821" max="12821" width="9.28515625" style="547" bestFit="1" customWidth="1"/>
    <col min="12822" max="12822" width="11.140625" style="547" bestFit="1" customWidth="1"/>
    <col min="12823" max="13056" width="9.140625" style="547"/>
    <col min="13057" max="13057" width="8.140625" style="547" customWidth="1"/>
    <col min="13058" max="13058" width="25.140625" style="547" customWidth="1"/>
    <col min="13059" max="13068" width="15.85546875" style="547" customWidth="1"/>
    <col min="13069" max="13069" width="16.85546875" style="547" customWidth="1"/>
    <col min="13070" max="13070" width="14.5703125" style="547" bestFit="1" customWidth="1"/>
    <col min="13071" max="13076" width="9.140625" style="547"/>
    <col min="13077" max="13077" width="9.28515625" style="547" bestFit="1" customWidth="1"/>
    <col min="13078" max="13078" width="11.140625" style="547" bestFit="1" customWidth="1"/>
    <col min="13079" max="13312" width="9.140625" style="547"/>
    <col min="13313" max="13313" width="8.140625" style="547" customWidth="1"/>
    <col min="13314" max="13314" width="25.140625" style="547" customWidth="1"/>
    <col min="13315" max="13324" width="15.85546875" style="547" customWidth="1"/>
    <col min="13325" max="13325" width="16.85546875" style="547" customWidth="1"/>
    <col min="13326" max="13326" width="14.5703125" style="547" bestFit="1" customWidth="1"/>
    <col min="13327" max="13332" width="9.140625" style="547"/>
    <col min="13333" max="13333" width="9.28515625" style="547" bestFit="1" customWidth="1"/>
    <col min="13334" max="13334" width="11.140625" style="547" bestFit="1" customWidth="1"/>
    <col min="13335" max="13568" width="9.140625" style="547"/>
    <col min="13569" max="13569" width="8.140625" style="547" customWidth="1"/>
    <col min="13570" max="13570" width="25.140625" style="547" customWidth="1"/>
    <col min="13571" max="13580" width="15.85546875" style="547" customWidth="1"/>
    <col min="13581" max="13581" width="16.85546875" style="547" customWidth="1"/>
    <col min="13582" max="13582" width="14.5703125" style="547" bestFit="1" customWidth="1"/>
    <col min="13583" max="13588" width="9.140625" style="547"/>
    <col min="13589" max="13589" width="9.28515625" style="547" bestFit="1" customWidth="1"/>
    <col min="13590" max="13590" width="11.140625" style="547" bestFit="1" customWidth="1"/>
    <col min="13591" max="13824" width="9.140625" style="547"/>
    <col min="13825" max="13825" width="8.140625" style="547" customWidth="1"/>
    <col min="13826" max="13826" width="25.140625" style="547" customWidth="1"/>
    <col min="13827" max="13836" width="15.85546875" style="547" customWidth="1"/>
    <col min="13837" max="13837" width="16.85546875" style="547" customWidth="1"/>
    <col min="13838" max="13838" width="14.5703125" style="547" bestFit="1" customWidth="1"/>
    <col min="13839" max="13844" width="9.140625" style="547"/>
    <col min="13845" max="13845" width="9.28515625" style="547" bestFit="1" customWidth="1"/>
    <col min="13846" max="13846" width="11.140625" style="547" bestFit="1" customWidth="1"/>
    <col min="13847" max="14080" width="9.140625" style="547"/>
    <col min="14081" max="14081" width="8.140625" style="547" customWidth="1"/>
    <col min="14082" max="14082" width="25.140625" style="547" customWidth="1"/>
    <col min="14083" max="14092" width="15.85546875" style="547" customWidth="1"/>
    <col min="14093" max="14093" width="16.85546875" style="547" customWidth="1"/>
    <col min="14094" max="14094" width="14.5703125" style="547" bestFit="1" customWidth="1"/>
    <col min="14095" max="14100" width="9.140625" style="547"/>
    <col min="14101" max="14101" width="9.28515625" style="547" bestFit="1" customWidth="1"/>
    <col min="14102" max="14102" width="11.140625" style="547" bestFit="1" customWidth="1"/>
    <col min="14103" max="14336" width="9.140625" style="547"/>
    <col min="14337" max="14337" width="8.140625" style="547" customWidth="1"/>
    <col min="14338" max="14338" width="25.140625" style="547" customWidth="1"/>
    <col min="14339" max="14348" width="15.85546875" style="547" customWidth="1"/>
    <col min="14349" max="14349" width="16.85546875" style="547" customWidth="1"/>
    <col min="14350" max="14350" width="14.5703125" style="547" bestFit="1" customWidth="1"/>
    <col min="14351" max="14356" width="9.140625" style="547"/>
    <col min="14357" max="14357" width="9.28515625" style="547" bestFit="1" customWidth="1"/>
    <col min="14358" max="14358" width="11.140625" style="547" bestFit="1" customWidth="1"/>
    <col min="14359" max="14592" width="9.140625" style="547"/>
    <col min="14593" max="14593" width="8.140625" style="547" customWidth="1"/>
    <col min="14594" max="14594" width="25.140625" style="547" customWidth="1"/>
    <col min="14595" max="14604" width="15.85546875" style="547" customWidth="1"/>
    <col min="14605" max="14605" width="16.85546875" style="547" customWidth="1"/>
    <col min="14606" max="14606" width="14.5703125" style="547" bestFit="1" customWidth="1"/>
    <col min="14607" max="14612" width="9.140625" style="547"/>
    <col min="14613" max="14613" width="9.28515625" style="547" bestFit="1" customWidth="1"/>
    <col min="14614" max="14614" width="11.140625" style="547" bestFit="1" customWidth="1"/>
    <col min="14615" max="14848" width="9.140625" style="547"/>
    <col min="14849" max="14849" width="8.140625" style="547" customWidth="1"/>
    <col min="14850" max="14850" width="25.140625" style="547" customWidth="1"/>
    <col min="14851" max="14860" width="15.85546875" style="547" customWidth="1"/>
    <col min="14861" max="14861" width="16.85546875" style="547" customWidth="1"/>
    <col min="14862" max="14862" width="14.5703125" style="547" bestFit="1" customWidth="1"/>
    <col min="14863" max="14868" width="9.140625" style="547"/>
    <col min="14869" max="14869" width="9.28515625" style="547" bestFit="1" customWidth="1"/>
    <col min="14870" max="14870" width="11.140625" style="547" bestFit="1" customWidth="1"/>
    <col min="14871" max="15104" width="9.140625" style="547"/>
    <col min="15105" max="15105" width="8.140625" style="547" customWidth="1"/>
    <col min="15106" max="15106" width="25.140625" style="547" customWidth="1"/>
    <col min="15107" max="15116" width="15.85546875" style="547" customWidth="1"/>
    <col min="15117" max="15117" width="16.85546875" style="547" customWidth="1"/>
    <col min="15118" max="15118" width="14.5703125" style="547" bestFit="1" customWidth="1"/>
    <col min="15119" max="15124" width="9.140625" style="547"/>
    <col min="15125" max="15125" width="9.28515625" style="547" bestFit="1" customWidth="1"/>
    <col min="15126" max="15126" width="11.140625" style="547" bestFit="1" customWidth="1"/>
    <col min="15127" max="15360" width="9.140625" style="547"/>
    <col min="15361" max="15361" width="8.140625" style="547" customWidth="1"/>
    <col min="15362" max="15362" width="25.140625" style="547" customWidth="1"/>
    <col min="15363" max="15372" width="15.85546875" style="547" customWidth="1"/>
    <col min="15373" max="15373" width="16.85546875" style="547" customWidth="1"/>
    <col min="15374" max="15374" width="14.5703125" style="547" bestFit="1" customWidth="1"/>
    <col min="15375" max="15380" width="9.140625" style="547"/>
    <col min="15381" max="15381" width="9.28515625" style="547" bestFit="1" customWidth="1"/>
    <col min="15382" max="15382" width="11.140625" style="547" bestFit="1" customWidth="1"/>
    <col min="15383" max="15616" width="9.140625" style="547"/>
    <col min="15617" max="15617" width="8.140625" style="547" customWidth="1"/>
    <col min="15618" max="15618" width="25.140625" style="547" customWidth="1"/>
    <col min="15619" max="15628" width="15.85546875" style="547" customWidth="1"/>
    <col min="15629" max="15629" width="16.85546875" style="547" customWidth="1"/>
    <col min="15630" max="15630" width="14.5703125" style="547" bestFit="1" customWidth="1"/>
    <col min="15631" max="15636" width="9.140625" style="547"/>
    <col min="15637" max="15637" width="9.28515625" style="547" bestFit="1" customWidth="1"/>
    <col min="15638" max="15638" width="11.140625" style="547" bestFit="1" customWidth="1"/>
    <col min="15639" max="15872" width="9.140625" style="547"/>
    <col min="15873" max="15873" width="8.140625" style="547" customWidth="1"/>
    <col min="15874" max="15874" width="25.140625" style="547" customWidth="1"/>
    <col min="15875" max="15884" width="15.85546875" style="547" customWidth="1"/>
    <col min="15885" max="15885" width="16.85546875" style="547" customWidth="1"/>
    <col min="15886" max="15886" width="14.5703125" style="547" bestFit="1" customWidth="1"/>
    <col min="15887" max="15892" width="9.140625" style="547"/>
    <col min="15893" max="15893" width="9.28515625" style="547" bestFit="1" customWidth="1"/>
    <col min="15894" max="15894" width="11.140625" style="547" bestFit="1" customWidth="1"/>
    <col min="15895" max="16128" width="9.140625" style="547"/>
    <col min="16129" max="16129" width="8.140625" style="547" customWidth="1"/>
    <col min="16130" max="16130" width="25.140625" style="547" customWidth="1"/>
    <col min="16131" max="16140" width="15.85546875" style="547" customWidth="1"/>
    <col min="16141" max="16141" width="16.85546875" style="547" customWidth="1"/>
    <col min="16142" max="16142" width="14.5703125" style="547" bestFit="1" customWidth="1"/>
    <col min="16143" max="16148" width="9.140625" style="547"/>
    <col min="16149" max="16149" width="9.28515625" style="547" bestFit="1" customWidth="1"/>
    <col min="16150" max="16150" width="11.140625" style="547" bestFit="1" customWidth="1"/>
    <col min="16151" max="16384" width="9.140625" style="547"/>
  </cols>
  <sheetData>
    <row r="2" spans="2:14" ht="21.75" customHeight="1" x14ac:dyDescent="0.25">
      <c r="B2" s="801" t="s">
        <v>566</v>
      </c>
      <c r="C2" s="802"/>
      <c r="D2" s="802"/>
      <c r="E2" s="802"/>
      <c r="F2" s="802"/>
      <c r="G2" s="802"/>
      <c r="H2" s="802"/>
      <c r="K2" s="563"/>
    </row>
    <row r="3" spans="2:14" x14ac:dyDescent="0.2">
      <c r="K3" s="563"/>
    </row>
    <row r="4" spans="2:14" x14ac:dyDescent="0.2">
      <c r="G4" s="611"/>
    </row>
    <row r="5" spans="2:14" ht="14.25" customHeight="1" x14ac:dyDescent="0.2">
      <c r="B5" s="803" t="s">
        <v>567</v>
      </c>
      <c r="C5" s="804" t="s">
        <v>568</v>
      </c>
      <c r="D5" s="804" t="s">
        <v>569</v>
      </c>
      <c r="E5" s="804"/>
      <c r="F5" s="804"/>
      <c r="G5" s="804"/>
      <c r="H5" s="804"/>
    </row>
    <row r="6" spans="2:14" x14ac:dyDescent="0.2">
      <c r="B6" s="803"/>
      <c r="C6" s="804"/>
      <c r="D6" s="803" t="s">
        <v>570</v>
      </c>
      <c r="E6" s="803"/>
      <c r="F6" s="803" t="s">
        <v>571</v>
      </c>
      <c r="G6" s="803"/>
      <c r="H6" s="803"/>
    </row>
    <row r="7" spans="2:14" ht="74.25" customHeight="1" x14ac:dyDescent="0.2">
      <c r="B7" s="803"/>
      <c r="C7" s="804"/>
      <c r="D7" s="622" t="s">
        <v>572</v>
      </c>
      <c r="E7" s="622" t="s">
        <v>573</v>
      </c>
      <c r="F7" s="623" t="s">
        <v>574</v>
      </c>
      <c r="G7" s="623" t="s">
        <v>575</v>
      </c>
      <c r="H7" s="622" t="s">
        <v>576</v>
      </c>
      <c r="N7" s="563"/>
    </row>
    <row r="8" spans="2:14" ht="23.25" customHeight="1" x14ac:dyDescent="0.2">
      <c r="B8" s="624" t="s">
        <v>577</v>
      </c>
      <c r="C8" s="625">
        <v>667147.8540899998</v>
      </c>
      <c r="D8" s="625">
        <v>44054.673310000006</v>
      </c>
      <c r="E8" s="625">
        <v>623093.18078000005</v>
      </c>
      <c r="F8" s="625">
        <v>434790.06177000009</v>
      </c>
      <c r="G8" s="625">
        <v>173690.79632999998</v>
      </c>
      <c r="H8" s="625">
        <v>14612.322679999999</v>
      </c>
      <c r="I8" s="612"/>
      <c r="J8" s="563"/>
      <c r="K8" s="563"/>
      <c r="L8" s="563"/>
      <c r="M8" s="563"/>
      <c r="N8" s="563"/>
    </row>
    <row r="9" spans="2:14" ht="23.25" customHeight="1" x14ac:dyDescent="0.2">
      <c r="B9" s="624" t="s">
        <v>578</v>
      </c>
      <c r="C9" s="625">
        <v>724836.54575999989</v>
      </c>
      <c r="D9" s="625">
        <v>87357.006510000021</v>
      </c>
      <c r="E9" s="625">
        <v>637479.53925000026</v>
      </c>
      <c r="F9" s="625">
        <v>444247.33505000005</v>
      </c>
      <c r="G9" s="625">
        <v>178661.61029999991</v>
      </c>
      <c r="H9" s="625">
        <v>14570.593899999998</v>
      </c>
      <c r="I9" s="612"/>
      <c r="J9" s="563"/>
      <c r="K9" s="563"/>
      <c r="L9" s="563"/>
      <c r="M9" s="563"/>
      <c r="N9" s="563"/>
    </row>
    <row r="10" spans="2:14" ht="23.25" customHeight="1" x14ac:dyDescent="0.2">
      <c r="B10" s="624" t="s">
        <v>579</v>
      </c>
      <c r="C10" s="625">
        <v>719042.38025000016</v>
      </c>
      <c r="D10" s="625">
        <v>65383.937929999985</v>
      </c>
      <c r="E10" s="625">
        <v>653658.44232000015</v>
      </c>
      <c r="F10" s="625">
        <v>454586.84863999987</v>
      </c>
      <c r="G10" s="625">
        <v>183809.89259000006</v>
      </c>
      <c r="H10" s="625">
        <v>15261</v>
      </c>
      <c r="I10" s="612"/>
      <c r="J10" s="563"/>
      <c r="K10" s="563"/>
      <c r="L10" s="563"/>
      <c r="M10" s="563"/>
      <c r="N10" s="563"/>
    </row>
    <row r="11" spans="2:14" ht="23.25" customHeight="1" x14ac:dyDescent="0.2">
      <c r="B11" s="624" t="s">
        <v>580</v>
      </c>
      <c r="C11" s="625">
        <v>718464.0144799999</v>
      </c>
      <c r="D11" s="625">
        <v>54192.362629999996</v>
      </c>
      <c r="E11" s="625">
        <v>664271.65185000002</v>
      </c>
      <c r="F11" s="625">
        <v>462715</v>
      </c>
      <c r="G11" s="625">
        <v>186011.07844999997</v>
      </c>
      <c r="H11" s="625">
        <v>15546.139730000001</v>
      </c>
      <c r="I11" s="612"/>
      <c r="J11" s="563"/>
      <c r="K11" s="563"/>
      <c r="L11" s="563"/>
      <c r="M11" s="563"/>
      <c r="N11" s="563"/>
    </row>
    <row r="12" spans="2:14" ht="23.25" customHeight="1" x14ac:dyDescent="0.2">
      <c r="B12" s="624" t="s">
        <v>581</v>
      </c>
      <c r="C12" s="625">
        <v>707663.8831400004</v>
      </c>
      <c r="D12" s="625">
        <v>64929.284639999998</v>
      </c>
      <c r="E12" s="625">
        <v>642734.59849999996</v>
      </c>
      <c r="F12" s="625">
        <v>453345.19874999998</v>
      </c>
      <c r="G12" s="625">
        <v>173846.74253999998</v>
      </c>
      <c r="H12" s="625">
        <v>15542.657210000001</v>
      </c>
      <c r="I12" s="612"/>
      <c r="J12" s="563"/>
      <c r="K12" s="563"/>
      <c r="L12" s="563"/>
      <c r="M12" s="563"/>
      <c r="N12" s="563"/>
    </row>
    <row r="13" spans="2:14" ht="23.25" customHeight="1" x14ac:dyDescent="0.2">
      <c r="B13" s="621"/>
      <c r="C13" s="612"/>
      <c r="D13" s="575"/>
      <c r="E13" s="575"/>
      <c r="F13" s="575"/>
      <c r="G13" s="575"/>
      <c r="H13" s="575"/>
      <c r="I13" s="612"/>
      <c r="J13" s="563"/>
      <c r="K13" s="563"/>
      <c r="L13" s="563"/>
      <c r="M13" s="563"/>
      <c r="N13" s="563"/>
    </row>
    <row r="14" spans="2:14" ht="23.25" customHeight="1" x14ac:dyDescent="0.2">
      <c r="B14" s="613" t="s">
        <v>582</v>
      </c>
      <c r="C14" s="575"/>
      <c r="D14" s="575"/>
      <c r="E14" s="575"/>
      <c r="F14" s="575"/>
      <c r="G14" s="575"/>
      <c r="H14" s="614"/>
      <c r="I14" s="615"/>
      <c r="J14" s="616"/>
      <c r="N14" s="563"/>
    </row>
    <row r="15" spans="2:14" ht="23.25" customHeight="1" x14ac:dyDescent="0.2">
      <c r="F15" s="553"/>
      <c r="H15" s="617"/>
      <c r="I15" s="553"/>
      <c r="N15" s="563"/>
    </row>
    <row r="16" spans="2:14" ht="23.25" customHeight="1" x14ac:dyDescent="0.25">
      <c r="B16" s="618" t="s">
        <v>583</v>
      </c>
      <c r="C16" s="619"/>
      <c r="D16" s="619"/>
      <c r="E16" s="619"/>
      <c r="F16" s="619"/>
      <c r="G16" s="619"/>
      <c r="H16" s="619"/>
      <c r="I16" s="620"/>
      <c r="J16" s="620"/>
      <c r="K16" s="620"/>
      <c r="L16" s="620"/>
    </row>
    <row r="17" spans="2:12" ht="23.25" customHeight="1" x14ac:dyDescent="0.25">
      <c r="B17" s="619"/>
      <c r="C17" s="619"/>
      <c r="D17" s="619"/>
      <c r="E17" s="619"/>
      <c r="F17" s="619"/>
      <c r="G17" s="619"/>
      <c r="H17" s="619"/>
      <c r="I17" s="626"/>
      <c r="J17" s="626"/>
      <c r="K17" s="626"/>
      <c r="L17" s="626"/>
    </row>
    <row r="18" spans="2:12" ht="38.25" customHeight="1" x14ac:dyDescent="0.25">
      <c r="B18" s="627" t="s">
        <v>584</v>
      </c>
      <c r="C18" s="627" t="s">
        <v>585</v>
      </c>
      <c r="D18" s="627" t="s">
        <v>586</v>
      </c>
      <c r="E18" s="627" t="s">
        <v>587</v>
      </c>
      <c r="F18" s="627" t="s">
        <v>588</v>
      </c>
      <c r="G18" s="627" t="s">
        <v>589</v>
      </c>
      <c r="H18" s="627" t="s">
        <v>590</v>
      </c>
      <c r="I18" s="627" t="s">
        <v>591</v>
      </c>
      <c r="J18" s="627" t="s">
        <v>592</v>
      </c>
      <c r="K18" s="627" t="s">
        <v>593</v>
      </c>
      <c r="L18" s="627" t="s">
        <v>594</v>
      </c>
    </row>
    <row r="19" spans="2:12" ht="18.75" customHeight="1" x14ac:dyDescent="0.2">
      <c r="B19" s="624" t="s">
        <v>595</v>
      </c>
      <c r="C19" s="628">
        <v>667147.85408999992</v>
      </c>
      <c r="D19" s="628">
        <v>62205.766679999993</v>
      </c>
      <c r="E19" s="628">
        <v>339027.20921000006</v>
      </c>
      <c r="F19" s="628">
        <v>108293.74187999996</v>
      </c>
      <c r="G19" s="628">
        <v>9646.8987799999995</v>
      </c>
      <c r="H19" s="628">
        <v>10096.23213</v>
      </c>
      <c r="I19" s="628">
        <v>53621.493409999995</v>
      </c>
      <c r="J19" s="628">
        <v>68435.507569999987</v>
      </c>
      <c r="K19" s="628">
        <v>12756.09215</v>
      </c>
      <c r="L19" s="628">
        <v>3064.9122800000005</v>
      </c>
    </row>
    <row r="20" spans="2:12" ht="18.75" customHeight="1" x14ac:dyDescent="0.2">
      <c r="B20" s="624" t="s">
        <v>596</v>
      </c>
      <c r="C20" s="628">
        <v>724836.54576000001</v>
      </c>
      <c r="D20" s="628">
        <v>68265.344350000028</v>
      </c>
      <c r="E20" s="628">
        <v>369113.22180000006</v>
      </c>
      <c r="F20" s="628">
        <v>118139</v>
      </c>
      <c r="G20" s="628">
        <v>10622.730519999999</v>
      </c>
      <c r="H20" s="628">
        <v>10436.256009999997</v>
      </c>
      <c r="I20" s="628">
        <v>55465.951500000003</v>
      </c>
      <c r="J20" s="628">
        <v>76985.943150000006</v>
      </c>
      <c r="K20" s="628">
        <v>12744.050559999996</v>
      </c>
      <c r="L20" s="628">
        <v>3064.5585799999999</v>
      </c>
    </row>
    <row r="21" spans="2:12" ht="24" customHeight="1" x14ac:dyDescent="0.2">
      <c r="B21" s="624" t="s">
        <v>597</v>
      </c>
      <c r="C21" s="628">
        <v>719042.38024999993</v>
      </c>
      <c r="D21" s="628">
        <v>67213.559640000007</v>
      </c>
      <c r="E21" s="628">
        <v>365708.20387000003</v>
      </c>
      <c r="F21" s="628">
        <v>117079.23698000002</v>
      </c>
      <c r="G21" s="628">
        <v>10831.267320000003</v>
      </c>
      <c r="H21" s="628">
        <v>11219.649170000001</v>
      </c>
      <c r="I21" s="628">
        <v>54838.103899999995</v>
      </c>
      <c r="J21" s="628">
        <v>76344.201429999986</v>
      </c>
      <c r="K21" s="628">
        <v>12744.254660000001</v>
      </c>
      <c r="L21" s="628">
        <v>3063.9032800000004</v>
      </c>
    </row>
    <row r="22" spans="2:12" ht="18.75" customHeight="1" x14ac:dyDescent="0.2">
      <c r="B22" s="624" t="s">
        <v>598</v>
      </c>
      <c r="C22" s="628">
        <v>718464.0144799999</v>
      </c>
      <c r="D22" s="628">
        <v>67493</v>
      </c>
      <c r="E22" s="628">
        <v>365009.24566000007</v>
      </c>
      <c r="F22" s="628">
        <v>116909.74216999998</v>
      </c>
      <c r="G22" s="628">
        <v>10873.372240000002</v>
      </c>
      <c r="H22" s="628">
        <v>11463.074739999998</v>
      </c>
      <c r="I22" s="628">
        <v>54345.003469999996</v>
      </c>
      <c r="J22" s="628">
        <v>76577.920429999984</v>
      </c>
      <c r="K22" s="628">
        <v>12730.334029999998</v>
      </c>
      <c r="L22" s="628">
        <v>3062.84204</v>
      </c>
    </row>
    <row r="23" spans="2:12" ht="18.75" customHeight="1" x14ac:dyDescent="0.2">
      <c r="B23" s="624" t="s">
        <v>599</v>
      </c>
      <c r="C23" s="628">
        <v>707663.88314000005</v>
      </c>
      <c r="D23" s="628">
        <v>64924.063210000008</v>
      </c>
      <c r="E23" s="628">
        <v>362180.2233800001</v>
      </c>
      <c r="F23" s="628">
        <v>115864.13913999998</v>
      </c>
      <c r="G23" s="628">
        <v>11028.670259999995</v>
      </c>
      <c r="H23" s="628">
        <v>11546.359710000001</v>
      </c>
      <c r="I23" s="628">
        <v>49483.508809999992</v>
      </c>
      <c r="J23" s="628">
        <v>78923.291989999983</v>
      </c>
      <c r="K23" s="628">
        <v>12548.631539999997</v>
      </c>
      <c r="L23" s="628">
        <v>1164.9951000000001</v>
      </c>
    </row>
    <row r="24" spans="2:12" ht="18.75" customHeight="1" x14ac:dyDescent="0.2"/>
    <row r="25" spans="2:12" ht="18.75" customHeight="1" x14ac:dyDescent="0.2"/>
    <row r="26" spans="2:12" ht="18.75" customHeight="1" x14ac:dyDescent="0.2">
      <c r="C26" s="551"/>
      <c r="D26" s="551"/>
      <c r="E26" s="551"/>
      <c r="F26" s="551"/>
      <c r="G26" s="551"/>
      <c r="H26" s="551"/>
      <c r="I26" s="551"/>
      <c r="J26" s="551"/>
      <c r="K26" s="551"/>
      <c r="L26" s="551"/>
    </row>
    <row r="27" spans="2:12" ht="18.75" customHeight="1" x14ac:dyDescent="0.2"/>
    <row r="28" spans="2:12" ht="18.75" customHeight="1" x14ac:dyDescent="0.2"/>
    <row r="29" spans="2:12" ht="18.75" customHeight="1" x14ac:dyDescent="0.2"/>
    <row r="30" spans="2:12" ht="18.75" customHeight="1" x14ac:dyDescent="0.2"/>
    <row r="32" spans="2:12" x14ac:dyDescent="0.2">
      <c r="D32" s="552"/>
    </row>
    <row r="33" spans="4:4" x14ac:dyDescent="0.2">
      <c r="D33" s="552"/>
    </row>
    <row r="34" spans="4:4" x14ac:dyDescent="0.2">
      <c r="D34" s="552"/>
    </row>
    <row r="35" spans="4:4" x14ac:dyDescent="0.2">
      <c r="D35" s="552"/>
    </row>
    <row r="36" spans="4:4" x14ac:dyDescent="0.2">
      <c r="D36" s="552"/>
    </row>
    <row r="37" spans="4:4" x14ac:dyDescent="0.2">
      <c r="D37" s="552"/>
    </row>
    <row r="38" spans="4:4" x14ac:dyDescent="0.2">
      <c r="D38" s="552"/>
    </row>
    <row r="39" spans="4:4" x14ac:dyDescent="0.2">
      <c r="D39" s="552"/>
    </row>
    <row r="40" spans="4:4" x14ac:dyDescent="0.2">
      <c r="D40" s="552"/>
    </row>
    <row r="41" spans="4:4" x14ac:dyDescent="0.2">
      <c r="D41" s="553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"/>
  <sheetViews>
    <sheetView workbookViewId="0">
      <selection activeCell="D36" sqref="D36"/>
    </sheetView>
  </sheetViews>
  <sheetFormatPr defaultRowHeight="12.75" x14ac:dyDescent="0.2"/>
  <cols>
    <col min="1" max="1" width="9.140625" style="476"/>
    <col min="2" max="2" width="9.28515625" style="476" customWidth="1"/>
    <col min="3" max="3" width="9.85546875" style="476" customWidth="1"/>
    <col min="4" max="257" width="9.140625" style="476"/>
    <col min="258" max="258" width="9.28515625" style="476" customWidth="1"/>
    <col min="259" max="259" width="9.85546875" style="476" customWidth="1"/>
    <col min="260" max="513" width="9.140625" style="476"/>
    <col min="514" max="514" width="9.28515625" style="476" customWidth="1"/>
    <col min="515" max="515" width="9.85546875" style="476" customWidth="1"/>
    <col min="516" max="769" width="9.140625" style="476"/>
    <col min="770" max="770" width="9.28515625" style="476" customWidth="1"/>
    <col min="771" max="771" width="9.85546875" style="476" customWidth="1"/>
    <col min="772" max="1025" width="9.140625" style="476"/>
    <col min="1026" max="1026" width="9.28515625" style="476" customWidth="1"/>
    <col min="1027" max="1027" width="9.85546875" style="476" customWidth="1"/>
    <col min="1028" max="1281" width="9.140625" style="476"/>
    <col min="1282" max="1282" width="9.28515625" style="476" customWidth="1"/>
    <col min="1283" max="1283" width="9.85546875" style="476" customWidth="1"/>
    <col min="1284" max="1537" width="9.140625" style="476"/>
    <col min="1538" max="1538" width="9.28515625" style="476" customWidth="1"/>
    <col min="1539" max="1539" width="9.85546875" style="476" customWidth="1"/>
    <col min="1540" max="1793" width="9.140625" style="476"/>
    <col min="1794" max="1794" width="9.28515625" style="476" customWidth="1"/>
    <col min="1795" max="1795" width="9.85546875" style="476" customWidth="1"/>
    <col min="1796" max="2049" width="9.140625" style="476"/>
    <col min="2050" max="2050" width="9.28515625" style="476" customWidth="1"/>
    <col min="2051" max="2051" width="9.85546875" style="476" customWidth="1"/>
    <col min="2052" max="2305" width="9.140625" style="476"/>
    <col min="2306" max="2306" width="9.28515625" style="476" customWidth="1"/>
    <col min="2307" max="2307" width="9.85546875" style="476" customWidth="1"/>
    <col min="2308" max="2561" width="9.140625" style="476"/>
    <col min="2562" max="2562" width="9.28515625" style="476" customWidth="1"/>
    <col min="2563" max="2563" width="9.85546875" style="476" customWidth="1"/>
    <col min="2564" max="2817" width="9.140625" style="476"/>
    <col min="2818" max="2818" width="9.28515625" style="476" customWidth="1"/>
    <col min="2819" max="2819" width="9.85546875" style="476" customWidth="1"/>
    <col min="2820" max="3073" width="9.140625" style="476"/>
    <col min="3074" max="3074" width="9.28515625" style="476" customWidth="1"/>
    <col min="3075" max="3075" width="9.85546875" style="476" customWidth="1"/>
    <col min="3076" max="3329" width="9.140625" style="476"/>
    <col min="3330" max="3330" width="9.28515625" style="476" customWidth="1"/>
    <col min="3331" max="3331" width="9.85546875" style="476" customWidth="1"/>
    <col min="3332" max="3585" width="9.140625" style="476"/>
    <col min="3586" max="3586" width="9.28515625" style="476" customWidth="1"/>
    <col min="3587" max="3587" width="9.85546875" style="476" customWidth="1"/>
    <col min="3588" max="3841" width="9.140625" style="476"/>
    <col min="3842" max="3842" width="9.28515625" style="476" customWidth="1"/>
    <col min="3843" max="3843" width="9.85546875" style="476" customWidth="1"/>
    <col min="3844" max="4097" width="9.140625" style="476"/>
    <col min="4098" max="4098" width="9.28515625" style="476" customWidth="1"/>
    <col min="4099" max="4099" width="9.85546875" style="476" customWidth="1"/>
    <col min="4100" max="4353" width="9.140625" style="476"/>
    <col min="4354" max="4354" width="9.28515625" style="476" customWidth="1"/>
    <col min="4355" max="4355" width="9.85546875" style="476" customWidth="1"/>
    <col min="4356" max="4609" width="9.140625" style="476"/>
    <col min="4610" max="4610" width="9.28515625" style="476" customWidth="1"/>
    <col min="4611" max="4611" width="9.85546875" style="476" customWidth="1"/>
    <col min="4612" max="4865" width="9.140625" style="476"/>
    <col min="4866" max="4866" width="9.28515625" style="476" customWidth="1"/>
    <col min="4867" max="4867" width="9.85546875" style="476" customWidth="1"/>
    <col min="4868" max="5121" width="9.140625" style="476"/>
    <col min="5122" max="5122" width="9.28515625" style="476" customWidth="1"/>
    <col min="5123" max="5123" width="9.85546875" style="476" customWidth="1"/>
    <col min="5124" max="5377" width="9.140625" style="476"/>
    <col min="5378" max="5378" width="9.28515625" style="476" customWidth="1"/>
    <col min="5379" max="5379" width="9.85546875" style="476" customWidth="1"/>
    <col min="5380" max="5633" width="9.140625" style="476"/>
    <col min="5634" max="5634" width="9.28515625" style="476" customWidth="1"/>
    <col min="5635" max="5635" width="9.85546875" style="476" customWidth="1"/>
    <col min="5636" max="5889" width="9.140625" style="476"/>
    <col min="5890" max="5890" width="9.28515625" style="476" customWidth="1"/>
    <col min="5891" max="5891" width="9.85546875" style="476" customWidth="1"/>
    <col min="5892" max="6145" width="9.140625" style="476"/>
    <col min="6146" max="6146" width="9.28515625" style="476" customWidth="1"/>
    <col min="6147" max="6147" width="9.85546875" style="476" customWidth="1"/>
    <col min="6148" max="6401" width="9.140625" style="476"/>
    <col min="6402" max="6402" width="9.28515625" style="476" customWidth="1"/>
    <col min="6403" max="6403" width="9.85546875" style="476" customWidth="1"/>
    <col min="6404" max="6657" width="9.140625" style="476"/>
    <col min="6658" max="6658" width="9.28515625" style="476" customWidth="1"/>
    <col min="6659" max="6659" width="9.85546875" style="476" customWidth="1"/>
    <col min="6660" max="6913" width="9.140625" style="476"/>
    <col min="6914" max="6914" width="9.28515625" style="476" customWidth="1"/>
    <col min="6915" max="6915" width="9.85546875" style="476" customWidth="1"/>
    <col min="6916" max="7169" width="9.140625" style="476"/>
    <col min="7170" max="7170" width="9.28515625" style="476" customWidth="1"/>
    <col min="7171" max="7171" width="9.85546875" style="476" customWidth="1"/>
    <col min="7172" max="7425" width="9.140625" style="476"/>
    <col min="7426" max="7426" width="9.28515625" style="476" customWidth="1"/>
    <col min="7427" max="7427" width="9.85546875" style="476" customWidth="1"/>
    <col min="7428" max="7681" width="9.140625" style="476"/>
    <col min="7682" max="7682" width="9.28515625" style="476" customWidth="1"/>
    <col min="7683" max="7683" width="9.85546875" style="476" customWidth="1"/>
    <col min="7684" max="7937" width="9.140625" style="476"/>
    <col min="7938" max="7938" width="9.28515625" style="476" customWidth="1"/>
    <col min="7939" max="7939" width="9.85546875" style="476" customWidth="1"/>
    <col min="7940" max="8193" width="9.140625" style="476"/>
    <col min="8194" max="8194" width="9.28515625" style="476" customWidth="1"/>
    <col min="8195" max="8195" width="9.85546875" style="476" customWidth="1"/>
    <col min="8196" max="8449" width="9.140625" style="476"/>
    <col min="8450" max="8450" width="9.28515625" style="476" customWidth="1"/>
    <col min="8451" max="8451" width="9.85546875" style="476" customWidth="1"/>
    <col min="8452" max="8705" width="9.140625" style="476"/>
    <col min="8706" max="8706" width="9.28515625" style="476" customWidth="1"/>
    <col min="8707" max="8707" width="9.85546875" style="476" customWidth="1"/>
    <col min="8708" max="8961" width="9.140625" style="476"/>
    <col min="8962" max="8962" width="9.28515625" style="476" customWidth="1"/>
    <col min="8963" max="8963" width="9.85546875" style="476" customWidth="1"/>
    <col min="8964" max="9217" width="9.140625" style="476"/>
    <col min="9218" max="9218" width="9.28515625" style="476" customWidth="1"/>
    <col min="9219" max="9219" width="9.85546875" style="476" customWidth="1"/>
    <col min="9220" max="9473" width="9.140625" style="476"/>
    <col min="9474" max="9474" width="9.28515625" style="476" customWidth="1"/>
    <col min="9475" max="9475" width="9.85546875" style="476" customWidth="1"/>
    <col min="9476" max="9729" width="9.140625" style="476"/>
    <col min="9730" max="9730" width="9.28515625" style="476" customWidth="1"/>
    <col min="9731" max="9731" width="9.85546875" style="476" customWidth="1"/>
    <col min="9732" max="9985" width="9.140625" style="476"/>
    <col min="9986" max="9986" width="9.28515625" style="476" customWidth="1"/>
    <col min="9987" max="9987" width="9.85546875" style="476" customWidth="1"/>
    <col min="9988" max="10241" width="9.140625" style="476"/>
    <col min="10242" max="10242" width="9.28515625" style="476" customWidth="1"/>
    <col min="10243" max="10243" width="9.85546875" style="476" customWidth="1"/>
    <col min="10244" max="10497" width="9.140625" style="476"/>
    <col min="10498" max="10498" width="9.28515625" style="476" customWidth="1"/>
    <col min="10499" max="10499" width="9.85546875" style="476" customWidth="1"/>
    <col min="10500" max="10753" width="9.140625" style="476"/>
    <col min="10754" max="10754" width="9.28515625" style="476" customWidth="1"/>
    <col min="10755" max="10755" width="9.85546875" style="476" customWidth="1"/>
    <col min="10756" max="11009" width="9.140625" style="476"/>
    <col min="11010" max="11010" width="9.28515625" style="476" customWidth="1"/>
    <col min="11011" max="11011" width="9.85546875" style="476" customWidth="1"/>
    <col min="11012" max="11265" width="9.140625" style="476"/>
    <col min="11266" max="11266" width="9.28515625" style="476" customWidth="1"/>
    <col min="11267" max="11267" width="9.85546875" style="476" customWidth="1"/>
    <col min="11268" max="11521" width="9.140625" style="476"/>
    <col min="11522" max="11522" width="9.28515625" style="476" customWidth="1"/>
    <col min="11523" max="11523" width="9.85546875" style="476" customWidth="1"/>
    <col min="11524" max="11777" width="9.140625" style="476"/>
    <col min="11778" max="11778" width="9.28515625" style="476" customWidth="1"/>
    <col min="11779" max="11779" width="9.85546875" style="476" customWidth="1"/>
    <col min="11780" max="12033" width="9.140625" style="476"/>
    <col min="12034" max="12034" width="9.28515625" style="476" customWidth="1"/>
    <col min="12035" max="12035" width="9.85546875" style="476" customWidth="1"/>
    <col min="12036" max="12289" width="9.140625" style="476"/>
    <col min="12290" max="12290" width="9.28515625" style="476" customWidth="1"/>
    <col min="12291" max="12291" width="9.85546875" style="476" customWidth="1"/>
    <col min="12292" max="12545" width="9.140625" style="476"/>
    <col min="12546" max="12546" width="9.28515625" style="476" customWidth="1"/>
    <col min="12547" max="12547" width="9.85546875" style="476" customWidth="1"/>
    <col min="12548" max="12801" width="9.140625" style="476"/>
    <col min="12802" max="12802" width="9.28515625" style="476" customWidth="1"/>
    <col min="12803" max="12803" width="9.85546875" style="476" customWidth="1"/>
    <col min="12804" max="13057" width="9.140625" style="476"/>
    <col min="13058" max="13058" width="9.28515625" style="476" customWidth="1"/>
    <col min="13059" max="13059" width="9.85546875" style="476" customWidth="1"/>
    <col min="13060" max="13313" width="9.140625" style="476"/>
    <col min="13314" max="13314" width="9.28515625" style="476" customWidth="1"/>
    <col min="13315" max="13315" width="9.85546875" style="476" customWidth="1"/>
    <col min="13316" max="13569" width="9.140625" style="476"/>
    <col min="13570" max="13570" width="9.28515625" style="476" customWidth="1"/>
    <col min="13571" max="13571" width="9.85546875" style="476" customWidth="1"/>
    <col min="13572" max="13825" width="9.140625" style="476"/>
    <col min="13826" max="13826" width="9.28515625" style="476" customWidth="1"/>
    <col min="13827" max="13827" width="9.85546875" style="476" customWidth="1"/>
    <col min="13828" max="14081" width="9.140625" style="476"/>
    <col min="14082" max="14082" width="9.28515625" style="476" customWidth="1"/>
    <col min="14083" max="14083" width="9.85546875" style="476" customWidth="1"/>
    <col min="14084" max="14337" width="9.140625" style="476"/>
    <col min="14338" max="14338" width="9.28515625" style="476" customWidth="1"/>
    <col min="14339" max="14339" width="9.85546875" style="476" customWidth="1"/>
    <col min="14340" max="14593" width="9.140625" style="476"/>
    <col min="14594" max="14594" width="9.28515625" style="476" customWidth="1"/>
    <col min="14595" max="14595" width="9.85546875" style="476" customWidth="1"/>
    <col min="14596" max="14849" width="9.140625" style="476"/>
    <col min="14850" max="14850" width="9.28515625" style="476" customWidth="1"/>
    <col min="14851" max="14851" width="9.85546875" style="476" customWidth="1"/>
    <col min="14852" max="15105" width="9.140625" style="476"/>
    <col min="15106" max="15106" width="9.28515625" style="476" customWidth="1"/>
    <col min="15107" max="15107" width="9.85546875" style="476" customWidth="1"/>
    <col min="15108" max="15361" width="9.140625" style="476"/>
    <col min="15362" max="15362" width="9.28515625" style="476" customWidth="1"/>
    <col min="15363" max="15363" width="9.85546875" style="476" customWidth="1"/>
    <col min="15364" max="15617" width="9.140625" style="476"/>
    <col min="15618" max="15618" width="9.28515625" style="476" customWidth="1"/>
    <col min="15619" max="15619" width="9.85546875" style="476" customWidth="1"/>
    <col min="15620" max="15873" width="9.140625" style="476"/>
    <col min="15874" max="15874" width="9.28515625" style="476" customWidth="1"/>
    <col min="15875" max="15875" width="9.85546875" style="476" customWidth="1"/>
    <col min="15876" max="16129" width="9.140625" style="476"/>
    <col min="16130" max="16130" width="9.28515625" style="476" customWidth="1"/>
    <col min="16131" max="16131" width="9.85546875" style="476" customWidth="1"/>
    <col min="16132" max="16384" width="9.140625" style="476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44"/>
  <sheetViews>
    <sheetView topLeftCell="A16" zoomScale="90" zoomScaleNormal="90" workbookViewId="0">
      <selection activeCell="D36" sqref="D36"/>
    </sheetView>
  </sheetViews>
  <sheetFormatPr defaultRowHeight="12.75" x14ac:dyDescent="0.2"/>
  <cols>
    <col min="1" max="1" width="9.140625" style="566"/>
    <col min="2" max="2" width="20.42578125" style="566" customWidth="1"/>
    <col min="3" max="3" width="14.85546875" style="566" customWidth="1"/>
    <col min="4" max="4" width="13.85546875" style="566" customWidth="1"/>
    <col min="5" max="5" width="15.28515625" style="566" customWidth="1"/>
    <col min="6" max="6" width="20.7109375" style="566" customWidth="1"/>
    <col min="7" max="7" width="9.140625" style="566"/>
    <col min="8" max="8" width="13.42578125" style="566" customWidth="1"/>
    <col min="9" max="9" width="14" style="566" customWidth="1"/>
    <col min="10" max="10" width="13.28515625" style="566" customWidth="1"/>
    <col min="11" max="12" width="9.140625" style="566"/>
    <col min="13" max="13" width="14.85546875" style="566" customWidth="1"/>
    <col min="14" max="257" width="9.140625" style="566"/>
    <col min="258" max="258" width="20.42578125" style="566" customWidth="1"/>
    <col min="259" max="259" width="14.85546875" style="566" customWidth="1"/>
    <col min="260" max="260" width="13.85546875" style="566" customWidth="1"/>
    <col min="261" max="261" width="15.28515625" style="566" customWidth="1"/>
    <col min="262" max="262" width="20.7109375" style="566" customWidth="1"/>
    <col min="263" max="263" width="9.140625" style="566"/>
    <col min="264" max="264" width="13.42578125" style="566" customWidth="1"/>
    <col min="265" max="265" width="14" style="566" customWidth="1"/>
    <col min="266" max="266" width="13.28515625" style="566" customWidth="1"/>
    <col min="267" max="268" width="9.140625" style="566"/>
    <col min="269" max="269" width="14.85546875" style="566" customWidth="1"/>
    <col min="270" max="513" width="9.140625" style="566"/>
    <col min="514" max="514" width="20.42578125" style="566" customWidth="1"/>
    <col min="515" max="515" width="14.85546875" style="566" customWidth="1"/>
    <col min="516" max="516" width="13.85546875" style="566" customWidth="1"/>
    <col min="517" max="517" width="15.28515625" style="566" customWidth="1"/>
    <col min="518" max="518" width="20.7109375" style="566" customWidth="1"/>
    <col min="519" max="519" width="9.140625" style="566"/>
    <col min="520" max="520" width="13.42578125" style="566" customWidth="1"/>
    <col min="521" max="521" width="14" style="566" customWidth="1"/>
    <col min="522" max="522" width="13.28515625" style="566" customWidth="1"/>
    <col min="523" max="524" width="9.140625" style="566"/>
    <col min="525" max="525" width="14.85546875" style="566" customWidth="1"/>
    <col min="526" max="769" width="9.140625" style="566"/>
    <col min="770" max="770" width="20.42578125" style="566" customWidth="1"/>
    <col min="771" max="771" width="14.85546875" style="566" customWidth="1"/>
    <col min="772" max="772" width="13.85546875" style="566" customWidth="1"/>
    <col min="773" max="773" width="15.28515625" style="566" customWidth="1"/>
    <col min="774" max="774" width="20.7109375" style="566" customWidth="1"/>
    <col min="775" max="775" width="9.140625" style="566"/>
    <col min="776" max="776" width="13.42578125" style="566" customWidth="1"/>
    <col min="777" max="777" width="14" style="566" customWidth="1"/>
    <col min="778" max="778" width="13.28515625" style="566" customWidth="1"/>
    <col min="779" max="780" width="9.140625" style="566"/>
    <col min="781" max="781" width="14.85546875" style="566" customWidth="1"/>
    <col min="782" max="1025" width="9.140625" style="566"/>
    <col min="1026" max="1026" width="20.42578125" style="566" customWidth="1"/>
    <col min="1027" max="1027" width="14.85546875" style="566" customWidth="1"/>
    <col min="1028" max="1028" width="13.85546875" style="566" customWidth="1"/>
    <col min="1029" max="1029" width="15.28515625" style="566" customWidth="1"/>
    <col min="1030" max="1030" width="20.7109375" style="566" customWidth="1"/>
    <col min="1031" max="1031" width="9.140625" style="566"/>
    <col min="1032" max="1032" width="13.42578125" style="566" customWidth="1"/>
    <col min="1033" max="1033" width="14" style="566" customWidth="1"/>
    <col min="1034" max="1034" width="13.28515625" style="566" customWidth="1"/>
    <col min="1035" max="1036" width="9.140625" style="566"/>
    <col min="1037" max="1037" width="14.85546875" style="566" customWidth="1"/>
    <col min="1038" max="1281" width="9.140625" style="566"/>
    <col min="1282" max="1282" width="20.42578125" style="566" customWidth="1"/>
    <col min="1283" max="1283" width="14.85546875" style="566" customWidth="1"/>
    <col min="1284" max="1284" width="13.85546875" style="566" customWidth="1"/>
    <col min="1285" max="1285" width="15.28515625" style="566" customWidth="1"/>
    <col min="1286" max="1286" width="20.7109375" style="566" customWidth="1"/>
    <col min="1287" max="1287" width="9.140625" style="566"/>
    <col min="1288" max="1288" width="13.42578125" style="566" customWidth="1"/>
    <col min="1289" max="1289" width="14" style="566" customWidth="1"/>
    <col min="1290" max="1290" width="13.28515625" style="566" customWidth="1"/>
    <col min="1291" max="1292" width="9.140625" style="566"/>
    <col min="1293" max="1293" width="14.85546875" style="566" customWidth="1"/>
    <col min="1294" max="1537" width="9.140625" style="566"/>
    <col min="1538" max="1538" width="20.42578125" style="566" customWidth="1"/>
    <col min="1539" max="1539" width="14.85546875" style="566" customWidth="1"/>
    <col min="1540" max="1540" width="13.85546875" style="566" customWidth="1"/>
    <col min="1541" max="1541" width="15.28515625" style="566" customWidth="1"/>
    <col min="1542" max="1542" width="20.7109375" style="566" customWidth="1"/>
    <col min="1543" max="1543" width="9.140625" style="566"/>
    <col min="1544" max="1544" width="13.42578125" style="566" customWidth="1"/>
    <col min="1545" max="1545" width="14" style="566" customWidth="1"/>
    <col min="1546" max="1546" width="13.28515625" style="566" customWidth="1"/>
    <col min="1547" max="1548" width="9.140625" style="566"/>
    <col min="1549" max="1549" width="14.85546875" style="566" customWidth="1"/>
    <col min="1550" max="1793" width="9.140625" style="566"/>
    <col min="1794" max="1794" width="20.42578125" style="566" customWidth="1"/>
    <col min="1795" max="1795" width="14.85546875" style="566" customWidth="1"/>
    <col min="1796" max="1796" width="13.85546875" style="566" customWidth="1"/>
    <col min="1797" max="1797" width="15.28515625" style="566" customWidth="1"/>
    <col min="1798" max="1798" width="20.7109375" style="566" customWidth="1"/>
    <col min="1799" max="1799" width="9.140625" style="566"/>
    <col min="1800" max="1800" width="13.42578125" style="566" customWidth="1"/>
    <col min="1801" max="1801" width="14" style="566" customWidth="1"/>
    <col min="1802" max="1802" width="13.28515625" style="566" customWidth="1"/>
    <col min="1803" max="1804" width="9.140625" style="566"/>
    <col min="1805" max="1805" width="14.85546875" style="566" customWidth="1"/>
    <col min="1806" max="2049" width="9.140625" style="566"/>
    <col min="2050" max="2050" width="20.42578125" style="566" customWidth="1"/>
    <col min="2051" max="2051" width="14.85546875" style="566" customWidth="1"/>
    <col min="2052" max="2052" width="13.85546875" style="566" customWidth="1"/>
    <col min="2053" max="2053" width="15.28515625" style="566" customWidth="1"/>
    <col min="2054" max="2054" width="20.7109375" style="566" customWidth="1"/>
    <col min="2055" max="2055" width="9.140625" style="566"/>
    <col min="2056" max="2056" width="13.42578125" style="566" customWidth="1"/>
    <col min="2057" max="2057" width="14" style="566" customWidth="1"/>
    <col min="2058" max="2058" width="13.28515625" style="566" customWidth="1"/>
    <col min="2059" max="2060" width="9.140625" style="566"/>
    <col min="2061" max="2061" width="14.85546875" style="566" customWidth="1"/>
    <col min="2062" max="2305" width="9.140625" style="566"/>
    <col min="2306" max="2306" width="20.42578125" style="566" customWidth="1"/>
    <col min="2307" max="2307" width="14.85546875" style="566" customWidth="1"/>
    <col min="2308" max="2308" width="13.85546875" style="566" customWidth="1"/>
    <col min="2309" max="2309" width="15.28515625" style="566" customWidth="1"/>
    <col min="2310" max="2310" width="20.7109375" style="566" customWidth="1"/>
    <col min="2311" max="2311" width="9.140625" style="566"/>
    <col min="2312" max="2312" width="13.42578125" style="566" customWidth="1"/>
    <col min="2313" max="2313" width="14" style="566" customWidth="1"/>
    <col min="2314" max="2314" width="13.28515625" style="566" customWidth="1"/>
    <col min="2315" max="2316" width="9.140625" style="566"/>
    <col min="2317" max="2317" width="14.85546875" style="566" customWidth="1"/>
    <col min="2318" max="2561" width="9.140625" style="566"/>
    <col min="2562" max="2562" width="20.42578125" style="566" customWidth="1"/>
    <col min="2563" max="2563" width="14.85546875" style="566" customWidth="1"/>
    <col min="2564" max="2564" width="13.85546875" style="566" customWidth="1"/>
    <col min="2565" max="2565" width="15.28515625" style="566" customWidth="1"/>
    <col min="2566" max="2566" width="20.7109375" style="566" customWidth="1"/>
    <col min="2567" max="2567" width="9.140625" style="566"/>
    <col min="2568" max="2568" width="13.42578125" style="566" customWidth="1"/>
    <col min="2569" max="2569" width="14" style="566" customWidth="1"/>
    <col min="2570" max="2570" width="13.28515625" style="566" customWidth="1"/>
    <col min="2571" max="2572" width="9.140625" style="566"/>
    <col min="2573" max="2573" width="14.85546875" style="566" customWidth="1"/>
    <col min="2574" max="2817" width="9.140625" style="566"/>
    <col min="2818" max="2818" width="20.42578125" style="566" customWidth="1"/>
    <col min="2819" max="2819" width="14.85546875" style="566" customWidth="1"/>
    <col min="2820" max="2820" width="13.85546875" style="566" customWidth="1"/>
    <col min="2821" max="2821" width="15.28515625" style="566" customWidth="1"/>
    <col min="2822" max="2822" width="20.7109375" style="566" customWidth="1"/>
    <col min="2823" max="2823" width="9.140625" style="566"/>
    <col min="2824" max="2824" width="13.42578125" style="566" customWidth="1"/>
    <col min="2825" max="2825" width="14" style="566" customWidth="1"/>
    <col min="2826" max="2826" width="13.28515625" style="566" customWidth="1"/>
    <col min="2827" max="2828" width="9.140625" style="566"/>
    <col min="2829" max="2829" width="14.85546875" style="566" customWidth="1"/>
    <col min="2830" max="3073" width="9.140625" style="566"/>
    <col min="3074" max="3074" width="20.42578125" style="566" customWidth="1"/>
    <col min="3075" max="3075" width="14.85546875" style="566" customWidth="1"/>
    <col min="3076" max="3076" width="13.85546875" style="566" customWidth="1"/>
    <col min="3077" max="3077" width="15.28515625" style="566" customWidth="1"/>
    <col min="3078" max="3078" width="20.7109375" style="566" customWidth="1"/>
    <col min="3079" max="3079" width="9.140625" style="566"/>
    <col min="3080" max="3080" width="13.42578125" style="566" customWidth="1"/>
    <col min="3081" max="3081" width="14" style="566" customWidth="1"/>
    <col min="3082" max="3082" width="13.28515625" style="566" customWidth="1"/>
    <col min="3083" max="3084" width="9.140625" style="566"/>
    <col min="3085" max="3085" width="14.85546875" style="566" customWidth="1"/>
    <col min="3086" max="3329" width="9.140625" style="566"/>
    <col min="3330" max="3330" width="20.42578125" style="566" customWidth="1"/>
    <col min="3331" max="3331" width="14.85546875" style="566" customWidth="1"/>
    <col min="3332" max="3332" width="13.85546875" style="566" customWidth="1"/>
    <col min="3333" max="3333" width="15.28515625" style="566" customWidth="1"/>
    <col min="3334" max="3334" width="20.7109375" style="566" customWidth="1"/>
    <col min="3335" max="3335" width="9.140625" style="566"/>
    <col min="3336" max="3336" width="13.42578125" style="566" customWidth="1"/>
    <col min="3337" max="3337" width="14" style="566" customWidth="1"/>
    <col min="3338" max="3338" width="13.28515625" style="566" customWidth="1"/>
    <col min="3339" max="3340" width="9.140625" style="566"/>
    <col min="3341" max="3341" width="14.85546875" style="566" customWidth="1"/>
    <col min="3342" max="3585" width="9.140625" style="566"/>
    <col min="3586" max="3586" width="20.42578125" style="566" customWidth="1"/>
    <col min="3587" max="3587" width="14.85546875" style="566" customWidth="1"/>
    <col min="3588" max="3588" width="13.85546875" style="566" customWidth="1"/>
    <col min="3589" max="3589" width="15.28515625" style="566" customWidth="1"/>
    <col min="3590" max="3590" width="20.7109375" style="566" customWidth="1"/>
    <col min="3591" max="3591" width="9.140625" style="566"/>
    <col min="3592" max="3592" width="13.42578125" style="566" customWidth="1"/>
    <col min="3593" max="3593" width="14" style="566" customWidth="1"/>
    <col min="3594" max="3594" width="13.28515625" style="566" customWidth="1"/>
    <col min="3595" max="3596" width="9.140625" style="566"/>
    <col min="3597" max="3597" width="14.85546875" style="566" customWidth="1"/>
    <col min="3598" max="3841" width="9.140625" style="566"/>
    <col min="3842" max="3842" width="20.42578125" style="566" customWidth="1"/>
    <col min="3843" max="3843" width="14.85546875" style="566" customWidth="1"/>
    <col min="3844" max="3844" width="13.85546875" style="566" customWidth="1"/>
    <col min="3845" max="3845" width="15.28515625" style="566" customWidth="1"/>
    <col min="3846" max="3846" width="20.7109375" style="566" customWidth="1"/>
    <col min="3847" max="3847" width="9.140625" style="566"/>
    <col min="3848" max="3848" width="13.42578125" style="566" customWidth="1"/>
    <col min="3849" max="3849" width="14" style="566" customWidth="1"/>
    <col min="3850" max="3850" width="13.28515625" style="566" customWidth="1"/>
    <col min="3851" max="3852" width="9.140625" style="566"/>
    <col min="3853" max="3853" width="14.85546875" style="566" customWidth="1"/>
    <col min="3854" max="4097" width="9.140625" style="566"/>
    <col min="4098" max="4098" width="20.42578125" style="566" customWidth="1"/>
    <col min="4099" max="4099" width="14.85546875" style="566" customWidth="1"/>
    <col min="4100" max="4100" width="13.85546875" style="566" customWidth="1"/>
    <col min="4101" max="4101" width="15.28515625" style="566" customWidth="1"/>
    <col min="4102" max="4102" width="20.7109375" style="566" customWidth="1"/>
    <col min="4103" max="4103" width="9.140625" style="566"/>
    <col min="4104" max="4104" width="13.42578125" style="566" customWidth="1"/>
    <col min="4105" max="4105" width="14" style="566" customWidth="1"/>
    <col min="4106" max="4106" width="13.28515625" style="566" customWidth="1"/>
    <col min="4107" max="4108" width="9.140625" style="566"/>
    <col min="4109" max="4109" width="14.85546875" style="566" customWidth="1"/>
    <col min="4110" max="4353" width="9.140625" style="566"/>
    <col min="4354" max="4354" width="20.42578125" style="566" customWidth="1"/>
    <col min="4355" max="4355" width="14.85546875" style="566" customWidth="1"/>
    <col min="4356" max="4356" width="13.85546875" style="566" customWidth="1"/>
    <col min="4357" max="4357" width="15.28515625" style="566" customWidth="1"/>
    <col min="4358" max="4358" width="20.7109375" style="566" customWidth="1"/>
    <col min="4359" max="4359" width="9.140625" style="566"/>
    <col min="4360" max="4360" width="13.42578125" style="566" customWidth="1"/>
    <col min="4361" max="4361" width="14" style="566" customWidth="1"/>
    <col min="4362" max="4362" width="13.28515625" style="566" customWidth="1"/>
    <col min="4363" max="4364" width="9.140625" style="566"/>
    <col min="4365" max="4365" width="14.85546875" style="566" customWidth="1"/>
    <col min="4366" max="4609" width="9.140625" style="566"/>
    <col min="4610" max="4610" width="20.42578125" style="566" customWidth="1"/>
    <col min="4611" max="4611" width="14.85546875" style="566" customWidth="1"/>
    <col min="4612" max="4612" width="13.85546875" style="566" customWidth="1"/>
    <col min="4613" max="4613" width="15.28515625" style="566" customWidth="1"/>
    <col min="4614" max="4614" width="20.7109375" style="566" customWidth="1"/>
    <col min="4615" max="4615" width="9.140625" style="566"/>
    <col min="4616" max="4616" width="13.42578125" style="566" customWidth="1"/>
    <col min="4617" max="4617" width="14" style="566" customWidth="1"/>
    <col min="4618" max="4618" width="13.28515625" style="566" customWidth="1"/>
    <col min="4619" max="4620" width="9.140625" style="566"/>
    <col min="4621" max="4621" width="14.85546875" style="566" customWidth="1"/>
    <col min="4622" max="4865" width="9.140625" style="566"/>
    <col min="4866" max="4866" width="20.42578125" style="566" customWidth="1"/>
    <col min="4867" max="4867" width="14.85546875" style="566" customWidth="1"/>
    <col min="4868" max="4868" width="13.85546875" style="566" customWidth="1"/>
    <col min="4869" max="4869" width="15.28515625" style="566" customWidth="1"/>
    <col min="4870" max="4870" width="20.7109375" style="566" customWidth="1"/>
    <col min="4871" max="4871" width="9.140625" style="566"/>
    <col min="4872" max="4872" width="13.42578125" style="566" customWidth="1"/>
    <col min="4873" max="4873" width="14" style="566" customWidth="1"/>
    <col min="4874" max="4874" width="13.28515625" style="566" customWidth="1"/>
    <col min="4875" max="4876" width="9.140625" style="566"/>
    <col min="4877" max="4877" width="14.85546875" style="566" customWidth="1"/>
    <col min="4878" max="5121" width="9.140625" style="566"/>
    <col min="5122" max="5122" width="20.42578125" style="566" customWidth="1"/>
    <col min="5123" max="5123" width="14.85546875" style="566" customWidth="1"/>
    <col min="5124" max="5124" width="13.85546875" style="566" customWidth="1"/>
    <col min="5125" max="5125" width="15.28515625" style="566" customWidth="1"/>
    <col min="5126" max="5126" width="20.7109375" style="566" customWidth="1"/>
    <col min="5127" max="5127" width="9.140625" style="566"/>
    <col min="5128" max="5128" width="13.42578125" style="566" customWidth="1"/>
    <col min="5129" max="5129" width="14" style="566" customWidth="1"/>
    <col min="5130" max="5130" width="13.28515625" style="566" customWidth="1"/>
    <col min="5131" max="5132" width="9.140625" style="566"/>
    <col min="5133" max="5133" width="14.85546875" style="566" customWidth="1"/>
    <col min="5134" max="5377" width="9.140625" style="566"/>
    <col min="5378" max="5378" width="20.42578125" style="566" customWidth="1"/>
    <col min="5379" max="5379" width="14.85546875" style="566" customWidth="1"/>
    <col min="5380" max="5380" width="13.85546875" style="566" customWidth="1"/>
    <col min="5381" max="5381" width="15.28515625" style="566" customWidth="1"/>
    <col min="5382" max="5382" width="20.7109375" style="566" customWidth="1"/>
    <col min="5383" max="5383" width="9.140625" style="566"/>
    <col min="5384" max="5384" width="13.42578125" style="566" customWidth="1"/>
    <col min="5385" max="5385" width="14" style="566" customWidth="1"/>
    <col min="5386" max="5386" width="13.28515625" style="566" customWidth="1"/>
    <col min="5387" max="5388" width="9.140625" style="566"/>
    <col min="5389" max="5389" width="14.85546875" style="566" customWidth="1"/>
    <col min="5390" max="5633" width="9.140625" style="566"/>
    <col min="5634" max="5634" width="20.42578125" style="566" customWidth="1"/>
    <col min="5635" max="5635" width="14.85546875" style="566" customWidth="1"/>
    <col min="5636" max="5636" width="13.85546875" style="566" customWidth="1"/>
    <col min="5637" max="5637" width="15.28515625" style="566" customWidth="1"/>
    <col min="5638" max="5638" width="20.7109375" style="566" customWidth="1"/>
    <col min="5639" max="5639" width="9.140625" style="566"/>
    <col min="5640" max="5640" width="13.42578125" style="566" customWidth="1"/>
    <col min="5641" max="5641" width="14" style="566" customWidth="1"/>
    <col min="5642" max="5642" width="13.28515625" style="566" customWidth="1"/>
    <col min="5643" max="5644" width="9.140625" style="566"/>
    <col min="5645" max="5645" width="14.85546875" style="566" customWidth="1"/>
    <col min="5646" max="5889" width="9.140625" style="566"/>
    <col min="5890" max="5890" width="20.42578125" style="566" customWidth="1"/>
    <col min="5891" max="5891" width="14.85546875" style="566" customWidth="1"/>
    <col min="5892" max="5892" width="13.85546875" style="566" customWidth="1"/>
    <col min="5893" max="5893" width="15.28515625" style="566" customWidth="1"/>
    <col min="5894" max="5894" width="20.7109375" style="566" customWidth="1"/>
    <col min="5895" max="5895" width="9.140625" style="566"/>
    <col min="5896" max="5896" width="13.42578125" style="566" customWidth="1"/>
    <col min="5897" max="5897" width="14" style="566" customWidth="1"/>
    <col min="5898" max="5898" width="13.28515625" style="566" customWidth="1"/>
    <col min="5899" max="5900" width="9.140625" style="566"/>
    <col min="5901" max="5901" width="14.85546875" style="566" customWidth="1"/>
    <col min="5902" max="6145" width="9.140625" style="566"/>
    <col min="6146" max="6146" width="20.42578125" style="566" customWidth="1"/>
    <col min="6147" max="6147" width="14.85546875" style="566" customWidth="1"/>
    <col min="6148" max="6148" width="13.85546875" style="566" customWidth="1"/>
    <col min="6149" max="6149" width="15.28515625" style="566" customWidth="1"/>
    <col min="6150" max="6150" width="20.7109375" style="566" customWidth="1"/>
    <col min="6151" max="6151" width="9.140625" style="566"/>
    <col min="6152" max="6152" width="13.42578125" style="566" customWidth="1"/>
    <col min="6153" max="6153" width="14" style="566" customWidth="1"/>
    <col min="6154" max="6154" width="13.28515625" style="566" customWidth="1"/>
    <col min="6155" max="6156" width="9.140625" style="566"/>
    <col min="6157" max="6157" width="14.85546875" style="566" customWidth="1"/>
    <col min="6158" max="6401" width="9.140625" style="566"/>
    <col min="6402" max="6402" width="20.42578125" style="566" customWidth="1"/>
    <col min="6403" max="6403" width="14.85546875" style="566" customWidth="1"/>
    <col min="6404" max="6404" width="13.85546875" style="566" customWidth="1"/>
    <col min="6405" max="6405" width="15.28515625" style="566" customWidth="1"/>
    <col min="6406" max="6406" width="20.7109375" style="566" customWidth="1"/>
    <col min="6407" max="6407" width="9.140625" style="566"/>
    <col min="6408" max="6408" width="13.42578125" style="566" customWidth="1"/>
    <col min="6409" max="6409" width="14" style="566" customWidth="1"/>
    <col min="6410" max="6410" width="13.28515625" style="566" customWidth="1"/>
    <col min="6411" max="6412" width="9.140625" style="566"/>
    <col min="6413" max="6413" width="14.85546875" style="566" customWidth="1"/>
    <col min="6414" max="6657" width="9.140625" style="566"/>
    <col min="6658" max="6658" width="20.42578125" style="566" customWidth="1"/>
    <col min="6659" max="6659" width="14.85546875" style="566" customWidth="1"/>
    <col min="6660" max="6660" width="13.85546875" style="566" customWidth="1"/>
    <col min="6661" max="6661" width="15.28515625" style="566" customWidth="1"/>
    <col min="6662" max="6662" width="20.7109375" style="566" customWidth="1"/>
    <col min="6663" max="6663" width="9.140625" style="566"/>
    <col min="6664" max="6664" width="13.42578125" style="566" customWidth="1"/>
    <col min="6665" max="6665" width="14" style="566" customWidth="1"/>
    <col min="6666" max="6666" width="13.28515625" style="566" customWidth="1"/>
    <col min="6667" max="6668" width="9.140625" style="566"/>
    <col min="6669" max="6669" width="14.85546875" style="566" customWidth="1"/>
    <col min="6670" max="6913" width="9.140625" style="566"/>
    <col min="6914" max="6914" width="20.42578125" style="566" customWidth="1"/>
    <col min="6915" max="6915" width="14.85546875" style="566" customWidth="1"/>
    <col min="6916" max="6916" width="13.85546875" style="566" customWidth="1"/>
    <col min="6917" max="6917" width="15.28515625" style="566" customWidth="1"/>
    <col min="6918" max="6918" width="20.7109375" style="566" customWidth="1"/>
    <col min="6919" max="6919" width="9.140625" style="566"/>
    <col min="6920" max="6920" width="13.42578125" style="566" customWidth="1"/>
    <col min="6921" max="6921" width="14" style="566" customWidth="1"/>
    <col min="6922" max="6922" width="13.28515625" style="566" customWidth="1"/>
    <col min="6923" max="6924" width="9.140625" style="566"/>
    <col min="6925" max="6925" width="14.85546875" style="566" customWidth="1"/>
    <col min="6926" max="7169" width="9.140625" style="566"/>
    <col min="7170" max="7170" width="20.42578125" style="566" customWidth="1"/>
    <col min="7171" max="7171" width="14.85546875" style="566" customWidth="1"/>
    <col min="7172" max="7172" width="13.85546875" style="566" customWidth="1"/>
    <col min="7173" max="7173" width="15.28515625" style="566" customWidth="1"/>
    <col min="7174" max="7174" width="20.7109375" style="566" customWidth="1"/>
    <col min="7175" max="7175" width="9.140625" style="566"/>
    <col min="7176" max="7176" width="13.42578125" style="566" customWidth="1"/>
    <col min="7177" max="7177" width="14" style="566" customWidth="1"/>
    <col min="7178" max="7178" width="13.28515625" style="566" customWidth="1"/>
    <col min="7179" max="7180" width="9.140625" style="566"/>
    <col min="7181" max="7181" width="14.85546875" style="566" customWidth="1"/>
    <col min="7182" max="7425" width="9.140625" style="566"/>
    <col min="7426" max="7426" width="20.42578125" style="566" customWidth="1"/>
    <col min="7427" max="7427" width="14.85546875" style="566" customWidth="1"/>
    <col min="7428" max="7428" width="13.85546875" style="566" customWidth="1"/>
    <col min="7429" max="7429" width="15.28515625" style="566" customWidth="1"/>
    <col min="7430" max="7430" width="20.7109375" style="566" customWidth="1"/>
    <col min="7431" max="7431" width="9.140625" style="566"/>
    <col min="7432" max="7432" width="13.42578125" style="566" customWidth="1"/>
    <col min="7433" max="7433" width="14" style="566" customWidth="1"/>
    <col min="7434" max="7434" width="13.28515625" style="566" customWidth="1"/>
    <col min="7435" max="7436" width="9.140625" style="566"/>
    <col min="7437" max="7437" width="14.85546875" style="566" customWidth="1"/>
    <col min="7438" max="7681" width="9.140625" style="566"/>
    <col min="7682" max="7682" width="20.42578125" style="566" customWidth="1"/>
    <col min="7683" max="7683" width="14.85546875" style="566" customWidth="1"/>
    <col min="7684" max="7684" width="13.85546875" style="566" customWidth="1"/>
    <col min="7685" max="7685" width="15.28515625" style="566" customWidth="1"/>
    <col min="7686" max="7686" width="20.7109375" style="566" customWidth="1"/>
    <col min="7687" max="7687" width="9.140625" style="566"/>
    <col min="7688" max="7688" width="13.42578125" style="566" customWidth="1"/>
    <col min="7689" max="7689" width="14" style="566" customWidth="1"/>
    <col min="7690" max="7690" width="13.28515625" style="566" customWidth="1"/>
    <col min="7691" max="7692" width="9.140625" style="566"/>
    <col min="7693" max="7693" width="14.85546875" style="566" customWidth="1"/>
    <col min="7694" max="7937" width="9.140625" style="566"/>
    <col min="7938" max="7938" width="20.42578125" style="566" customWidth="1"/>
    <col min="7939" max="7939" width="14.85546875" style="566" customWidth="1"/>
    <col min="7940" max="7940" width="13.85546875" style="566" customWidth="1"/>
    <col min="7941" max="7941" width="15.28515625" style="566" customWidth="1"/>
    <col min="7942" max="7942" width="20.7109375" style="566" customWidth="1"/>
    <col min="7943" max="7943" width="9.140625" style="566"/>
    <col min="7944" max="7944" width="13.42578125" style="566" customWidth="1"/>
    <col min="7945" max="7945" width="14" style="566" customWidth="1"/>
    <col min="7946" max="7946" width="13.28515625" style="566" customWidth="1"/>
    <col min="7947" max="7948" width="9.140625" style="566"/>
    <col min="7949" max="7949" width="14.85546875" style="566" customWidth="1"/>
    <col min="7950" max="8193" width="9.140625" style="566"/>
    <col min="8194" max="8194" width="20.42578125" style="566" customWidth="1"/>
    <col min="8195" max="8195" width="14.85546875" style="566" customWidth="1"/>
    <col min="8196" max="8196" width="13.85546875" style="566" customWidth="1"/>
    <col min="8197" max="8197" width="15.28515625" style="566" customWidth="1"/>
    <col min="8198" max="8198" width="20.7109375" style="566" customWidth="1"/>
    <col min="8199" max="8199" width="9.140625" style="566"/>
    <col min="8200" max="8200" width="13.42578125" style="566" customWidth="1"/>
    <col min="8201" max="8201" width="14" style="566" customWidth="1"/>
    <col min="8202" max="8202" width="13.28515625" style="566" customWidth="1"/>
    <col min="8203" max="8204" width="9.140625" style="566"/>
    <col min="8205" max="8205" width="14.85546875" style="566" customWidth="1"/>
    <col min="8206" max="8449" width="9.140625" style="566"/>
    <col min="8450" max="8450" width="20.42578125" style="566" customWidth="1"/>
    <col min="8451" max="8451" width="14.85546875" style="566" customWidth="1"/>
    <col min="8452" max="8452" width="13.85546875" style="566" customWidth="1"/>
    <col min="8453" max="8453" width="15.28515625" style="566" customWidth="1"/>
    <col min="8454" max="8454" width="20.7109375" style="566" customWidth="1"/>
    <col min="8455" max="8455" width="9.140625" style="566"/>
    <col min="8456" max="8456" width="13.42578125" style="566" customWidth="1"/>
    <col min="8457" max="8457" width="14" style="566" customWidth="1"/>
    <col min="8458" max="8458" width="13.28515625" style="566" customWidth="1"/>
    <col min="8459" max="8460" width="9.140625" style="566"/>
    <col min="8461" max="8461" width="14.85546875" style="566" customWidth="1"/>
    <col min="8462" max="8705" width="9.140625" style="566"/>
    <col min="8706" max="8706" width="20.42578125" style="566" customWidth="1"/>
    <col min="8707" max="8707" width="14.85546875" style="566" customWidth="1"/>
    <col min="8708" max="8708" width="13.85546875" style="566" customWidth="1"/>
    <col min="8709" max="8709" width="15.28515625" style="566" customWidth="1"/>
    <col min="8710" max="8710" width="20.7109375" style="566" customWidth="1"/>
    <col min="8711" max="8711" width="9.140625" style="566"/>
    <col min="8712" max="8712" width="13.42578125" style="566" customWidth="1"/>
    <col min="8713" max="8713" width="14" style="566" customWidth="1"/>
    <col min="8714" max="8714" width="13.28515625" style="566" customWidth="1"/>
    <col min="8715" max="8716" width="9.140625" style="566"/>
    <col min="8717" max="8717" width="14.85546875" style="566" customWidth="1"/>
    <col min="8718" max="8961" width="9.140625" style="566"/>
    <col min="8962" max="8962" width="20.42578125" style="566" customWidth="1"/>
    <col min="8963" max="8963" width="14.85546875" style="566" customWidth="1"/>
    <col min="8964" max="8964" width="13.85546875" style="566" customWidth="1"/>
    <col min="8965" max="8965" width="15.28515625" style="566" customWidth="1"/>
    <col min="8966" max="8966" width="20.7109375" style="566" customWidth="1"/>
    <col min="8967" max="8967" width="9.140625" style="566"/>
    <col min="8968" max="8968" width="13.42578125" style="566" customWidth="1"/>
    <col min="8969" max="8969" width="14" style="566" customWidth="1"/>
    <col min="8970" max="8970" width="13.28515625" style="566" customWidth="1"/>
    <col min="8971" max="8972" width="9.140625" style="566"/>
    <col min="8973" max="8973" width="14.85546875" style="566" customWidth="1"/>
    <col min="8974" max="9217" width="9.140625" style="566"/>
    <col min="9218" max="9218" width="20.42578125" style="566" customWidth="1"/>
    <col min="9219" max="9219" width="14.85546875" style="566" customWidth="1"/>
    <col min="9220" max="9220" width="13.85546875" style="566" customWidth="1"/>
    <col min="9221" max="9221" width="15.28515625" style="566" customWidth="1"/>
    <col min="9222" max="9222" width="20.7109375" style="566" customWidth="1"/>
    <col min="9223" max="9223" width="9.140625" style="566"/>
    <col min="9224" max="9224" width="13.42578125" style="566" customWidth="1"/>
    <col min="9225" max="9225" width="14" style="566" customWidth="1"/>
    <col min="9226" max="9226" width="13.28515625" style="566" customWidth="1"/>
    <col min="9227" max="9228" width="9.140625" style="566"/>
    <col min="9229" max="9229" width="14.85546875" style="566" customWidth="1"/>
    <col min="9230" max="9473" width="9.140625" style="566"/>
    <col min="9474" max="9474" width="20.42578125" style="566" customWidth="1"/>
    <col min="9475" max="9475" width="14.85546875" style="566" customWidth="1"/>
    <col min="9476" max="9476" width="13.85546875" style="566" customWidth="1"/>
    <col min="9477" max="9477" width="15.28515625" style="566" customWidth="1"/>
    <col min="9478" max="9478" width="20.7109375" style="566" customWidth="1"/>
    <col min="9479" max="9479" width="9.140625" style="566"/>
    <col min="9480" max="9480" width="13.42578125" style="566" customWidth="1"/>
    <col min="9481" max="9481" width="14" style="566" customWidth="1"/>
    <col min="9482" max="9482" width="13.28515625" style="566" customWidth="1"/>
    <col min="9483" max="9484" width="9.140625" style="566"/>
    <col min="9485" max="9485" width="14.85546875" style="566" customWidth="1"/>
    <col min="9486" max="9729" width="9.140625" style="566"/>
    <col min="9730" max="9730" width="20.42578125" style="566" customWidth="1"/>
    <col min="9731" max="9731" width="14.85546875" style="566" customWidth="1"/>
    <col min="9732" max="9732" width="13.85546875" style="566" customWidth="1"/>
    <col min="9733" max="9733" width="15.28515625" style="566" customWidth="1"/>
    <col min="9734" max="9734" width="20.7109375" style="566" customWidth="1"/>
    <col min="9735" max="9735" width="9.140625" style="566"/>
    <col min="9736" max="9736" width="13.42578125" style="566" customWidth="1"/>
    <col min="9737" max="9737" width="14" style="566" customWidth="1"/>
    <col min="9738" max="9738" width="13.28515625" style="566" customWidth="1"/>
    <col min="9739" max="9740" width="9.140625" style="566"/>
    <col min="9741" max="9741" width="14.85546875" style="566" customWidth="1"/>
    <col min="9742" max="9985" width="9.140625" style="566"/>
    <col min="9986" max="9986" width="20.42578125" style="566" customWidth="1"/>
    <col min="9987" max="9987" width="14.85546875" style="566" customWidth="1"/>
    <col min="9988" max="9988" width="13.85546875" style="566" customWidth="1"/>
    <col min="9989" max="9989" width="15.28515625" style="566" customWidth="1"/>
    <col min="9990" max="9990" width="20.7109375" style="566" customWidth="1"/>
    <col min="9991" max="9991" width="9.140625" style="566"/>
    <col min="9992" max="9992" width="13.42578125" style="566" customWidth="1"/>
    <col min="9993" max="9993" width="14" style="566" customWidth="1"/>
    <col min="9994" max="9994" width="13.28515625" style="566" customWidth="1"/>
    <col min="9995" max="9996" width="9.140625" style="566"/>
    <col min="9997" max="9997" width="14.85546875" style="566" customWidth="1"/>
    <col min="9998" max="10241" width="9.140625" style="566"/>
    <col min="10242" max="10242" width="20.42578125" style="566" customWidth="1"/>
    <col min="10243" max="10243" width="14.85546875" style="566" customWidth="1"/>
    <col min="10244" max="10244" width="13.85546875" style="566" customWidth="1"/>
    <col min="10245" max="10245" width="15.28515625" style="566" customWidth="1"/>
    <col min="10246" max="10246" width="20.7109375" style="566" customWidth="1"/>
    <col min="10247" max="10247" width="9.140625" style="566"/>
    <col min="10248" max="10248" width="13.42578125" style="566" customWidth="1"/>
    <col min="10249" max="10249" width="14" style="566" customWidth="1"/>
    <col min="10250" max="10250" width="13.28515625" style="566" customWidth="1"/>
    <col min="10251" max="10252" width="9.140625" style="566"/>
    <col min="10253" max="10253" width="14.85546875" style="566" customWidth="1"/>
    <col min="10254" max="10497" width="9.140625" style="566"/>
    <col min="10498" max="10498" width="20.42578125" style="566" customWidth="1"/>
    <col min="10499" max="10499" width="14.85546875" style="566" customWidth="1"/>
    <col min="10500" max="10500" width="13.85546875" style="566" customWidth="1"/>
    <col min="10501" max="10501" width="15.28515625" style="566" customWidth="1"/>
    <col min="10502" max="10502" width="20.7109375" style="566" customWidth="1"/>
    <col min="10503" max="10503" width="9.140625" style="566"/>
    <col min="10504" max="10504" width="13.42578125" style="566" customWidth="1"/>
    <col min="10505" max="10505" width="14" style="566" customWidth="1"/>
    <col min="10506" max="10506" width="13.28515625" style="566" customWidth="1"/>
    <col min="10507" max="10508" width="9.140625" style="566"/>
    <col min="10509" max="10509" width="14.85546875" style="566" customWidth="1"/>
    <col min="10510" max="10753" width="9.140625" style="566"/>
    <col min="10754" max="10754" width="20.42578125" style="566" customWidth="1"/>
    <col min="10755" max="10755" width="14.85546875" style="566" customWidth="1"/>
    <col min="10756" max="10756" width="13.85546875" style="566" customWidth="1"/>
    <col min="10757" max="10757" width="15.28515625" style="566" customWidth="1"/>
    <col min="10758" max="10758" width="20.7109375" style="566" customWidth="1"/>
    <col min="10759" max="10759" width="9.140625" style="566"/>
    <col min="10760" max="10760" width="13.42578125" style="566" customWidth="1"/>
    <col min="10761" max="10761" width="14" style="566" customWidth="1"/>
    <col min="10762" max="10762" width="13.28515625" style="566" customWidth="1"/>
    <col min="10763" max="10764" width="9.140625" style="566"/>
    <col min="10765" max="10765" width="14.85546875" style="566" customWidth="1"/>
    <col min="10766" max="11009" width="9.140625" style="566"/>
    <col min="11010" max="11010" width="20.42578125" style="566" customWidth="1"/>
    <col min="11011" max="11011" width="14.85546875" style="566" customWidth="1"/>
    <col min="11012" max="11012" width="13.85546875" style="566" customWidth="1"/>
    <col min="11013" max="11013" width="15.28515625" style="566" customWidth="1"/>
    <col min="11014" max="11014" width="20.7109375" style="566" customWidth="1"/>
    <col min="11015" max="11015" width="9.140625" style="566"/>
    <col min="11016" max="11016" width="13.42578125" style="566" customWidth="1"/>
    <col min="11017" max="11017" width="14" style="566" customWidth="1"/>
    <col min="11018" max="11018" width="13.28515625" style="566" customWidth="1"/>
    <col min="11019" max="11020" width="9.140625" style="566"/>
    <col min="11021" max="11021" width="14.85546875" style="566" customWidth="1"/>
    <col min="11022" max="11265" width="9.140625" style="566"/>
    <col min="11266" max="11266" width="20.42578125" style="566" customWidth="1"/>
    <col min="11267" max="11267" width="14.85546875" style="566" customWidth="1"/>
    <col min="11268" max="11268" width="13.85546875" style="566" customWidth="1"/>
    <col min="11269" max="11269" width="15.28515625" style="566" customWidth="1"/>
    <col min="11270" max="11270" width="20.7109375" style="566" customWidth="1"/>
    <col min="11271" max="11271" width="9.140625" style="566"/>
    <col min="11272" max="11272" width="13.42578125" style="566" customWidth="1"/>
    <col min="11273" max="11273" width="14" style="566" customWidth="1"/>
    <col min="11274" max="11274" width="13.28515625" style="566" customWidth="1"/>
    <col min="11275" max="11276" width="9.140625" style="566"/>
    <col min="11277" max="11277" width="14.85546875" style="566" customWidth="1"/>
    <col min="11278" max="11521" width="9.140625" style="566"/>
    <col min="11522" max="11522" width="20.42578125" style="566" customWidth="1"/>
    <col min="11523" max="11523" width="14.85546875" style="566" customWidth="1"/>
    <col min="11524" max="11524" width="13.85546875" style="566" customWidth="1"/>
    <col min="11525" max="11525" width="15.28515625" style="566" customWidth="1"/>
    <col min="11526" max="11526" width="20.7109375" style="566" customWidth="1"/>
    <col min="11527" max="11527" width="9.140625" style="566"/>
    <col min="11528" max="11528" width="13.42578125" style="566" customWidth="1"/>
    <col min="11529" max="11529" width="14" style="566" customWidth="1"/>
    <col min="11530" max="11530" width="13.28515625" style="566" customWidth="1"/>
    <col min="11531" max="11532" width="9.140625" style="566"/>
    <col min="11533" max="11533" width="14.85546875" style="566" customWidth="1"/>
    <col min="11534" max="11777" width="9.140625" style="566"/>
    <col min="11778" max="11778" width="20.42578125" style="566" customWidth="1"/>
    <col min="11779" max="11779" width="14.85546875" style="566" customWidth="1"/>
    <col min="11780" max="11780" width="13.85546875" style="566" customWidth="1"/>
    <col min="11781" max="11781" width="15.28515625" style="566" customWidth="1"/>
    <col min="11782" max="11782" width="20.7109375" style="566" customWidth="1"/>
    <col min="11783" max="11783" width="9.140625" style="566"/>
    <col min="11784" max="11784" width="13.42578125" style="566" customWidth="1"/>
    <col min="11785" max="11785" width="14" style="566" customWidth="1"/>
    <col min="11786" max="11786" width="13.28515625" style="566" customWidth="1"/>
    <col min="11787" max="11788" width="9.140625" style="566"/>
    <col min="11789" max="11789" width="14.85546875" style="566" customWidth="1"/>
    <col min="11790" max="12033" width="9.140625" style="566"/>
    <col min="12034" max="12034" width="20.42578125" style="566" customWidth="1"/>
    <col min="12035" max="12035" width="14.85546875" style="566" customWidth="1"/>
    <col min="12036" max="12036" width="13.85546875" style="566" customWidth="1"/>
    <col min="12037" max="12037" width="15.28515625" style="566" customWidth="1"/>
    <col min="12038" max="12038" width="20.7109375" style="566" customWidth="1"/>
    <col min="12039" max="12039" width="9.140625" style="566"/>
    <col min="12040" max="12040" width="13.42578125" style="566" customWidth="1"/>
    <col min="12041" max="12041" width="14" style="566" customWidth="1"/>
    <col min="12042" max="12042" width="13.28515625" style="566" customWidth="1"/>
    <col min="12043" max="12044" width="9.140625" style="566"/>
    <col min="12045" max="12045" width="14.85546875" style="566" customWidth="1"/>
    <col min="12046" max="12289" width="9.140625" style="566"/>
    <col min="12290" max="12290" width="20.42578125" style="566" customWidth="1"/>
    <col min="12291" max="12291" width="14.85546875" style="566" customWidth="1"/>
    <col min="12292" max="12292" width="13.85546875" style="566" customWidth="1"/>
    <col min="12293" max="12293" width="15.28515625" style="566" customWidth="1"/>
    <col min="12294" max="12294" width="20.7109375" style="566" customWidth="1"/>
    <col min="12295" max="12295" width="9.140625" style="566"/>
    <col min="12296" max="12296" width="13.42578125" style="566" customWidth="1"/>
    <col min="12297" max="12297" width="14" style="566" customWidth="1"/>
    <col min="12298" max="12298" width="13.28515625" style="566" customWidth="1"/>
    <col min="12299" max="12300" width="9.140625" style="566"/>
    <col min="12301" max="12301" width="14.85546875" style="566" customWidth="1"/>
    <col min="12302" max="12545" width="9.140625" style="566"/>
    <col min="12546" max="12546" width="20.42578125" style="566" customWidth="1"/>
    <col min="12547" max="12547" width="14.85546875" style="566" customWidth="1"/>
    <col min="12548" max="12548" width="13.85546875" style="566" customWidth="1"/>
    <col min="12549" max="12549" width="15.28515625" style="566" customWidth="1"/>
    <col min="12550" max="12550" width="20.7109375" style="566" customWidth="1"/>
    <col min="12551" max="12551" width="9.140625" style="566"/>
    <col min="12552" max="12552" width="13.42578125" style="566" customWidth="1"/>
    <col min="12553" max="12553" width="14" style="566" customWidth="1"/>
    <col min="12554" max="12554" width="13.28515625" style="566" customWidth="1"/>
    <col min="12555" max="12556" width="9.140625" style="566"/>
    <col min="12557" max="12557" width="14.85546875" style="566" customWidth="1"/>
    <col min="12558" max="12801" width="9.140625" style="566"/>
    <col min="12802" max="12802" width="20.42578125" style="566" customWidth="1"/>
    <col min="12803" max="12803" width="14.85546875" style="566" customWidth="1"/>
    <col min="12804" max="12804" width="13.85546875" style="566" customWidth="1"/>
    <col min="12805" max="12805" width="15.28515625" style="566" customWidth="1"/>
    <col min="12806" max="12806" width="20.7109375" style="566" customWidth="1"/>
    <col min="12807" max="12807" width="9.140625" style="566"/>
    <col min="12808" max="12808" width="13.42578125" style="566" customWidth="1"/>
    <col min="12809" max="12809" width="14" style="566" customWidth="1"/>
    <col min="12810" max="12810" width="13.28515625" style="566" customWidth="1"/>
    <col min="12811" max="12812" width="9.140625" style="566"/>
    <col min="12813" max="12813" width="14.85546875" style="566" customWidth="1"/>
    <col min="12814" max="13057" width="9.140625" style="566"/>
    <col min="13058" max="13058" width="20.42578125" style="566" customWidth="1"/>
    <col min="13059" max="13059" width="14.85546875" style="566" customWidth="1"/>
    <col min="13060" max="13060" width="13.85546875" style="566" customWidth="1"/>
    <col min="13061" max="13061" width="15.28515625" style="566" customWidth="1"/>
    <col min="13062" max="13062" width="20.7109375" style="566" customWidth="1"/>
    <col min="13063" max="13063" width="9.140625" style="566"/>
    <col min="13064" max="13064" width="13.42578125" style="566" customWidth="1"/>
    <col min="13065" max="13065" width="14" style="566" customWidth="1"/>
    <col min="13066" max="13066" width="13.28515625" style="566" customWidth="1"/>
    <col min="13067" max="13068" width="9.140625" style="566"/>
    <col min="13069" max="13069" width="14.85546875" style="566" customWidth="1"/>
    <col min="13070" max="13313" width="9.140625" style="566"/>
    <col min="13314" max="13314" width="20.42578125" style="566" customWidth="1"/>
    <col min="13315" max="13315" width="14.85546875" style="566" customWidth="1"/>
    <col min="13316" max="13316" width="13.85546875" style="566" customWidth="1"/>
    <col min="13317" max="13317" width="15.28515625" style="566" customWidth="1"/>
    <col min="13318" max="13318" width="20.7109375" style="566" customWidth="1"/>
    <col min="13319" max="13319" width="9.140625" style="566"/>
    <col min="13320" max="13320" width="13.42578125" style="566" customWidth="1"/>
    <col min="13321" max="13321" width="14" style="566" customWidth="1"/>
    <col min="13322" max="13322" width="13.28515625" style="566" customWidth="1"/>
    <col min="13323" max="13324" width="9.140625" style="566"/>
    <col min="13325" max="13325" width="14.85546875" style="566" customWidth="1"/>
    <col min="13326" max="13569" width="9.140625" style="566"/>
    <col min="13570" max="13570" width="20.42578125" style="566" customWidth="1"/>
    <col min="13571" max="13571" width="14.85546875" style="566" customWidth="1"/>
    <col min="13572" max="13572" width="13.85546875" style="566" customWidth="1"/>
    <col min="13573" max="13573" width="15.28515625" style="566" customWidth="1"/>
    <col min="13574" max="13574" width="20.7109375" style="566" customWidth="1"/>
    <col min="13575" max="13575" width="9.140625" style="566"/>
    <col min="13576" max="13576" width="13.42578125" style="566" customWidth="1"/>
    <col min="13577" max="13577" width="14" style="566" customWidth="1"/>
    <col min="13578" max="13578" width="13.28515625" style="566" customWidth="1"/>
    <col min="13579" max="13580" width="9.140625" style="566"/>
    <col min="13581" max="13581" width="14.85546875" style="566" customWidth="1"/>
    <col min="13582" max="13825" width="9.140625" style="566"/>
    <col min="13826" max="13826" width="20.42578125" style="566" customWidth="1"/>
    <col min="13827" max="13827" width="14.85546875" style="566" customWidth="1"/>
    <col min="13828" max="13828" width="13.85546875" style="566" customWidth="1"/>
    <col min="13829" max="13829" width="15.28515625" style="566" customWidth="1"/>
    <col min="13830" max="13830" width="20.7109375" style="566" customWidth="1"/>
    <col min="13831" max="13831" width="9.140625" style="566"/>
    <col min="13832" max="13832" width="13.42578125" style="566" customWidth="1"/>
    <col min="13833" max="13833" width="14" style="566" customWidth="1"/>
    <col min="13834" max="13834" width="13.28515625" style="566" customWidth="1"/>
    <col min="13835" max="13836" width="9.140625" style="566"/>
    <col min="13837" max="13837" width="14.85546875" style="566" customWidth="1"/>
    <col min="13838" max="14081" width="9.140625" style="566"/>
    <col min="14082" max="14082" width="20.42578125" style="566" customWidth="1"/>
    <col min="14083" max="14083" width="14.85546875" style="566" customWidth="1"/>
    <col min="14084" max="14084" width="13.85546875" style="566" customWidth="1"/>
    <col min="14085" max="14085" width="15.28515625" style="566" customWidth="1"/>
    <col min="14086" max="14086" width="20.7109375" style="566" customWidth="1"/>
    <col min="14087" max="14087" width="9.140625" style="566"/>
    <col min="14088" max="14088" width="13.42578125" style="566" customWidth="1"/>
    <col min="14089" max="14089" width="14" style="566" customWidth="1"/>
    <col min="14090" max="14090" width="13.28515625" style="566" customWidth="1"/>
    <col min="14091" max="14092" width="9.140625" style="566"/>
    <col min="14093" max="14093" width="14.85546875" style="566" customWidth="1"/>
    <col min="14094" max="14337" width="9.140625" style="566"/>
    <col min="14338" max="14338" width="20.42578125" style="566" customWidth="1"/>
    <col min="14339" max="14339" width="14.85546875" style="566" customWidth="1"/>
    <col min="14340" max="14340" width="13.85546875" style="566" customWidth="1"/>
    <col min="14341" max="14341" width="15.28515625" style="566" customWidth="1"/>
    <col min="14342" max="14342" width="20.7109375" style="566" customWidth="1"/>
    <col min="14343" max="14343" width="9.140625" style="566"/>
    <col min="14344" max="14344" width="13.42578125" style="566" customWidth="1"/>
    <col min="14345" max="14345" width="14" style="566" customWidth="1"/>
    <col min="14346" max="14346" width="13.28515625" style="566" customWidth="1"/>
    <col min="14347" max="14348" width="9.140625" style="566"/>
    <col min="14349" max="14349" width="14.85546875" style="566" customWidth="1"/>
    <col min="14350" max="14593" width="9.140625" style="566"/>
    <col min="14594" max="14594" width="20.42578125" style="566" customWidth="1"/>
    <col min="14595" max="14595" width="14.85546875" style="566" customWidth="1"/>
    <col min="14596" max="14596" width="13.85546875" style="566" customWidth="1"/>
    <col min="14597" max="14597" width="15.28515625" style="566" customWidth="1"/>
    <col min="14598" max="14598" width="20.7109375" style="566" customWidth="1"/>
    <col min="14599" max="14599" width="9.140625" style="566"/>
    <col min="14600" max="14600" width="13.42578125" style="566" customWidth="1"/>
    <col min="14601" max="14601" width="14" style="566" customWidth="1"/>
    <col min="14602" max="14602" width="13.28515625" style="566" customWidth="1"/>
    <col min="14603" max="14604" width="9.140625" style="566"/>
    <col min="14605" max="14605" width="14.85546875" style="566" customWidth="1"/>
    <col min="14606" max="14849" width="9.140625" style="566"/>
    <col min="14850" max="14850" width="20.42578125" style="566" customWidth="1"/>
    <col min="14851" max="14851" width="14.85546875" style="566" customWidth="1"/>
    <col min="14852" max="14852" width="13.85546875" style="566" customWidth="1"/>
    <col min="14853" max="14853" width="15.28515625" style="566" customWidth="1"/>
    <col min="14854" max="14854" width="20.7109375" style="566" customWidth="1"/>
    <col min="14855" max="14855" width="9.140625" style="566"/>
    <col min="14856" max="14856" width="13.42578125" style="566" customWidth="1"/>
    <col min="14857" max="14857" width="14" style="566" customWidth="1"/>
    <col min="14858" max="14858" width="13.28515625" style="566" customWidth="1"/>
    <col min="14859" max="14860" width="9.140625" style="566"/>
    <col min="14861" max="14861" width="14.85546875" style="566" customWidth="1"/>
    <col min="14862" max="15105" width="9.140625" style="566"/>
    <col min="15106" max="15106" width="20.42578125" style="566" customWidth="1"/>
    <col min="15107" max="15107" width="14.85546875" style="566" customWidth="1"/>
    <col min="15108" max="15108" width="13.85546875" style="566" customWidth="1"/>
    <col min="15109" max="15109" width="15.28515625" style="566" customWidth="1"/>
    <col min="15110" max="15110" width="20.7109375" style="566" customWidth="1"/>
    <col min="15111" max="15111" width="9.140625" style="566"/>
    <col min="15112" max="15112" width="13.42578125" style="566" customWidth="1"/>
    <col min="15113" max="15113" width="14" style="566" customWidth="1"/>
    <col min="15114" max="15114" width="13.28515625" style="566" customWidth="1"/>
    <col min="15115" max="15116" width="9.140625" style="566"/>
    <col min="15117" max="15117" width="14.85546875" style="566" customWidth="1"/>
    <col min="15118" max="15361" width="9.140625" style="566"/>
    <col min="15362" max="15362" width="20.42578125" style="566" customWidth="1"/>
    <col min="15363" max="15363" width="14.85546875" style="566" customWidth="1"/>
    <col min="15364" max="15364" width="13.85546875" style="566" customWidth="1"/>
    <col min="15365" max="15365" width="15.28515625" style="566" customWidth="1"/>
    <col min="15366" max="15366" width="20.7109375" style="566" customWidth="1"/>
    <col min="15367" max="15367" width="9.140625" style="566"/>
    <col min="15368" max="15368" width="13.42578125" style="566" customWidth="1"/>
    <col min="15369" max="15369" width="14" style="566" customWidth="1"/>
    <col min="15370" max="15370" width="13.28515625" style="566" customWidth="1"/>
    <col min="15371" max="15372" width="9.140625" style="566"/>
    <col min="15373" max="15373" width="14.85546875" style="566" customWidth="1"/>
    <col min="15374" max="15617" width="9.140625" style="566"/>
    <col min="15618" max="15618" width="20.42578125" style="566" customWidth="1"/>
    <col min="15619" max="15619" width="14.85546875" style="566" customWidth="1"/>
    <col min="15620" max="15620" width="13.85546875" style="566" customWidth="1"/>
    <col min="15621" max="15621" width="15.28515625" style="566" customWidth="1"/>
    <col min="15622" max="15622" width="20.7109375" style="566" customWidth="1"/>
    <col min="15623" max="15623" width="9.140625" style="566"/>
    <col min="15624" max="15624" width="13.42578125" style="566" customWidth="1"/>
    <col min="15625" max="15625" width="14" style="566" customWidth="1"/>
    <col min="15626" max="15626" width="13.28515625" style="566" customWidth="1"/>
    <col min="15627" max="15628" width="9.140625" style="566"/>
    <col min="15629" max="15629" width="14.85546875" style="566" customWidth="1"/>
    <col min="15630" max="15873" width="9.140625" style="566"/>
    <col min="15874" max="15874" width="20.42578125" style="566" customWidth="1"/>
    <col min="15875" max="15875" width="14.85546875" style="566" customWidth="1"/>
    <col min="15876" max="15876" width="13.85546875" style="566" customWidth="1"/>
    <col min="15877" max="15877" width="15.28515625" style="566" customWidth="1"/>
    <col min="15878" max="15878" width="20.7109375" style="566" customWidth="1"/>
    <col min="15879" max="15879" width="9.140625" style="566"/>
    <col min="15880" max="15880" width="13.42578125" style="566" customWidth="1"/>
    <col min="15881" max="15881" width="14" style="566" customWidth="1"/>
    <col min="15882" max="15882" width="13.28515625" style="566" customWidth="1"/>
    <col min="15883" max="15884" width="9.140625" style="566"/>
    <col min="15885" max="15885" width="14.85546875" style="566" customWidth="1"/>
    <col min="15886" max="16129" width="9.140625" style="566"/>
    <col min="16130" max="16130" width="20.42578125" style="566" customWidth="1"/>
    <col min="16131" max="16131" width="14.85546875" style="566" customWidth="1"/>
    <col min="16132" max="16132" width="13.85546875" style="566" customWidth="1"/>
    <col min="16133" max="16133" width="15.28515625" style="566" customWidth="1"/>
    <col min="16134" max="16134" width="20.7109375" style="566" customWidth="1"/>
    <col min="16135" max="16135" width="9.140625" style="566"/>
    <col min="16136" max="16136" width="13.42578125" style="566" customWidth="1"/>
    <col min="16137" max="16137" width="14" style="566" customWidth="1"/>
    <col min="16138" max="16138" width="13.28515625" style="566" customWidth="1"/>
    <col min="16139" max="16140" width="9.140625" style="566"/>
    <col min="16141" max="16141" width="14.85546875" style="566" customWidth="1"/>
    <col min="16142" max="16384" width="9.140625" style="566"/>
  </cols>
  <sheetData>
    <row r="1" spans="2:10" ht="13.5" thickBot="1" x14ac:dyDescent="0.25"/>
    <row r="2" spans="2:10" x14ac:dyDescent="0.2">
      <c r="B2" s="805" t="s">
        <v>600</v>
      </c>
      <c r="C2" s="807" t="s">
        <v>601</v>
      </c>
      <c r="D2" s="808"/>
      <c r="E2" s="808"/>
      <c r="F2" s="809"/>
    </row>
    <row r="3" spans="2:10" ht="51" x14ac:dyDescent="0.2">
      <c r="B3" s="806"/>
      <c r="C3" s="629" t="s">
        <v>602</v>
      </c>
      <c r="D3" s="629" t="s">
        <v>603</v>
      </c>
      <c r="E3" s="630" t="s">
        <v>604</v>
      </c>
      <c r="F3" s="631" t="s">
        <v>605</v>
      </c>
    </row>
    <row r="4" spans="2:10" ht="12.75" customHeight="1" x14ac:dyDescent="0.2">
      <c r="B4" s="554" t="s">
        <v>606</v>
      </c>
      <c r="C4" s="555">
        <v>9127.4153500000011</v>
      </c>
      <c r="D4" s="556">
        <v>11560.495449999999</v>
      </c>
      <c r="E4" s="557">
        <f t="shared" ref="E4:E41" si="0">D4-C4</f>
        <v>2433.0800999999974</v>
      </c>
      <c r="F4" s="558">
        <v>0.26656835552027291</v>
      </c>
    </row>
    <row r="5" spans="2:10" x14ac:dyDescent="0.2">
      <c r="B5" s="554" t="s">
        <v>607</v>
      </c>
      <c r="C5" s="555">
        <v>10838.103919999998</v>
      </c>
      <c r="D5" s="556">
        <v>12848.543359999998</v>
      </c>
      <c r="E5" s="557">
        <f t="shared" si="0"/>
        <v>2010.4394400000001</v>
      </c>
      <c r="F5" s="558">
        <v>0.18549733927998724</v>
      </c>
    </row>
    <row r="6" spans="2:10" x14ac:dyDescent="0.2">
      <c r="B6" s="554" t="s">
        <v>608</v>
      </c>
      <c r="C6" s="555">
        <v>11622.778250000001</v>
      </c>
      <c r="D6" s="556">
        <v>13734.697010000002</v>
      </c>
      <c r="E6" s="557">
        <f t="shared" si="0"/>
        <v>2111.9187600000005</v>
      </c>
      <c r="F6" s="558">
        <v>0.18170515814495558</v>
      </c>
      <c r="I6" s="632"/>
      <c r="J6" s="632"/>
    </row>
    <row r="7" spans="2:10" x14ac:dyDescent="0.2">
      <c r="B7" s="554" t="s">
        <v>609</v>
      </c>
      <c r="C7" s="555">
        <v>10279.49221</v>
      </c>
      <c r="D7" s="556">
        <v>11685.299719999999</v>
      </c>
      <c r="E7" s="557">
        <f t="shared" si="0"/>
        <v>1405.8075099999987</v>
      </c>
      <c r="F7" s="558">
        <v>0.13675845861650782</v>
      </c>
      <c r="I7" s="632"/>
      <c r="J7" s="632"/>
    </row>
    <row r="8" spans="2:10" x14ac:dyDescent="0.2">
      <c r="B8" s="554" t="s">
        <v>610</v>
      </c>
      <c r="C8" s="555">
        <v>2783.3116199999999</v>
      </c>
      <c r="D8" s="556">
        <v>3153.186650000001</v>
      </c>
      <c r="E8" s="557">
        <f t="shared" si="0"/>
        <v>369.87503000000106</v>
      </c>
      <c r="F8" s="558">
        <v>0.13289026903857826</v>
      </c>
      <c r="I8" s="632"/>
      <c r="J8" s="632"/>
    </row>
    <row r="9" spans="2:10" x14ac:dyDescent="0.2">
      <c r="B9" s="554" t="s">
        <v>611</v>
      </c>
      <c r="C9" s="555">
        <v>18657.018019999996</v>
      </c>
      <c r="D9" s="556">
        <v>20892.053019999999</v>
      </c>
      <c r="E9" s="557">
        <f t="shared" si="0"/>
        <v>2235.0350000000035</v>
      </c>
      <c r="F9" s="558">
        <v>0.11979593939417787</v>
      </c>
      <c r="I9" s="632"/>
      <c r="J9" s="632"/>
    </row>
    <row r="10" spans="2:10" x14ac:dyDescent="0.2">
      <c r="B10" s="554" t="s">
        <v>612</v>
      </c>
      <c r="C10" s="555">
        <v>142853.86965000001</v>
      </c>
      <c r="D10" s="556">
        <v>159746.92863000007</v>
      </c>
      <c r="E10" s="557">
        <f t="shared" si="0"/>
        <v>16893.05898000006</v>
      </c>
      <c r="F10" s="558">
        <v>0.11825412235166599</v>
      </c>
      <c r="I10" s="632"/>
      <c r="J10" s="632"/>
    </row>
    <row r="11" spans="2:10" x14ac:dyDescent="0.2">
      <c r="B11" s="554" t="s">
        <v>613</v>
      </c>
      <c r="C11" s="555">
        <v>2853.9133700000002</v>
      </c>
      <c r="D11" s="556">
        <v>3169.5349799999995</v>
      </c>
      <c r="E11" s="557">
        <f t="shared" si="0"/>
        <v>315.62160999999924</v>
      </c>
      <c r="F11" s="558">
        <v>0.11059256854737654</v>
      </c>
      <c r="I11" s="632"/>
      <c r="J11" s="632"/>
    </row>
    <row r="12" spans="2:10" x14ac:dyDescent="0.2">
      <c r="B12" s="554" t="s">
        <v>614</v>
      </c>
      <c r="C12" s="555">
        <v>9780.9559699999991</v>
      </c>
      <c r="D12" s="556">
        <v>10755.418510000001</v>
      </c>
      <c r="E12" s="557">
        <f t="shared" si="0"/>
        <v>974.46254000000226</v>
      </c>
      <c r="F12" s="558">
        <v>9.9628558086638952E-2</v>
      </c>
      <c r="I12" s="632"/>
      <c r="J12" s="632"/>
    </row>
    <row r="13" spans="2:10" x14ac:dyDescent="0.2">
      <c r="B13" s="554" t="s">
        <v>615</v>
      </c>
      <c r="C13" s="555">
        <v>15978.104799999997</v>
      </c>
      <c r="D13" s="556">
        <v>17540.360700000005</v>
      </c>
      <c r="E13" s="557">
        <f t="shared" si="0"/>
        <v>1562.2559000000074</v>
      </c>
      <c r="F13" s="558">
        <v>9.77747936663933E-2</v>
      </c>
      <c r="I13" s="632"/>
      <c r="J13" s="632"/>
    </row>
    <row r="14" spans="2:10" x14ac:dyDescent="0.2">
      <c r="B14" s="554" t="s">
        <v>616</v>
      </c>
      <c r="C14" s="555">
        <v>26217.858579999993</v>
      </c>
      <c r="D14" s="556">
        <v>28538.937560000006</v>
      </c>
      <c r="E14" s="557">
        <f t="shared" si="0"/>
        <v>2321.078980000013</v>
      </c>
      <c r="F14" s="558">
        <v>8.8530456174274352E-2</v>
      </c>
      <c r="I14" s="632"/>
      <c r="J14" s="632"/>
    </row>
    <row r="15" spans="2:10" x14ac:dyDescent="0.2">
      <c r="B15" s="554" t="s">
        <v>617</v>
      </c>
      <c r="C15" s="555">
        <v>29550.100739999994</v>
      </c>
      <c r="D15" s="556">
        <v>32128.934550000002</v>
      </c>
      <c r="E15" s="557">
        <f t="shared" si="0"/>
        <v>2578.8338100000074</v>
      </c>
      <c r="F15" s="558">
        <v>8.7269882180442515E-2</v>
      </c>
      <c r="I15" s="632"/>
      <c r="J15" s="632"/>
    </row>
    <row r="16" spans="2:10" x14ac:dyDescent="0.2">
      <c r="B16" s="554" t="s">
        <v>618</v>
      </c>
      <c r="C16" s="555">
        <v>8259.3752499999991</v>
      </c>
      <c r="D16" s="556">
        <v>8879.0385000000006</v>
      </c>
      <c r="E16" s="557">
        <f t="shared" si="0"/>
        <v>619.66325000000143</v>
      </c>
      <c r="F16" s="558">
        <v>7.5025438516067133E-2</v>
      </c>
      <c r="I16" s="632"/>
      <c r="J16" s="632"/>
    </row>
    <row r="17" spans="2:10" x14ac:dyDescent="0.2">
      <c r="B17" s="554" t="s">
        <v>619</v>
      </c>
      <c r="C17" s="555">
        <v>20164.834060000001</v>
      </c>
      <c r="D17" s="556">
        <v>21493.643330000006</v>
      </c>
      <c r="E17" s="557">
        <f t="shared" si="0"/>
        <v>1328.8092700000052</v>
      </c>
      <c r="F17" s="558">
        <v>6.5897357054670813E-2</v>
      </c>
      <c r="I17" s="632"/>
      <c r="J17" s="632"/>
    </row>
    <row r="18" spans="2:10" x14ac:dyDescent="0.2">
      <c r="B18" s="554" t="s">
        <v>620</v>
      </c>
      <c r="C18" s="555">
        <v>13322.98128</v>
      </c>
      <c r="D18" s="556">
        <v>14191.590330000001</v>
      </c>
      <c r="E18" s="557">
        <f t="shared" si="0"/>
        <v>868.60905000000093</v>
      </c>
      <c r="F18" s="558">
        <v>6.5196297416099114E-2</v>
      </c>
      <c r="I18" s="632"/>
      <c r="J18" s="633"/>
    </row>
    <row r="19" spans="2:10" x14ac:dyDescent="0.2">
      <c r="B19" s="554" t="s">
        <v>621</v>
      </c>
      <c r="C19" s="555">
        <v>7061.37763</v>
      </c>
      <c r="D19" s="556">
        <v>7509.1918999999998</v>
      </c>
      <c r="E19" s="557">
        <f t="shared" si="0"/>
        <v>447.81426999999985</v>
      </c>
      <c r="F19" s="558">
        <v>6.3417408537602915E-2</v>
      </c>
      <c r="I19" s="632"/>
      <c r="J19" s="632"/>
    </row>
    <row r="20" spans="2:10" x14ac:dyDescent="0.2">
      <c r="B20" s="554" t="s">
        <v>622</v>
      </c>
      <c r="C20" s="555">
        <v>8396.5756800000017</v>
      </c>
      <c r="D20" s="556">
        <v>8922.6692199999998</v>
      </c>
      <c r="E20" s="557">
        <f t="shared" si="0"/>
        <v>526.09353999999803</v>
      </c>
      <c r="F20" s="558">
        <v>6.2655725387328109E-2</v>
      </c>
      <c r="I20" s="632"/>
      <c r="J20" s="632"/>
    </row>
    <row r="21" spans="2:10" x14ac:dyDescent="0.2">
      <c r="B21" s="554" t="s">
        <v>623</v>
      </c>
      <c r="C21" s="555">
        <v>5034.560379999999</v>
      </c>
      <c r="D21" s="556">
        <v>5333.6051000000007</v>
      </c>
      <c r="E21" s="557">
        <f t="shared" si="0"/>
        <v>299.04472000000169</v>
      </c>
      <c r="F21" s="558">
        <v>5.9398377897694754E-2</v>
      </c>
      <c r="I21" s="632"/>
      <c r="J21" s="632"/>
    </row>
    <row r="22" spans="2:10" x14ac:dyDescent="0.2">
      <c r="B22" s="554" t="s">
        <v>624</v>
      </c>
      <c r="C22" s="555">
        <v>16494.769049999995</v>
      </c>
      <c r="D22" s="556">
        <v>17261.085479999998</v>
      </c>
      <c r="E22" s="557">
        <f t="shared" si="0"/>
        <v>766.31643000000258</v>
      </c>
      <c r="F22" s="558">
        <v>4.6458148500115204E-2</v>
      </c>
      <c r="I22" s="632"/>
      <c r="J22" s="632"/>
    </row>
    <row r="23" spans="2:10" x14ac:dyDescent="0.2">
      <c r="B23" s="554" t="s">
        <v>625</v>
      </c>
      <c r="C23" s="555">
        <v>9121.6084999999985</v>
      </c>
      <c r="D23" s="556">
        <v>9534.1844000000001</v>
      </c>
      <c r="E23" s="557">
        <f t="shared" si="0"/>
        <v>412.57590000000164</v>
      </c>
      <c r="F23" s="558">
        <v>4.5230608176178855E-2</v>
      </c>
      <c r="I23" s="632"/>
      <c r="J23" s="632"/>
    </row>
    <row r="24" spans="2:10" x14ac:dyDescent="0.2">
      <c r="B24" s="554" t="s">
        <v>626</v>
      </c>
      <c r="C24" s="555">
        <v>42292.668859999991</v>
      </c>
      <c r="D24" s="556">
        <v>44103.080430000002</v>
      </c>
      <c r="E24" s="557">
        <f t="shared" si="0"/>
        <v>1810.4115700000111</v>
      </c>
      <c r="F24" s="558">
        <v>4.2806746861801415E-2</v>
      </c>
      <c r="I24" s="632"/>
      <c r="J24" s="632"/>
    </row>
    <row r="25" spans="2:10" x14ac:dyDescent="0.2">
      <c r="B25" s="554" t="s">
        <v>627</v>
      </c>
      <c r="C25" s="555">
        <v>21607.205829999999</v>
      </c>
      <c r="D25" s="556">
        <v>22417.250479999995</v>
      </c>
      <c r="E25" s="557">
        <f t="shared" si="0"/>
        <v>810.04464999999618</v>
      </c>
      <c r="F25" s="558">
        <v>3.7489560490755691E-2</v>
      </c>
      <c r="I25" s="632"/>
      <c r="J25" s="632"/>
    </row>
    <row r="26" spans="2:10" x14ac:dyDescent="0.2">
      <c r="B26" s="554" t="s">
        <v>628</v>
      </c>
      <c r="C26" s="555">
        <v>6180.7634300000018</v>
      </c>
      <c r="D26" s="556">
        <v>6395.8240299999998</v>
      </c>
      <c r="E26" s="557">
        <f t="shared" si="0"/>
        <v>215.06059999999798</v>
      </c>
      <c r="F26" s="558">
        <v>3.4795151510919053E-2</v>
      </c>
      <c r="I26" s="632"/>
      <c r="J26" s="632"/>
    </row>
    <row r="27" spans="2:10" x14ac:dyDescent="0.2">
      <c r="B27" s="554" t="s">
        <v>629</v>
      </c>
      <c r="C27" s="555">
        <v>18220.978450000002</v>
      </c>
      <c r="D27" s="556">
        <v>18831.140030000006</v>
      </c>
      <c r="E27" s="557">
        <f t="shared" si="0"/>
        <v>610.1615800000036</v>
      </c>
      <c r="F27" s="558">
        <v>3.3486762616746546E-2</v>
      </c>
      <c r="I27" s="632"/>
      <c r="J27" s="632"/>
    </row>
    <row r="28" spans="2:10" x14ac:dyDescent="0.2">
      <c r="B28" s="554" t="s">
        <v>630</v>
      </c>
      <c r="C28" s="555">
        <v>6433.1352100000004</v>
      </c>
      <c r="D28" s="556">
        <v>6644.2335800000001</v>
      </c>
      <c r="E28" s="557">
        <f t="shared" si="0"/>
        <v>211.0983699999997</v>
      </c>
      <c r="F28" s="558">
        <v>3.2814228693943459E-2</v>
      </c>
      <c r="I28" s="632"/>
      <c r="J28" s="632"/>
    </row>
    <row r="29" spans="2:10" x14ac:dyDescent="0.2">
      <c r="B29" s="554" t="s">
        <v>631</v>
      </c>
      <c r="C29" s="555">
        <v>12374.366970000003</v>
      </c>
      <c r="D29" s="556">
        <v>12756.22212</v>
      </c>
      <c r="E29" s="557">
        <f t="shared" si="0"/>
        <v>381.85514999999759</v>
      </c>
      <c r="F29" s="558">
        <v>3.08585603551077E-2</v>
      </c>
      <c r="I29" s="632"/>
      <c r="J29" s="632"/>
    </row>
    <row r="30" spans="2:10" x14ac:dyDescent="0.2">
      <c r="B30" s="554" t="s">
        <v>632</v>
      </c>
      <c r="C30" s="555">
        <v>19079.233269999997</v>
      </c>
      <c r="D30" s="556">
        <v>19587.550870000003</v>
      </c>
      <c r="E30" s="557">
        <f t="shared" si="0"/>
        <v>508.31760000000577</v>
      </c>
      <c r="F30" s="558">
        <v>2.6642454275103367E-2</v>
      </c>
      <c r="I30" s="632"/>
      <c r="J30" s="632"/>
    </row>
    <row r="31" spans="2:10" x14ac:dyDescent="0.2">
      <c r="B31" s="554" t="s">
        <v>633</v>
      </c>
      <c r="C31" s="555">
        <v>35537.908109999989</v>
      </c>
      <c r="D31" s="556">
        <v>36428.633809999999</v>
      </c>
      <c r="E31" s="557">
        <f t="shared" si="0"/>
        <v>890.72570000000997</v>
      </c>
      <c r="F31" s="558">
        <v>2.5064100487934171E-2</v>
      </c>
      <c r="I31" s="632"/>
      <c r="J31" s="632"/>
    </row>
    <row r="32" spans="2:10" x14ac:dyDescent="0.2">
      <c r="B32" s="554" t="s">
        <v>634</v>
      </c>
      <c r="C32" s="555">
        <v>20455.917150000001</v>
      </c>
      <c r="D32" s="556">
        <v>20725.443220000001</v>
      </c>
      <c r="E32" s="557">
        <f t="shared" si="0"/>
        <v>269.52606999999989</v>
      </c>
      <c r="F32" s="558">
        <v>1.3175946501132518E-2</v>
      </c>
      <c r="I32" s="632"/>
      <c r="J32" s="632"/>
    </row>
    <row r="33" spans="2:10" x14ac:dyDescent="0.2">
      <c r="B33" s="554" t="s">
        <v>635</v>
      </c>
      <c r="C33" s="555">
        <v>15196.72624</v>
      </c>
      <c r="D33" s="556">
        <v>15261.233289999996</v>
      </c>
      <c r="E33" s="557">
        <f t="shared" si="0"/>
        <v>64.507049999996525</v>
      </c>
      <c r="F33" s="558">
        <v>4.2447991087846138E-3</v>
      </c>
      <c r="I33" s="632"/>
      <c r="J33" s="632"/>
    </row>
    <row r="34" spans="2:10" x14ac:dyDescent="0.2">
      <c r="B34" s="554" t="s">
        <v>636</v>
      </c>
      <c r="C34" s="555">
        <v>8725.9760399999996</v>
      </c>
      <c r="D34" s="556">
        <v>8713.5022299999964</v>
      </c>
      <c r="E34" s="557">
        <f t="shared" si="0"/>
        <v>-12.473810000003141</v>
      </c>
      <c r="F34" s="559">
        <v>-1.429503122954201E-3</v>
      </c>
      <c r="I34" s="632"/>
      <c r="J34" s="632"/>
    </row>
    <row r="35" spans="2:10" x14ac:dyDescent="0.2">
      <c r="B35" s="554" t="s">
        <v>637</v>
      </c>
      <c r="C35" s="555">
        <v>13444.591390000001</v>
      </c>
      <c r="D35" s="556">
        <v>13420.415230000002</v>
      </c>
      <c r="E35" s="557">
        <f t="shared" si="0"/>
        <v>-24.176159999999072</v>
      </c>
      <c r="F35" s="559">
        <v>-1.798207122752804E-3</v>
      </c>
      <c r="I35" s="632"/>
      <c r="J35" s="632"/>
    </row>
    <row r="36" spans="2:10" x14ac:dyDescent="0.2">
      <c r="B36" s="554" t="s">
        <v>638</v>
      </c>
      <c r="C36" s="555">
        <v>10104.40256</v>
      </c>
      <c r="D36" s="556">
        <v>9988.801779999998</v>
      </c>
      <c r="E36" s="557">
        <f t="shared" si="0"/>
        <v>-115.60078000000249</v>
      </c>
      <c r="F36" s="559">
        <v>-1.1440634843432274E-2</v>
      </c>
      <c r="I36" s="632"/>
      <c r="J36" s="632"/>
    </row>
    <row r="37" spans="2:10" x14ac:dyDescent="0.2">
      <c r="B37" s="554" t="s">
        <v>639</v>
      </c>
      <c r="C37" s="555">
        <v>28982.542869999997</v>
      </c>
      <c r="D37" s="556">
        <v>28356.103579999999</v>
      </c>
      <c r="E37" s="557">
        <f t="shared" si="0"/>
        <v>-626.43928999999844</v>
      </c>
      <c r="F37" s="559">
        <v>-2.1614366027503773E-2</v>
      </c>
      <c r="I37" s="632"/>
      <c r="J37" s="632"/>
    </row>
    <row r="38" spans="2:10" x14ac:dyDescent="0.2">
      <c r="B38" s="554" t="s">
        <v>640</v>
      </c>
      <c r="C38" s="555">
        <v>3615.8827400000014</v>
      </c>
      <c r="D38" s="556">
        <v>3504.18975</v>
      </c>
      <c r="E38" s="557">
        <f t="shared" si="0"/>
        <v>-111.69299000000137</v>
      </c>
      <c r="F38" s="559">
        <v>-3.0889549808797545E-2</v>
      </c>
      <c r="I38" s="632"/>
      <c r="J38" s="632"/>
    </row>
    <row r="39" spans="2:10" x14ac:dyDescent="0.2">
      <c r="B39" s="554" t="s">
        <v>641</v>
      </c>
      <c r="C39" s="555">
        <v>6322.5200099999993</v>
      </c>
      <c r="D39" s="556">
        <v>5803.8796500000017</v>
      </c>
      <c r="E39" s="557">
        <f t="shared" si="0"/>
        <v>-518.6403599999976</v>
      </c>
      <c r="F39" s="559">
        <v>-8.2030639551901929E-2</v>
      </c>
      <c r="I39" s="632"/>
      <c r="J39" s="632"/>
    </row>
    <row r="40" spans="2:10" ht="13.5" thickBot="1" x14ac:dyDescent="0.25">
      <c r="B40" s="634" t="s">
        <v>642</v>
      </c>
      <c r="C40" s="562">
        <f>SUM(C4:C39)</f>
        <v>646973.82343999972</v>
      </c>
      <c r="D40" s="562">
        <f>SUM(D4:D39)</f>
        <v>691816.90248000016</v>
      </c>
      <c r="E40" s="562">
        <f t="shared" si="0"/>
        <v>44843.079040000448</v>
      </c>
      <c r="F40" s="635">
        <v>6.9312045426454638E-2</v>
      </c>
    </row>
    <row r="41" spans="2:10" ht="14.25" thickTop="1" thickBot="1" x14ac:dyDescent="0.25">
      <c r="B41" s="560" t="s">
        <v>643</v>
      </c>
      <c r="C41" s="561">
        <v>20174.030649999993</v>
      </c>
      <c r="D41" s="556">
        <v>15846.980659999997</v>
      </c>
      <c r="E41" s="562">
        <f t="shared" si="0"/>
        <v>-4327.0499899999959</v>
      </c>
      <c r="F41" s="636">
        <v>-0.21448614137006861</v>
      </c>
    </row>
    <row r="42" spans="2:10" ht="14.25" thickTop="1" thickBot="1" x14ac:dyDescent="0.25">
      <c r="B42" s="637" t="s">
        <v>644</v>
      </c>
      <c r="C42" s="638">
        <f>SUM(C40:C41)</f>
        <v>667147.85408999969</v>
      </c>
      <c r="D42" s="638">
        <f>SUM(D40:D41)</f>
        <v>707663.88314000017</v>
      </c>
      <c r="E42" s="638">
        <f>SUM(E40:E41)</f>
        <v>40516.029050000448</v>
      </c>
      <c r="F42" s="639">
        <v>6.0730209655346812E-2</v>
      </c>
    </row>
    <row r="43" spans="2:10" x14ac:dyDescent="0.2">
      <c r="I43" s="632"/>
      <c r="J43" s="632"/>
    </row>
    <row r="44" spans="2:10" x14ac:dyDescent="0.2">
      <c r="I44" s="632"/>
      <c r="J44" s="632"/>
    </row>
  </sheetData>
  <mergeCells count="2">
    <mergeCell ref="B2:B3"/>
    <mergeCell ref="C2:F2"/>
  </mergeCells>
  <conditionalFormatting sqref="E4:E39">
    <cfRule type="cellIs" dxfId="23" priority="3" stopIfTrue="1" operator="lessThan">
      <formula>0</formula>
    </cfRule>
  </conditionalFormatting>
  <conditionalFormatting sqref="E40">
    <cfRule type="cellIs" dxfId="22" priority="1" stopIfTrue="1" operator="lessThan">
      <formula>0</formula>
    </cfRule>
  </conditionalFormatting>
  <conditionalFormatting sqref="E41">
    <cfRule type="cellIs" dxfId="21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30"/>
  <sheetViews>
    <sheetView showGridLines="0" tabSelected="1" zoomScale="85" zoomScaleNormal="85" workbookViewId="0">
      <selection activeCell="D15" sqref="D15"/>
    </sheetView>
  </sheetViews>
  <sheetFormatPr defaultRowHeight="12.75" x14ac:dyDescent="0.2"/>
  <cols>
    <col min="1" max="1" width="22.85546875" style="781" bestFit="1" customWidth="1"/>
    <col min="2" max="2" width="18.7109375" style="781" customWidth="1"/>
    <col min="3" max="3" width="17.42578125" style="781" bestFit="1" customWidth="1"/>
    <col min="4" max="4" width="17.42578125" style="781" customWidth="1"/>
    <col min="5" max="5" width="18.28515625" style="781" customWidth="1"/>
    <col min="6" max="6" width="17.28515625" style="781" customWidth="1"/>
    <col min="7" max="7" width="14.140625" style="781" customWidth="1"/>
    <col min="8" max="8" width="13.5703125" style="781" customWidth="1"/>
    <col min="9" max="9" width="14.140625" style="781" bestFit="1" customWidth="1"/>
    <col min="10" max="10" width="15.140625" style="781" bestFit="1" customWidth="1"/>
    <col min="11" max="11" width="15.28515625" style="781" customWidth="1"/>
    <col min="12" max="16384" width="9.140625" style="781"/>
  </cols>
  <sheetData>
    <row r="1" spans="1:11" ht="25.5" x14ac:dyDescent="0.2">
      <c r="A1" s="771" t="s">
        <v>433</v>
      </c>
      <c r="B1" s="772" t="s">
        <v>812</v>
      </c>
      <c r="C1" s="773" t="s">
        <v>813</v>
      </c>
      <c r="D1" s="773" t="s">
        <v>814</v>
      </c>
      <c r="E1" s="774" t="s">
        <v>574</v>
      </c>
      <c r="F1" s="775" t="s">
        <v>575</v>
      </c>
      <c r="G1" s="776" t="s">
        <v>815</v>
      </c>
      <c r="H1" s="777" t="s">
        <v>816</v>
      </c>
      <c r="I1" s="778" t="s">
        <v>817</v>
      </c>
      <c r="J1" s="779" t="s">
        <v>818</v>
      </c>
      <c r="K1" s="780" t="s">
        <v>819</v>
      </c>
    </row>
    <row r="2" spans="1:11" x14ac:dyDescent="0.2">
      <c r="A2" s="782" t="s">
        <v>633</v>
      </c>
      <c r="B2" s="783">
        <f>SUM('[9]Pobočky - transformované'!B2)</f>
        <v>36428633.810000002</v>
      </c>
      <c r="C2" s="783">
        <f>SUM('[9]Pobočky - transformované'!C2)</f>
        <v>2382597.3000000003</v>
      </c>
      <c r="D2" s="783">
        <f>B2-C2</f>
        <v>34046036.510000005</v>
      </c>
      <c r="E2" s="783">
        <f>SUM('[9]Pobočky - transformované'!D2)</f>
        <v>24287098.779999997</v>
      </c>
      <c r="F2" s="783">
        <f>SUM('[9]Pobočky - transformované'!E2)</f>
        <v>9238262</v>
      </c>
      <c r="G2" s="783">
        <f>SUM('[9]Pobočky - transformované'!F2)</f>
        <v>23586.489999999998</v>
      </c>
      <c r="H2" s="783">
        <f>SUM('[9]Pobočky - transformované'!G2)</f>
        <v>11149.630000000001</v>
      </c>
      <c r="I2" s="783">
        <f>SUM('[9]Pobočky - transformované'!H2)</f>
        <v>58530.92</v>
      </c>
      <c r="J2" s="783">
        <f>SUM('[9]Pobočky - transformované'!I2)</f>
        <v>424148.21</v>
      </c>
      <c r="K2" s="783">
        <f>SUM('[9]Pobočky - transformované'!J2)</f>
        <v>3260.48</v>
      </c>
    </row>
    <row r="3" spans="1:11" x14ac:dyDescent="0.2">
      <c r="A3" s="782" t="s">
        <v>621</v>
      </c>
      <c r="B3" s="783">
        <f>SUM('[9]Pobočky - transformované'!B3)</f>
        <v>7509191.8999999994</v>
      </c>
      <c r="C3" s="783">
        <f>SUM('[9]Pobočky - transformované'!C3)</f>
        <v>818358.18</v>
      </c>
      <c r="D3" s="783">
        <f t="shared" ref="D3:D37" si="0">B3-C3</f>
        <v>6690833.7199999997</v>
      </c>
      <c r="E3" s="783">
        <f>SUM('[9]Pobočky - transformované'!D3)</f>
        <v>5377405.8799999999</v>
      </c>
      <c r="F3" s="783">
        <f>SUM('[9]Pobočky - transformované'!E3)</f>
        <v>1257034.42</v>
      </c>
      <c r="G3" s="783">
        <f>SUM('[9]Pobočky - transformované'!F3)</f>
        <v>13283.220000000001</v>
      </c>
      <c r="H3" s="783">
        <f>SUM('[9]Pobočky - transformované'!G3)</f>
        <v>0</v>
      </c>
      <c r="I3" s="783">
        <f>SUM('[9]Pobočky - transformované'!H3)</f>
        <v>15694.4</v>
      </c>
      <c r="J3" s="783">
        <f>SUM('[9]Pobočky - transformované'!I3)</f>
        <v>25993.420000000002</v>
      </c>
      <c r="K3" s="783">
        <f>SUM('[9]Pobočky - transformované'!J3)</f>
        <v>1422.38</v>
      </c>
    </row>
    <row r="4" spans="1:11" x14ac:dyDescent="0.2">
      <c r="A4" s="782" t="s">
        <v>612</v>
      </c>
      <c r="B4" s="783">
        <f>SUM('[9]Pobočky - transformované'!B4)</f>
        <v>159746928.63000005</v>
      </c>
      <c r="C4" s="783">
        <f>SUM('[9]Pobočky - transformované'!C4)</f>
        <v>8296232.4299999997</v>
      </c>
      <c r="D4" s="783">
        <f t="shared" si="0"/>
        <v>151450696.20000005</v>
      </c>
      <c r="E4" s="783">
        <f>SUM('[9]Pobočky - transformované'!D4)</f>
        <v>119208940.87000002</v>
      </c>
      <c r="F4" s="783">
        <f>SUM('[9]Pobočky - transformované'!E4)</f>
        <v>32921632.500000004</v>
      </c>
      <c r="G4" s="783">
        <f>SUM('[9]Pobočky - transformované'!F4)</f>
        <v>447750.87</v>
      </c>
      <c r="H4" s="783">
        <f>SUM('[9]Pobočky - transformované'!G4)</f>
        <v>40230.15</v>
      </c>
      <c r="I4" s="783">
        <f>SUM('[9]Pobočky - transformované'!H4)</f>
        <v>-2860935.2600000002</v>
      </c>
      <c r="J4" s="783">
        <f>SUM('[9]Pobočky - transformované'!I4)</f>
        <v>1689682.8</v>
      </c>
      <c r="K4" s="783">
        <f>SUM('[9]Pobočky - transformované'!J4)</f>
        <v>3394.27</v>
      </c>
    </row>
    <row r="5" spans="1:11" x14ac:dyDescent="0.2">
      <c r="A5" s="782" t="s">
        <v>625</v>
      </c>
      <c r="B5" s="783">
        <f>SUM('[9]Pobočky - transformované'!B6)</f>
        <v>9534184.4000000004</v>
      </c>
      <c r="C5" s="783">
        <f>SUM('[9]Pobočky - transformované'!C6)</f>
        <v>698103.8400000002</v>
      </c>
      <c r="D5" s="783">
        <f t="shared" si="0"/>
        <v>8836080.5600000005</v>
      </c>
      <c r="E5" s="783">
        <f>SUM('[9]Pobočky - transformované'!D6)</f>
        <v>6915659.6299999999</v>
      </c>
      <c r="F5" s="783">
        <f>SUM('[9]Pobočky - transformované'!E6)</f>
        <v>1619379.1300000004</v>
      </c>
      <c r="G5" s="783">
        <f>SUM('[9]Pobočky - transformované'!F6)</f>
        <v>52467.12999999999</v>
      </c>
      <c r="H5" s="783">
        <f>SUM('[9]Pobočky - transformované'!G6)</f>
        <v>258.89999999999998</v>
      </c>
      <c r="I5" s="783">
        <f>SUM('[9]Pobočky - transformované'!H6)</f>
        <v>21382.73</v>
      </c>
      <c r="J5" s="783">
        <f>SUM('[9]Pobočky - transformované'!I6)</f>
        <v>222808.01</v>
      </c>
      <c r="K5" s="783">
        <f>SUM('[9]Pobočky - transformované'!J6)</f>
        <v>4125.03</v>
      </c>
    </row>
    <row r="6" spans="1:11" x14ac:dyDescent="0.2">
      <c r="A6" s="782" t="s">
        <v>631</v>
      </c>
      <c r="B6" s="783">
        <f>SUM('[9]Pobočky - transformované'!B7)</f>
        <v>12756222.120000001</v>
      </c>
      <c r="C6" s="783">
        <f>SUM('[9]Pobočky - transformované'!C7)</f>
        <v>1178973.4000000004</v>
      </c>
      <c r="D6" s="783">
        <f t="shared" si="0"/>
        <v>11577248.720000001</v>
      </c>
      <c r="E6" s="783">
        <f>SUM('[9]Pobočky - transformované'!D7)</f>
        <v>8507827.4100000001</v>
      </c>
      <c r="F6" s="783">
        <f>SUM('[9]Pobočky - transformované'!E7)</f>
        <v>2476859.1299999994</v>
      </c>
      <c r="G6" s="783">
        <f>SUM('[9]Pobočky - transformované'!F7)</f>
        <v>11012.5</v>
      </c>
      <c r="H6" s="783">
        <f>SUM('[9]Pobočky - transformované'!G7)</f>
        <v>413.98999999999995</v>
      </c>
      <c r="I6" s="783">
        <f>SUM('[9]Pobočky - transformované'!H7)</f>
        <v>57089.719999999994</v>
      </c>
      <c r="J6" s="783">
        <f>SUM('[9]Pobočky - transformované'!I7)</f>
        <v>523793.64</v>
      </c>
      <c r="K6" s="783">
        <f>SUM('[9]Pobočky - transformované'!J7)</f>
        <v>252.33</v>
      </c>
    </row>
    <row r="7" spans="1:11" x14ac:dyDescent="0.2">
      <c r="A7" s="782" t="s">
        <v>624</v>
      </c>
      <c r="B7" s="783">
        <f>SUM('[9]Pobočky - transformované'!B8)</f>
        <v>17261085.479999997</v>
      </c>
      <c r="C7" s="783">
        <f>SUM('[9]Pobočky - transformované'!C8)</f>
        <v>1041943.28</v>
      </c>
      <c r="D7" s="783">
        <f t="shared" si="0"/>
        <v>16219142.199999997</v>
      </c>
      <c r="E7" s="783">
        <f>SUM('[9]Pobočky - transformované'!D8)</f>
        <v>10777932.459999999</v>
      </c>
      <c r="F7" s="783">
        <f>SUM('[9]Pobočky - transformované'!E8)</f>
        <v>4783787.3000000007</v>
      </c>
      <c r="G7" s="783">
        <f>SUM('[9]Pobočky - transformované'!F8)</f>
        <v>100230.01000000001</v>
      </c>
      <c r="H7" s="783">
        <f>SUM('[9]Pobočky - transformované'!G8)</f>
        <v>9447.59</v>
      </c>
      <c r="I7" s="783">
        <f>SUM('[9]Pobočky - transformované'!H8)</f>
        <v>39112.92</v>
      </c>
      <c r="J7" s="783">
        <f>SUM('[9]Pobočky - transformované'!I8)</f>
        <v>508411.38</v>
      </c>
      <c r="K7" s="783">
        <f>SUM('[9]Pobočky - transformované'!J8)</f>
        <v>220.54</v>
      </c>
    </row>
    <row r="8" spans="1:11" x14ac:dyDescent="0.2">
      <c r="A8" s="782" t="s">
        <v>615</v>
      </c>
      <c r="B8" s="783">
        <f>SUM('[9]Pobočky - transformované'!B9)</f>
        <v>17540360.700000003</v>
      </c>
      <c r="C8" s="783">
        <f>SUM('[9]Pobočky - transformované'!C9)</f>
        <v>1826164.0900000003</v>
      </c>
      <c r="D8" s="783">
        <f t="shared" si="0"/>
        <v>15714196.610000003</v>
      </c>
      <c r="E8" s="783">
        <f>SUM('[9]Pobočky - transformované'!D9)</f>
        <v>9707780.7400000002</v>
      </c>
      <c r="F8" s="783">
        <f>SUM('[9]Pobočky - transformované'!E9)</f>
        <v>5789318.5300000012</v>
      </c>
      <c r="G8" s="783">
        <f>SUM('[9]Pobočky - transformované'!F9)</f>
        <v>31934.049999999992</v>
      </c>
      <c r="H8" s="783">
        <f>SUM('[9]Pobočky - transformované'!G9)</f>
        <v>6700.5700000000006</v>
      </c>
      <c r="I8" s="783">
        <f>SUM('[9]Pobočky - transformované'!H9)</f>
        <v>125625.57</v>
      </c>
      <c r="J8" s="783">
        <f>SUM('[9]Pobočky - transformované'!I9)</f>
        <v>52595.38</v>
      </c>
      <c r="K8" s="783">
        <f>SUM('[9]Pobočky - transformované'!J9)</f>
        <v>241.77</v>
      </c>
    </row>
    <row r="9" spans="1:11" x14ac:dyDescent="0.2">
      <c r="A9" s="782" t="s">
        <v>628</v>
      </c>
      <c r="B9" s="783">
        <f>SUM('[9]Pobočky - transformované'!B10)</f>
        <v>6395824.0299999993</v>
      </c>
      <c r="C9" s="783">
        <f>SUM('[9]Pobočky - transformované'!C10)</f>
        <v>265015.16000000009</v>
      </c>
      <c r="D9" s="783">
        <f t="shared" si="0"/>
        <v>6130808.8699999992</v>
      </c>
      <c r="E9" s="783">
        <f>SUM('[9]Pobočky - transformované'!D10)</f>
        <v>3758597.1299999994</v>
      </c>
      <c r="F9" s="783">
        <f>SUM('[9]Pobočky - transformované'!E10)</f>
        <v>2201610.87</v>
      </c>
      <c r="G9" s="783">
        <f>SUM('[9]Pobočky - transformované'!F10)</f>
        <v>11670.740000000002</v>
      </c>
      <c r="H9" s="783">
        <f>SUM('[9]Pobočky - transformované'!G10)</f>
        <v>179.21</v>
      </c>
      <c r="I9" s="783">
        <f>SUM('[9]Pobočky - transformované'!H10)</f>
        <v>34087.01</v>
      </c>
      <c r="J9" s="783">
        <f>SUM('[9]Pobočky - transformované'!I10)</f>
        <v>122164.96</v>
      </c>
      <c r="K9" s="783">
        <f>SUM('[9]Pobočky - transformované'!J10)</f>
        <v>2498.9499999999998</v>
      </c>
    </row>
    <row r="10" spans="1:11" x14ac:dyDescent="0.2">
      <c r="A10" s="782" t="s">
        <v>614</v>
      </c>
      <c r="B10" s="783">
        <f>SUM('[9]Pobočky - transformované'!B11)</f>
        <v>10755418.510000002</v>
      </c>
      <c r="C10" s="783">
        <f>SUM('[9]Pobočky - transformované'!C11)</f>
        <v>687800.10999999987</v>
      </c>
      <c r="D10" s="783">
        <f t="shared" si="0"/>
        <v>10067618.400000002</v>
      </c>
      <c r="E10" s="783">
        <f>SUM('[9]Pobočky - transformované'!D11)</f>
        <v>6914692.3499999996</v>
      </c>
      <c r="F10" s="783">
        <f>SUM('[9]Pobočky - transformované'!E11)</f>
        <v>2884982.65</v>
      </c>
      <c r="G10" s="783">
        <f>SUM('[9]Pobočky - transformované'!F11)</f>
        <v>150232.33000000002</v>
      </c>
      <c r="H10" s="783">
        <f>SUM('[9]Pobočky - transformované'!G11)</f>
        <v>7970.59</v>
      </c>
      <c r="I10" s="783">
        <f>SUM('[9]Pobočky - transformované'!H11)</f>
        <v>82915.959999999992</v>
      </c>
      <c r="J10" s="783">
        <f>SUM('[9]Pobočky - transformované'!I11)</f>
        <v>25793.89</v>
      </c>
      <c r="K10" s="783">
        <f>SUM('[9]Pobočky - transformované'!J11)</f>
        <v>1030.6300000000001</v>
      </c>
    </row>
    <row r="11" spans="1:11" x14ac:dyDescent="0.2">
      <c r="A11" s="782" t="s">
        <v>626</v>
      </c>
      <c r="B11" s="783">
        <f>SUM('[9]Pobočky - transformované'!B12)</f>
        <v>44103080.43</v>
      </c>
      <c r="C11" s="783">
        <f>SUM('[9]Pobočky - transformované'!C12)</f>
        <v>3498781.0900000003</v>
      </c>
      <c r="D11" s="783">
        <f t="shared" si="0"/>
        <v>40604299.339999996</v>
      </c>
      <c r="E11" s="783">
        <f>SUM('[9]Pobočky - transformované'!D12)</f>
        <v>23649754.270000003</v>
      </c>
      <c r="F11" s="783">
        <f>SUM('[9]Pobočky - transformované'!E12)</f>
        <v>15653179</v>
      </c>
      <c r="G11" s="783">
        <f>SUM('[9]Pobočky - transformované'!F12)</f>
        <v>101296.04999999999</v>
      </c>
      <c r="H11" s="783">
        <f>SUM('[9]Pobočky - transformované'!G12)</f>
        <v>-410.75000000000011</v>
      </c>
      <c r="I11" s="783">
        <f>SUM('[9]Pobočky - transformované'!H12)</f>
        <v>110767.45</v>
      </c>
      <c r="J11" s="783">
        <f>SUM('[9]Pobočky - transformované'!I12)</f>
        <v>1079602.27</v>
      </c>
      <c r="K11" s="783">
        <f>SUM('[9]Pobočky - transformované'!J12)</f>
        <v>10111.049999999999</v>
      </c>
    </row>
    <row r="12" spans="1:11" x14ac:dyDescent="0.2">
      <c r="A12" s="782" t="s">
        <v>608</v>
      </c>
      <c r="B12" s="783">
        <f>SUM('[9]Pobočky - transformované'!B14)</f>
        <v>13734697.010000002</v>
      </c>
      <c r="C12" s="783">
        <f>SUM('[9]Pobočky - transformované'!C14)</f>
        <v>1928573.7199999997</v>
      </c>
      <c r="D12" s="783">
        <f t="shared" si="0"/>
        <v>11806123.290000003</v>
      </c>
      <c r="E12" s="783">
        <f>SUM('[9]Pobočky - transformované'!D14)</f>
        <v>6849154.330000001</v>
      </c>
      <c r="F12" s="783">
        <f>SUM('[9]Pobočky - transformované'!E14)</f>
        <v>4151085.8099999991</v>
      </c>
      <c r="G12" s="783">
        <f>SUM('[9]Pobočky - transformované'!F14)</f>
        <v>33945.61</v>
      </c>
      <c r="H12" s="783">
        <f>SUM('[9]Pobočky - transformované'!G14)</f>
        <v>765.65000000000009</v>
      </c>
      <c r="I12" s="783">
        <f>SUM('[9]Pobočky - transformované'!H14)</f>
        <v>56872.74</v>
      </c>
      <c r="J12" s="783">
        <f>SUM('[9]Pobočky - transformované'!I14)</f>
        <v>713307.65999999992</v>
      </c>
      <c r="K12" s="783">
        <f>SUM('[9]Pobočky - transformované'!J14)</f>
        <v>991.49</v>
      </c>
    </row>
    <row r="13" spans="1:11" x14ac:dyDescent="0.2">
      <c r="A13" s="782" t="s">
        <v>629</v>
      </c>
      <c r="B13" s="783">
        <f>SUM('[9]Pobočky - transformované'!B15)</f>
        <v>18831140.030000005</v>
      </c>
      <c r="C13" s="783">
        <f>SUM('[9]Pobočky - transformované'!C15)</f>
        <v>1737605.7700000003</v>
      </c>
      <c r="D13" s="783">
        <f t="shared" si="0"/>
        <v>17093534.260000005</v>
      </c>
      <c r="E13" s="783">
        <f>SUM('[9]Pobočky - transformované'!D15)</f>
        <v>14168806.350000003</v>
      </c>
      <c r="F13" s="783">
        <f>SUM('[9]Pobočky - transformované'!E15)</f>
        <v>2821841.6799999997</v>
      </c>
      <c r="G13" s="783">
        <f>SUM('[9]Pobočky - transformované'!F15)</f>
        <v>10423.170000000002</v>
      </c>
      <c r="H13" s="783">
        <f>SUM('[9]Pobočky - transformované'!G15)</f>
        <v>5133.8</v>
      </c>
      <c r="I13" s="783">
        <f>SUM('[9]Pobočky - transformované'!H15)</f>
        <v>32694.33</v>
      </c>
      <c r="J13" s="783">
        <f>SUM('[9]Pobočky - transformované'!I15)</f>
        <v>54591.979999999996</v>
      </c>
      <c r="K13" s="783">
        <f>SUM('[9]Pobočky - transformované'!J15)</f>
        <v>42.95</v>
      </c>
    </row>
    <row r="14" spans="1:11" x14ac:dyDescent="0.2">
      <c r="A14" s="782" t="s">
        <v>638</v>
      </c>
      <c r="B14" s="783">
        <f>SUM('[9]Pobočky - transformované'!B16)</f>
        <v>9988801.7799999975</v>
      </c>
      <c r="C14" s="783">
        <f>SUM('[9]Pobočky - transformované'!C16)</f>
        <v>1104182.6100000001</v>
      </c>
      <c r="D14" s="783">
        <f t="shared" si="0"/>
        <v>8884619.1699999981</v>
      </c>
      <c r="E14" s="783">
        <f>SUM('[9]Pobočky - transformované'!D16)</f>
        <v>5006917.9899999993</v>
      </c>
      <c r="F14" s="783">
        <f>SUM('[9]Pobočky - transformované'!E16)</f>
        <v>3492524.3099999996</v>
      </c>
      <c r="G14" s="783">
        <f>SUM('[9]Pobočky - transformované'!F16)</f>
        <v>29352.37</v>
      </c>
      <c r="H14" s="783">
        <f>SUM('[9]Pobočky - transformované'!G16)</f>
        <v>23509.89</v>
      </c>
      <c r="I14" s="783">
        <f>SUM('[9]Pobočky - transformované'!H16)</f>
        <v>187704.86000000002</v>
      </c>
      <c r="J14" s="783">
        <f>SUM('[9]Pobočky - transformované'!I16)</f>
        <v>135795.01</v>
      </c>
      <c r="K14" s="783">
        <f>SUM('[9]Pobočky - transformované'!J16)</f>
        <v>8814.74</v>
      </c>
    </row>
    <row r="15" spans="1:11" x14ac:dyDescent="0.2">
      <c r="A15" s="782" t="s">
        <v>606</v>
      </c>
      <c r="B15" s="783">
        <f>SUM('[9]Pobočky - transformované'!B17)</f>
        <v>11560495.449999999</v>
      </c>
      <c r="C15" s="783">
        <f>SUM('[9]Pobočky - transformované'!C17)</f>
        <v>2213006.7999999998</v>
      </c>
      <c r="D15" s="783">
        <f t="shared" si="0"/>
        <v>9347488.6499999985</v>
      </c>
      <c r="E15" s="783">
        <f>SUM('[9]Pobočky - transformované'!D17)</f>
        <v>7005724.379999999</v>
      </c>
      <c r="F15" s="783">
        <f>SUM('[9]Pobočky - transformované'!E17)</f>
        <v>2160443.9200000004</v>
      </c>
      <c r="G15" s="783">
        <f>SUM('[9]Pobočky - transformované'!F17)</f>
        <v>27932.770000000004</v>
      </c>
      <c r="H15" s="783">
        <f>SUM('[9]Pobočky - transformované'!G17)</f>
        <v>740.73</v>
      </c>
      <c r="I15" s="783">
        <f>SUM('[9]Pobočky - transformované'!H17)</f>
        <v>43989.9</v>
      </c>
      <c r="J15" s="783">
        <f>SUM('[9]Pobočky - transformované'!I17)</f>
        <v>108430.60999999999</v>
      </c>
      <c r="K15" s="783">
        <f>SUM('[9]Pobočky - transformované'!J17)</f>
        <v>226.34</v>
      </c>
    </row>
    <row r="16" spans="1:11" x14ac:dyDescent="0.2">
      <c r="A16" s="782" t="s">
        <v>636</v>
      </c>
      <c r="B16" s="783">
        <f>SUM('[9]Pobočky - transformované'!B18)</f>
        <v>8713502.2299999967</v>
      </c>
      <c r="C16" s="783">
        <f>SUM('[9]Pobočky - transformované'!C18)</f>
        <v>597235.06000000006</v>
      </c>
      <c r="D16" s="783">
        <f t="shared" si="0"/>
        <v>8116267.1699999962</v>
      </c>
      <c r="E16" s="783">
        <f>SUM('[9]Pobočky - transformované'!D18)</f>
        <v>4566164.54</v>
      </c>
      <c r="F16" s="783">
        <f>SUM('[9]Pobočky - transformované'!E18)</f>
        <v>3423088.56</v>
      </c>
      <c r="G16" s="783">
        <f>SUM('[9]Pobočky - transformované'!F18)</f>
        <v>13266.039999999999</v>
      </c>
      <c r="H16" s="783">
        <f>SUM('[9]Pobočky - transformované'!G18)</f>
        <v>11215.29</v>
      </c>
      <c r="I16" s="783">
        <f>SUM('[9]Pobočky - transformované'!H18)</f>
        <v>48402.43</v>
      </c>
      <c r="J16" s="783">
        <f>SUM('[9]Pobočky - transformované'!I18)</f>
        <v>50717.200000000004</v>
      </c>
      <c r="K16" s="783">
        <f>SUM('[9]Pobočky - transformované'!J18)</f>
        <v>3413.11</v>
      </c>
    </row>
    <row r="17" spans="1:11" x14ac:dyDescent="0.2">
      <c r="A17" s="782" t="s">
        <v>611</v>
      </c>
      <c r="B17" s="783">
        <f>SUM('[9]Pobočky - transformované'!B19)</f>
        <v>20892053.02</v>
      </c>
      <c r="C17" s="783">
        <f>SUM('[9]Pobočky - transformované'!C19)</f>
        <v>2318842.5999999996</v>
      </c>
      <c r="D17" s="783">
        <f t="shared" si="0"/>
        <v>18573210.420000002</v>
      </c>
      <c r="E17" s="783">
        <f>SUM('[9]Pobočky - transformované'!D19)</f>
        <v>12762527.01</v>
      </c>
      <c r="F17" s="783">
        <f>SUM('[9]Pobočky - transformované'!E19)</f>
        <v>5248923.92</v>
      </c>
      <c r="G17" s="783">
        <f>SUM('[9]Pobočky - transformované'!F19)</f>
        <v>70945.789999999994</v>
      </c>
      <c r="H17" s="783">
        <f>SUM('[9]Pobočky - transformované'!G19)</f>
        <v>1448.05</v>
      </c>
      <c r="I17" s="783">
        <f>SUM('[9]Pobočky - transformované'!H19)</f>
        <v>300875.82</v>
      </c>
      <c r="J17" s="783">
        <f>SUM('[9]Pobočky - transformované'!I19)</f>
        <v>177723.49</v>
      </c>
      <c r="K17" s="783">
        <f>SUM('[9]Pobočky - transformované'!J19)</f>
        <v>10766.34</v>
      </c>
    </row>
    <row r="18" spans="1:11" x14ac:dyDescent="0.2">
      <c r="A18" s="782" t="s">
        <v>607</v>
      </c>
      <c r="B18" s="783">
        <f>SUM('[9]Pobočky - transformované'!B20)</f>
        <v>12848543.359999998</v>
      </c>
      <c r="C18" s="783">
        <f>SUM('[9]Pobočky - transformované'!C20)</f>
        <v>1285865.56</v>
      </c>
      <c r="D18" s="783">
        <f t="shared" si="0"/>
        <v>11562677.799999997</v>
      </c>
      <c r="E18" s="783">
        <f>SUM('[9]Pobočky - transformované'!D20)</f>
        <v>7546548.169999999</v>
      </c>
      <c r="F18" s="783">
        <f>SUM('[9]Pobočky - transformované'!E20)</f>
        <v>3682730.1500000004</v>
      </c>
      <c r="G18" s="783">
        <f>SUM('[9]Pobočky - transformované'!F20)</f>
        <v>47294.619999999988</v>
      </c>
      <c r="H18" s="783">
        <f>SUM('[9]Pobočky - transformované'!G20)</f>
        <v>23270.32</v>
      </c>
      <c r="I18" s="783">
        <f>SUM('[9]Pobočky - transformované'!H20)</f>
        <v>162050.87999999998</v>
      </c>
      <c r="J18" s="783">
        <f>SUM('[9]Pobočky - transformované'!I20)</f>
        <v>98028.04</v>
      </c>
      <c r="K18" s="783">
        <f>SUM('[9]Pobočky - transformované'!J20)</f>
        <v>2755.62</v>
      </c>
    </row>
    <row r="19" spans="1:11" x14ac:dyDescent="0.2">
      <c r="A19" s="782" t="s">
        <v>627</v>
      </c>
      <c r="B19" s="783">
        <f>SUM('[9]Pobočky - transformované'!B21)</f>
        <v>22417250.479999997</v>
      </c>
      <c r="C19" s="783">
        <f>SUM('[9]Pobočky - transformované'!C21)</f>
        <v>1872955.6200000003</v>
      </c>
      <c r="D19" s="783">
        <f t="shared" si="0"/>
        <v>20544294.859999996</v>
      </c>
      <c r="E19" s="783">
        <f>SUM('[9]Pobočky - transformované'!D21)</f>
        <v>15242169.339999998</v>
      </c>
      <c r="F19" s="783">
        <f>SUM('[9]Pobočky - transformované'!E21)</f>
        <v>4664004.49</v>
      </c>
      <c r="G19" s="783">
        <f>SUM('[9]Pobočky - transformované'!F21)</f>
        <v>19180.919999999998</v>
      </c>
      <c r="H19" s="783">
        <f>SUM('[9]Pobočky - transformované'!G21)</f>
        <v>11686.99</v>
      </c>
      <c r="I19" s="783">
        <f>SUM('[9]Pobočky - transformované'!H21)</f>
        <v>24414.27</v>
      </c>
      <c r="J19" s="783">
        <f>SUM('[9]Pobočky - transformované'!I21)</f>
        <v>578049.02</v>
      </c>
      <c r="K19" s="783">
        <f>SUM('[9]Pobočky - transformované'!J21)</f>
        <v>4789.83</v>
      </c>
    </row>
    <row r="20" spans="1:11" x14ac:dyDescent="0.2">
      <c r="A20" s="782" t="s">
        <v>617</v>
      </c>
      <c r="B20" s="783">
        <f>SUM('[9]Pobočky - transformované'!B22)</f>
        <v>32128934.550000001</v>
      </c>
      <c r="C20" s="783">
        <f>SUM('[9]Pobočky - transformované'!C22)</f>
        <v>2024087.0199999998</v>
      </c>
      <c r="D20" s="783">
        <f t="shared" si="0"/>
        <v>30104847.530000001</v>
      </c>
      <c r="E20" s="783">
        <f>SUM('[9]Pobočky - transformované'!D22)</f>
        <v>22316083.870000001</v>
      </c>
      <c r="F20" s="783">
        <f>SUM('[9]Pobočky - transformované'!E22)</f>
        <v>6781763.040000001</v>
      </c>
      <c r="G20" s="783">
        <f>SUM('[9]Pobočky - transformované'!F22)</f>
        <v>61449.86</v>
      </c>
      <c r="H20" s="783">
        <f>SUM('[9]Pobočky - transformované'!G22)</f>
        <v>2010.9</v>
      </c>
      <c r="I20" s="783">
        <f>SUM('[9]Pobočky - transformované'!H22)</f>
        <v>116043.76000000001</v>
      </c>
      <c r="J20" s="783">
        <f>SUM('[9]Pobočky - transformované'!I22)</f>
        <v>824443.65</v>
      </c>
      <c r="K20" s="783">
        <f>SUM('[9]Pobočky - transformované'!J22)</f>
        <v>3052.45</v>
      </c>
    </row>
    <row r="21" spans="1:11" x14ac:dyDescent="0.2">
      <c r="A21" s="782" t="s">
        <v>632</v>
      </c>
      <c r="B21" s="783">
        <f>SUM('[9]Pobočky - transformované'!B23)</f>
        <v>19587571.940000001</v>
      </c>
      <c r="C21" s="783">
        <f>SUM('[9]Pobočky - transformované'!C23)</f>
        <v>1681025.0100000002</v>
      </c>
      <c r="D21" s="783">
        <f t="shared" si="0"/>
        <v>17906546.93</v>
      </c>
      <c r="E21" s="783">
        <f>SUM('[9]Pobočky - transformované'!D23)</f>
        <v>12556134.560000001</v>
      </c>
      <c r="F21" s="783">
        <f>SUM('[9]Pobočky - transformované'!E23)</f>
        <v>4663027.63</v>
      </c>
      <c r="G21" s="783">
        <f>SUM('[9]Pobočky - transformované'!F23)</f>
        <v>37442.289999999994</v>
      </c>
      <c r="H21" s="783">
        <f>SUM('[9]Pobočky - transformované'!G23)</f>
        <v>354.37</v>
      </c>
      <c r="I21" s="783">
        <f>SUM('[9]Pobočky - transformované'!H23)</f>
        <v>53805.17</v>
      </c>
      <c r="J21" s="783">
        <f>SUM('[9]Pobočky - transformované'!I23)</f>
        <v>595782.90999999992</v>
      </c>
      <c r="K21" s="783">
        <f>SUM('[9]Pobočky - transformované'!J23)</f>
        <v>0</v>
      </c>
    </row>
    <row r="22" spans="1:11" x14ac:dyDescent="0.2">
      <c r="A22" s="782" t="s">
        <v>616</v>
      </c>
      <c r="B22" s="783">
        <f>SUM('[9]Pobočky - transformované'!B24)</f>
        <v>28538937.560000006</v>
      </c>
      <c r="C22" s="783">
        <f>SUM('[9]Pobočky - transformované'!C24)</f>
        <v>1771977.24</v>
      </c>
      <c r="D22" s="783">
        <f t="shared" si="0"/>
        <v>26766960.320000008</v>
      </c>
      <c r="E22" s="783">
        <f>SUM('[9]Pobočky - transformované'!D24)</f>
        <v>18162470.290000007</v>
      </c>
      <c r="F22" s="783">
        <f>SUM('[9]Pobočky - transformované'!E24)</f>
        <v>8099677.4999999981</v>
      </c>
      <c r="G22" s="783">
        <f>SUM('[9]Pobočky - transformované'!F24)</f>
        <v>15421.1</v>
      </c>
      <c r="H22" s="783">
        <f>SUM('[9]Pobočky - transformované'!G24)</f>
        <v>4833.2300000000005</v>
      </c>
      <c r="I22" s="783">
        <f>SUM('[9]Pobočky - transformované'!H24)</f>
        <v>57175.229999999996</v>
      </c>
      <c r="J22" s="783">
        <f>SUM('[9]Pobočky - transformované'!I24)</f>
        <v>420286.17</v>
      </c>
      <c r="K22" s="783">
        <f>SUM('[9]Pobočky - transformované'!J24)</f>
        <v>7096.8</v>
      </c>
    </row>
    <row r="23" spans="1:11" x14ac:dyDescent="0.2">
      <c r="A23" s="782" t="s">
        <v>641</v>
      </c>
      <c r="B23" s="783">
        <f>SUM('[9]Pobočky - transformované'!B25)</f>
        <v>5803879.6500000013</v>
      </c>
      <c r="C23" s="783">
        <f>SUM('[9]Pobočky - transformované'!C25)</f>
        <v>414343.86</v>
      </c>
      <c r="D23" s="783">
        <f t="shared" si="0"/>
        <v>5389535.790000001</v>
      </c>
      <c r="E23" s="783">
        <f>SUM('[9]Pobočky - transformované'!D25)</f>
        <v>3550535.39</v>
      </c>
      <c r="F23" s="783">
        <f>SUM('[9]Pobočky - transformované'!E25)</f>
        <v>1600439.5199999998</v>
      </c>
      <c r="G23" s="783">
        <f>SUM('[9]Pobočky - transformované'!F25)</f>
        <v>19194.490000000002</v>
      </c>
      <c r="H23" s="783">
        <f>SUM('[9]Pobočky - transformované'!G25)</f>
        <v>4909.6099999999997</v>
      </c>
      <c r="I23" s="783">
        <f>SUM('[9]Pobočky - transformované'!H25)</f>
        <v>156956.22999999998</v>
      </c>
      <c r="J23" s="783">
        <f>SUM('[9]Pobočky - transformované'!I25)</f>
        <v>56795.98</v>
      </c>
      <c r="K23" s="783">
        <f>SUM('[9]Pobočky - transformované'!J25)</f>
        <v>704.57</v>
      </c>
    </row>
    <row r="24" spans="1:11" x14ac:dyDescent="0.2">
      <c r="A24" s="782" t="s">
        <v>618</v>
      </c>
      <c r="B24" s="783">
        <f>SUM('[9]Pobočky - transformované'!B26)</f>
        <v>8879038.5</v>
      </c>
      <c r="C24" s="783">
        <f>SUM('[9]Pobočky - transformované'!C26)</f>
        <v>327334.45000000007</v>
      </c>
      <c r="D24" s="783">
        <f t="shared" si="0"/>
        <v>8551704.0500000007</v>
      </c>
      <c r="E24" s="783">
        <f>SUM('[9]Pobočky - transformované'!D26)</f>
        <v>5703187.6300000008</v>
      </c>
      <c r="F24" s="783">
        <f>SUM('[9]Pobočky - transformované'!E26)</f>
        <v>2534394.96</v>
      </c>
      <c r="G24" s="783">
        <f>SUM('[9]Pobočky - transformované'!F26)</f>
        <v>79656.160000000003</v>
      </c>
      <c r="H24" s="783">
        <f>SUM('[9]Pobočky - transformované'!G26)</f>
        <v>15077.890000000001</v>
      </c>
      <c r="I24" s="783">
        <f>SUM('[9]Pobočky - transformované'!H26)</f>
        <v>193467.01</v>
      </c>
      <c r="J24" s="783">
        <f>SUM('[9]Pobočky - transformované'!I26)</f>
        <v>23695.920000000002</v>
      </c>
      <c r="K24" s="783">
        <f>SUM('[9]Pobočky - transformované'!J26)</f>
        <v>2224.48</v>
      </c>
    </row>
    <row r="25" spans="1:11" x14ac:dyDescent="0.2">
      <c r="A25" s="782" t="s">
        <v>635</v>
      </c>
      <c r="B25" s="783">
        <f>SUM('[9]Pobočky - transformované'!B27)</f>
        <v>15261233.289999997</v>
      </c>
      <c r="C25" s="783">
        <f>SUM('[9]Pobočky - transformované'!C27)</f>
        <v>1016247.87</v>
      </c>
      <c r="D25" s="783">
        <f t="shared" si="0"/>
        <v>14244985.419999998</v>
      </c>
      <c r="E25" s="783">
        <f>SUM('[9]Pobočky - transformované'!D27)</f>
        <v>10766210.169999998</v>
      </c>
      <c r="F25" s="783">
        <f>SUM('[9]Pobočky - transformované'!E27)</f>
        <v>3197978.7499999995</v>
      </c>
      <c r="G25" s="783">
        <f>SUM('[9]Pobočky - transformované'!F27)</f>
        <v>67813.600000000006</v>
      </c>
      <c r="H25" s="783">
        <f>SUM('[9]Pobočky - transformované'!G27)</f>
        <v>409.02</v>
      </c>
      <c r="I25" s="783">
        <f>SUM('[9]Pobočky - transformované'!H27)</f>
        <v>82061.399999999994</v>
      </c>
      <c r="J25" s="783">
        <f>SUM('[9]Pobočky - transformované'!I27)</f>
        <v>127872.9</v>
      </c>
      <c r="K25" s="783">
        <f>SUM('[9]Pobočky - transformované'!J27)</f>
        <v>2639.58</v>
      </c>
    </row>
    <row r="26" spans="1:11" x14ac:dyDescent="0.2">
      <c r="A26" s="782" t="s">
        <v>609</v>
      </c>
      <c r="B26" s="783">
        <f>SUM('[9]Pobočky - transformované'!B28)</f>
        <v>11685299.719999999</v>
      </c>
      <c r="C26" s="783">
        <f>SUM('[9]Pobočky - transformované'!C28)</f>
        <v>1694645.5199999998</v>
      </c>
      <c r="D26" s="783">
        <f t="shared" si="0"/>
        <v>9990654.1999999993</v>
      </c>
      <c r="E26" s="783">
        <f>SUM('[9]Pobočky - transformované'!D28)</f>
        <v>7543987.7699999986</v>
      </c>
      <c r="F26" s="783">
        <f>SUM('[9]Pobočky - transformované'!E28)</f>
        <v>2218796.2300000004</v>
      </c>
      <c r="G26" s="783">
        <f>SUM('[9]Pobočky - transformované'!F28)</f>
        <v>9689.0800000000017</v>
      </c>
      <c r="H26" s="783">
        <f>SUM('[9]Pobočky - transformované'!G28)</f>
        <v>10882.61</v>
      </c>
      <c r="I26" s="783">
        <f>SUM('[9]Pobočky - transformované'!H28)</f>
        <v>54902.500000000007</v>
      </c>
      <c r="J26" s="783">
        <f>SUM('[9]Pobočky - transformované'!I28)</f>
        <v>149102.86000000002</v>
      </c>
      <c r="K26" s="783">
        <f>SUM('[9]Pobočky - transformované'!J28)</f>
        <v>3293.15</v>
      </c>
    </row>
    <row r="27" spans="1:11" x14ac:dyDescent="0.2">
      <c r="A27" s="782" t="s">
        <v>613</v>
      </c>
      <c r="B27" s="783">
        <f>SUM('[9]Pobočky - transformované'!B29)</f>
        <v>3169534.9799999995</v>
      </c>
      <c r="C27" s="783">
        <f>SUM('[9]Pobočky - transformované'!C29)</f>
        <v>272711.49999999994</v>
      </c>
      <c r="D27" s="783">
        <f t="shared" si="0"/>
        <v>2896823.4799999995</v>
      </c>
      <c r="E27" s="783">
        <f>SUM('[9]Pobočky - transformované'!D29)</f>
        <v>2385386.4499999993</v>
      </c>
      <c r="F27" s="783">
        <f>SUM('[9]Pobočky - transformované'!E29)</f>
        <v>496425.06999999995</v>
      </c>
      <c r="G27" s="783">
        <f>SUM('[9]Pobočky - transformované'!F29)</f>
        <v>1755.18</v>
      </c>
      <c r="H27" s="783">
        <f>SUM('[9]Pobočky - transformované'!G29)</f>
        <v>30.330000000000002</v>
      </c>
      <c r="I27" s="783">
        <f>SUM('[9]Pobočky - transformované'!H29)</f>
        <v>9336.3700000000008</v>
      </c>
      <c r="J27" s="783">
        <f>SUM('[9]Pobočky - transformované'!I29)</f>
        <v>3828.31</v>
      </c>
      <c r="K27" s="783">
        <f>SUM('[9]Pobočky - transformované'!J29)</f>
        <v>61.77</v>
      </c>
    </row>
    <row r="28" spans="1:11" x14ac:dyDescent="0.2">
      <c r="A28" s="782" t="s">
        <v>640</v>
      </c>
      <c r="B28" s="783">
        <f>SUM('[9]Pobočky - transformované'!B30)</f>
        <v>3504189.75</v>
      </c>
      <c r="C28" s="783">
        <f>SUM('[9]Pobočky - transformované'!C30)</f>
        <v>154243.93</v>
      </c>
      <c r="D28" s="783">
        <f t="shared" si="0"/>
        <v>3349945.82</v>
      </c>
      <c r="E28" s="783">
        <f>SUM('[9]Pobočky - transformované'!D30)</f>
        <v>2689518.45</v>
      </c>
      <c r="F28" s="783">
        <f>SUM('[9]Pobočky - transformované'!E30)</f>
        <v>612053.0199999999</v>
      </c>
      <c r="G28" s="783">
        <f>SUM('[9]Pobočky - transformované'!F30)</f>
        <v>1617.42</v>
      </c>
      <c r="H28" s="783">
        <f>SUM('[9]Pobočky - transformované'!G30)</f>
        <v>519.28</v>
      </c>
      <c r="I28" s="783">
        <f>SUM('[9]Pobočky - transformované'!H30)</f>
        <v>35813.399999999994</v>
      </c>
      <c r="J28" s="783">
        <f>SUM('[9]Pobočky - transformované'!I30)</f>
        <v>7718.26</v>
      </c>
      <c r="K28" s="783">
        <f>SUM('[9]Pobočky - transformované'!J30)</f>
        <v>2705.99</v>
      </c>
    </row>
    <row r="29" spans="1:11" x14ac:dyDescent="0.2">
      <c r="A29" s="782" t="s">
        <v>637</v>
      </c>
      <c r="B29" s="783">
        <f>SUM('[9]Pobočky - transformované'!B31)</f>
        <v>13420415.230000002</v>
      </c>
      <c r="C29" s="783">
        <f>SUM('[9]Pobočky - transformované'!C31)</f>
        <v>639435.39000000013</v>
      </c>
      <c r="D29" s="783">
        <f t="shared" si="0"/>
        <v>12780979.840000002</v>
      </c>
      <c r="E29" s="783">
        <f>SUM('[9]Pobočky - transformované'!D31)</f>
        <v>8751455.0000000019</v>
      </c>
      <c r="F29" s="783">
        <f>SUM('[9]Pobočky - transformované'!E31)</f>
        <v>3789267.0400000005</v>
      </c>
      <c r="G29" s="783">
        <f>SUM('[9]Pobočky - transformované'!F31)</f>
        <v>9005.3700000000008</v>
      </c>
      <c r="H29" s="783">
        <f>SUM('[9]Pobočky - transformované'!G31)</f>
        <v>401.69</v>
      </c>
      <c r="I29" s="783">
        <f>SUM('[9]Pobočky - transformované'!H31)</f>
        <v>157980.41999999998</v>
      </c>
      <c r="J29" s="783">
        <f>SUM('[9]Pobočky - transformované'!I31)</f>
        <v>72870.320000000007</v>
      </c>
      <c r="K29" s="783">
        <f>SUM('[9]Pobočky - transformované'!J31)</f>
        <v>0</v>
      </c>
    </row>
    <row r="30" spans="1:11" x14ac:dyDescent="0.2">
      <c r="A30" s="782" t="s">
        <v>630</v>
      </c>
      <c r="B30" s="783">
        <f>SUM('[9]Pobočky - transformované'!B32)</f>
        <v>6644233.5800000001</v>
      </c>
      <c r="C30" s="783">
        <f>SUM('[9]Pobočky - transformované'!C32)</f>
        <v>457835.54</v>
      </c>
      <c r="D30" s="783">
        <f t="shared" si="0"/>
        <v>6186398.04</v>
      </c>
      <c r="E30" s="783">
        <f>SUM('[9]Pobočky - transformované'!D32)</f>
        <v>3731923.84</v>
      </c>
      <c r="F30" s="783">
        <f>SUM('[9]Pobočky - transformované'!E32)</f>
        <v>2418701.0299999998</v>
      </c>
      <c r="G30" s="783">
        <f>SUM('[9]Pobočky - transformované'!F32)</f>
        <v>17711.650000000001</v>
      </c>
      <c r="H30" s="783">
        <f>SUM('[9]Pobočky - transformované'!G32)</f>
        <v>1004.04</v>
      </c>
      <c r="I30" s="783">
        <f>SUM('[9]Pobočky - transformované'!H32)</f>
        <v>5629.85</v>
      </c>
      <c r="J30" s="783">
        <f>SUM('[9]Pobočky - transformované'!I32)</f>
        <v>11335.39</v>
      </c>
      <c r="K30" s="783">
        <f>SUM('[9]Pobočky - transformované'!J32)</f>
        <v>92.24</v>
      </c>
    </row>
    <row r="31" spans="1:11" x14ac:dyDescent="0.2">
      <c r="A31" s="782" t="s">
        <v>634</v>
      </c>
      <c r="B31" s="783">
        <f>SUM('[9]Pobočky - transformované'!B33)</f>
        <v>20725450.760000002</v>
      </c>
      <c r="C31" s="783">
        <f>SUM('[9]Pobočky - transformované'!C33)</f>
        <v>1438513.66</v>
      </c>
      <c r="D31" s="783">
        <f t="shared" si="0"/>
        <v>19286937.100000001</v>
      </c>
      <c r="E31" s="783">
        <f>SUM('[9]Pobočky - transformované'!D33)</f>
        <v>13384188.139999999</v>
      </c>
      <c r="F31" s="783">
        <f>SUM('[9]Pobočky - transformované'!E33)</f>
        <v>5485173.4200000009</v>
      </c>
      <c r="G31" s="783">
        <f>SUM('[9]Pobočky - transformované'!F33)</f>
        <v>98056.52</v>
      </c>
      <c r="H31" s="783">
        <f>SUM('[9]Pobočky - transformované'!G33)</f>
        <v>5947.9900000000007</v>
      </c>
      <c r="I31" s="783">
        <f>SUM('[9]Pobočky - transformované'!H33)</f>
        <v>36731.57</v>
      </c>
      <c r="J31" s="783">
        <f>SUM('[9]Pobočky - transformované'!I33)</f>
        <v>274154.42</v>
      </c>
      <c r="K31" s="783">
        <f>SUM('[9]Pobočky - transformované'!J33)</f>
        <v>2685.04</v>
      </c>
    </row>
    <row r="32" spans="1:11" x14ac:dyDescent="0.2">
      <c r="A32" s="782" t="s">
        <v>639</v>
      </c>
      <c r="B32" s="783">
        <f>SUM('[9]Pobočky - transformované'!B34)</f>
        <v>28356103.579999998</v>
      </c>
      <c r="C32" s="783">
        <f>SUM('[9]Pobočky - transformované'!C34)</f>
        <v>314490.42</v>
      </c>
      <c r="D32" s="783">
        <f t="shared" si="0"/>
        <v>28041613.159999996</v>
      </c>
      <c r="E32" s="783">
        <f>SUM('[9]Pobočky - transformované'!D34)</f>
        <v>17068990.16</v>
      </c>
      <c r="F32" s="783">
        <f>SUM('[9]Pobočky - transformované'!E34)</f>
        <v>10304741.539999999</v>
      </c>
      <c r="G32" s="783">
        <f>SUM('[9]Pobočky - transformované'!F34)</f>
        <v>232457.83000000002</v>
      </c>
      <c r="H32" s="783">
        <f>SUM('[9]Pobočky - transformované'!G34)</f>
        <v>15806.27</v>
      </c>
      <c r="I32" s="783">
        <f>SUM('[9]Pobočky - transformované'!H34)</f>
        <v>268972.93</v>
      </c>
      <c r="J32" s="783">
        <f>SUM('[9]Pobočky - transformované'!I34)</f>
        <v>141844.90000000002</v>
      </c>
      <c r="K32" s="783">
        <f>SUM('[9]Pobočky - transformované'!J34)</f>
        <v>8799.5300000000007</v>
      </c>
    </row>
    <row r="33" spans="1:11" x14ac:dyDescent="0.2">
      <c r="A33" s="782" t="s">
        <v>610</v>
      </c>
      <c r="B33" s="783">
        <f>SUM('[9]Pobočky - transformované'!B35)</f>
        <v>3153186.6500000008</v>
      </c>
      <c r="C33" s="783">
        <f>SUM('[9]Pobočky - transformované'!C35)</f>
        <v>364006.35999999993</v>
      </c>
      <c r="D33" s="783">
        <f t="shared" si="0"/>
        <v>2789180.290000001</v>
      </c>
      <c r="E33" s="783">
        <f>SUM('[9]Pobočky - transformované'!D35)</f>
        <v>2051380.5800000005</v>
      </c>
      <c r="F33" s="783">
        <f>SUM('[9]Pobočky - transformované'!E35)</f>
        <v>652333.23999999987</v>
      </c>
      <c r="G33" s="783">
        <f>SUM('[9]Pobočky - transformované'!F35)</f>
        <v>9623.9300000000021</v>
      </c>
      <c r="H33" s="783">
        <f>SUM('[9]Pobočky - transformované'!G35)</f>
        <v>608.72</v>
      </c>
      <c r="I33" s="783">
        <f>SUM('[9]Pobočky - transformované'!H35)</f>
        <v>42346.18</v>
      </c>
      <c r="J33" s="783">
        <f>SUM('[9]Pobočky - transformované'!I35)</f>
        <v>32887.64</v>
      </c>
      <c r="K33" s="783">
        <f>SUM('[9]Pobočky - transformované'!J35)</f>
        <v>0</v>
      </c>
    </row>
    <row r="34" spans="1:11" x14ac:dyDescent="0.2">
      <c r="A34" s="782" t="s">
        <v>623</v>
      </c>
      <c r="B34" s="783">
        <f>SUM('[9]Pobočky - transformované'!B36)</f>
        <v>5333605.1000000006</v>
      </c>
      <c r="C34" s="783">
        <f>SUM('[9]Pobočky - transformované'!C36)</f>
        <v>295033.42</v>
      </c>
      <c r="D34" s="783">
        <f t="shared" si="0"/>
        <v>5038571.6800000006</v>
      </c>
      <c r="E34" s="783">
        <f>SUM('[9]Pobočky - transformované'!D36)</f>
        <v>3219278.08</v>
      </c>
      <c r="F34" s="783">
        <f>SUM('[9]Pobočky - transformované'!E36)</f>
        <v>1755141.3699999999</v>
      </c>
      <c r="G34" s="783">
        <f>SUM('[9]Pobočky - transformované'!F36)</f>
        <v>4265.8999999999996</v>
      </c>
      <c r="H34" s="783">
        <f>SUM('[9]Pobočky - transformované'!G36)</f>
        <v>1099.79</v>
      </c>
      <c r="I34" s="783">
        <f>SUM('[9]Pobočky - transformované'!H36)</f>
        <v>24589.310000000005</v>
      </c>
      <c r="J34" s="783">
        <f>SUM('[9]Pobočky - transformované'!I36)</f>
        <v>33527.18</v>
      </c>
      <c r="K34" s="783">
        <f>SUM('[9]Pobočky - transformované'!J36)</f>
        <v>670.05</v>
      </c>
    </row>
    <row r="35" spans="1:11" x14ac:dyDescent="0.2">
      <c r="A35" s="782" t="s">
        <v>620</v>
      </c>
      <c r="B35" s="783">
        <f>SUM('[9]Pobočky - transformované'!B37)</f>
        <v>14191590.33</v>
      </c>
      <c r="C35" s="783">
        <f>SUM('[9]Pobočky - transformované'!C37)</f>
        <v>2086388.95</v>
      </c>
      <c r="D35" s="783">
        <f t="shared" si="0"/>
        <v>12105201.380000001</v>
      </c>
      <c r="E35" s="783">
        <f>SUM('[9]Pobočky - transformované'!D37)</f>
        <v>7818811.1599999992</v>
      </c>
      <c r="F35" s="783">
        <f>SUM('[9]Pobočky - transformované'!E37)</f>
        <v>4054539.3199999994</v>
      </c>
      <c r="G35" s="783">
        <f>SUM('[9]Pobočky - transformované'!F37)</f>
        <v>11537.929999999997</v>
      </c>
      <c r="H35" s="783">
        <f>SUM('[9]Pobočky - transformované'!G37)</f>
        <v>23249.24</v>
      </c>
      <c r="I35" s="783">
        <f>SUM('[9]Pobočky - transformované'!H37)</f>
        <v>50574.460000000006</v>
      </c>
      <c r="J35" s="783">
        <f>SUM('[9]Pobočky - transformované'!I37)</f>
        <v>145143.16999999998</v>
      </c>
      <c r="K35" s="783">
        <f>SUM('[9]Pobočky - transformované'!J37)</f>
        <v>1346.1</v>
      </c>
    </row>
    <row r="36" spans="1:11" x14ac:dyDescent="0.2">
      <c r="A36" s="782" t="s">
        <v>622</v>
      </c>
      <c r="B36" s="783">
        <f>SUM('[9]Pobočky - transformované'!B38)</f>
        <v>8922693.1199999992</v>
      </c>
      <c r="C36" s="783">
        <f>SUM('[9]Pobočky - transformované'!C38)</f>
        <v>829342.76000000013</v>
      </c>
      <c r="D36" s="783">
        <f t="shared" si="0"/>
        <v>8093350.3599999994</v>
      </c>
      <c r="E36" s="783">
        <f>SUM('[9]Pobočky - transformované'!D38)</f>
        <v>5012195.5</v>
      </c>
      <c r="F36" s="783">
        <f>SUM('[9]Pobočky - transformované'!E38)</f>
        <v>2859883.1000000006</v>
      </c>
      <c r="G36" s="783">
        <f>SUM('[9]Pobočky - transformované'!F38)</f>
        <v>22388.390000000003</v>
      </c>
      <c r="H36" s="783">
        <f>SUM('[9]Pobočky - transformované'!G38)</f>
        <v>2961.23</v>
      </c>
      <c r="I36" s="783">
        <f>SUM('[9]Pobočky - transformované'!H38)</f>
        <v>61847.77</v>
      </c>
      <c r="J36" s="783">
        <f>SUM('[9]Pobočky - transformované'!I38)</f>
        <v>133642.95000000001</v>
      </c>
      <c r="K36" s="783">
        <f>SUM('[9]Pobočky - transformované'!J38)</f>
        <v>431.42</v>
      </c>
    </row>
    <row r="37" spans="1:11" x14ac:dyDescent="0.2">
      <c r="A37" s="782" t="s">
        <v>619</v>
      </c>
      <c r="B37" s="783">
        <f>SUM('[9]Pobočky - transformované'!B39)</f>
        <v>21493643.330000006</v>
      </c>
      <c r="C37" s="783">
        <f>SUM('[9]Pobočky - transformované'!C39)</f>
        <v>3003668.3099999996</v>
      </c>
      <c r="D37" s="783">
        <f t="shared" si="0"/>
        <v>18489975.020000007</v>
      </c>
      <c r="E37" s="783">
        <f>SUM('[9]Pobočky - transformované'!D39)</f>
        <v>14379760.08</v>
      </c>
      <c r="F37" s="783">
        <f>SUM('[9]Pobočky - transformované'!E39)</f>
        <v>3851770.9000000004</v>
      </c>
      <c r="G37" s="783">
        <f>SUM('[9]Pobočky - transformované'!F39)</f>
        <v>28113.5</v>
      </c>
      <c r="H37" s="783">
        <f>SUM('[9]Pobočky - transformované'!G39)</f>
        <v>418.71000000000004</v>
      </c>
      <c r="I37" s="783">
        <f>SUM('[9]Pobočky - transformované'!H39)</f>
        <v>204937</v>
      </c>
      <c r="J37" s="783">
        <f>SUM('[9]Pobočky - transformované'!I39)</f>
        <v>24704.41</v>
      </c>
      <c r="K37" s="783">
        <f>SUM('[9]Pobočky - transformované'!J39)</f>
        <v>270.42</v>
      </c>
    </row>
    <row r="38" spans="1:11" x14ac:dyDescent="0.2">
      <c r="A38" s="782" t="s">
        <v>642</v>
      </c>
      <c r="B38" s="783">
        <f t="shared" ref="B38:K38" si="1">SUM(B2:B37)</f>
        <v>691816954.99000037</v>
      </c>
      <c r="C38" s="783">
        <f t="shared" si="1"/>
        <v>52537567.830000006</v>
      </c>
      <c r="D38" s="783">
        <f t="shared" si="1"/>
        <v>639279387.15999997</v>
      </c>
      <c r="E38" s="783">
        <f t="shared" si="1"/>
        <v>453345198.75</v>
      </c>
      <c r="F38" s="783">
        <f t="shared" si="1"/>
        <v>173846795.04999998</v>
      </c>
      <c r="G38" s="783">
        <f t="shared" si="1"/>
        <v>1923004.88</v>
      </c>
      <c r="H38" s="783">
        <f t="shared" si="1"/>
        <v>244235.51999999996</v>
      </c>
      <c r="I38" s="783">
        <f t="shared" si="1"/>
        <v>154447.20999999964</v>
      </c>
      <c r="J38" s="783">
        <f t="shared" si="1"/>
        <v>9671274.3100000042</v>
      </c>
      <c r="K38" s="783">
        <f t="shared" si="1"/>
        <v>94431.44</v>
      </c>
    </row>
    <row r="39" spans="1:11" x14ac:dyDescent="0.2">
      <c r="A39" s="782" t="s">
        <v>820</v>
      </c>
      <c r="B39" s="783">
        <f>SUM('[9]Pobočky - transformované'!B40)</f>
        <v>15846980.659999998</v>
      </c>
      <c r="C39" s="783">
        <f>SUM('[9]Pobočky - transformované'!C40)</f>
        <v>12391716.809999999</v>
      </c>
      <c r="D39" s="783">
        <f>B39-C39</f>
        <v>3455263.8499999996</v>
      </c>
      <c r="E39" s="783">
        <f>SUM('[9]Pobočky - transformované'!D40)</f>
        <v>0</v>
      </c>
      <c r="F39" s="783">
        <f>SUM('[9]Pobočky - transformované'!E40)</f>
        <v>0</v>
      </c>
      <c r="G39" s="783">
        <f>SUM('[9]Pobočky - transformované'!F40)</f>
        <v>0</v>
      </c>
      <c r="H39" s="783">
        <f>SUM('[9]Pobočky - transformované'!G40)</f>
        <v>0</v>
      </c>
      <c r="I39" s="783">
        <f>SUM('[9]Pobočky - transformované'!H40)</f>
        <v>0</v>
      </c>
      <c r="J39" s="783">
        <f>SUM('[9]Pobočky - transformované'!I40)</f>
        <v>52671.9</v>
      </c>
      <c r="K39" s="783">
        <f>SUM('[9]Pobočky - transformované'!J40)</f>
        <v>3402591.9499999997</v>
      </c>
    </row>
    <row r="40" spans="1:11" x14ac:dyDescent="0.2">
      <c r="A40" s="784" t="s">
        <v>644</v>
      </c>
      <c r="B40" s="785">
        <f>SUM(B38:B39)</f>
        <v>707663935.65000033</v>
      </c>
      <c r="C40" s="785">
        <f t="shared" ref="C40:K40" si="2">SUM(C38:C39)</f>
        <v>64929284.640000001</v>
      </c>
      <c r="D40" s="785">
        <f t="shared" si="2"/>
        <v>642734651.00999999</v>
      </c>
      <c r="E40" s="785">
        <f t="shared" si="2"/>
        <v>453345198.75</v>
      </c>
      <c r="F40" s="785">
        <f t="shared" si="2"/>
        <v>173846795.04999998</v>
      </c>
      <c r="G40" s="785">
        <f t="shared" si="2"/>
        <v>1923004.88</v>
      </c>
      <c r="H40" s="785">
        <f t="shared" si="2"/>
        <v>244235.51999999996</v>
      </c>
      <c r="I40" s="785">
        <f t="shared" si="2"/>
        <v>154447.20999999964</v>
      </c>
      <c r="J40" s="785">
        <f t="shared" si="2"/>
        <v>9723946.2100000046</v>
      </c>
      <c r="K40" s="785">
        <f t="shared" si="2"/>
        <v>3497023.3899999997</v>
      </c>
    </row>
    <row r="41" spans="1:11" x14ac:dyDescent="0.2">
      <c r="A41" s="786" t="s">
        <v>821</v>
      </c>
      <c r="B41" s="787"/>
      <c r="C41" s="788">
        <f>C38/B38</f>
        <v>7.5941428510897649E-2</v>
      </c>
      <c r="D41" s="788">
        <f>D38/B38</f>
        <v>0.92405857148910175</v>
      </c>
      <c r="E41" s="788">
        <f>E38/B38</f>
        <v>0.65529645591954699</v>
      </c>
      <c r="F41" s="788">
        <f>F38/B38</f>
        <v>0.25129016251489933</v>
      </c>
      <c r="G41" s="788">
        <f>G38/B38</f>
        <v>2.779644046202648E-3</v>
      </c>
      <c r="H41" s="788">
        <f>H38/B38</f>
        <v>3.530348862345101E-4</v>
      </c>
      <c r="I41" s="788">
        <f>I38/B38</f>
        <v>2.232486626498364E-4</v>
      </c>
      <c r="J41" s="788">
        <f>J38/B38</f>
        <v>1.397952773525158E-2</v>
      </c>
      <c r="K41" s="788">
        <f>K38/B38</f>
        <v>1.364977243169256E-4</v>
      </c>
    </row>
    <row r="42" spans="1:11" x14ac:dyDescent="0.2">
      <c r="A42" s="789" t="s">
        <v>822</v>
      </c>
      <c r="B42" s="785">
        <v>667147854.08999979</v>
      </c>
      <c r="C42" s="785">
        <v>44054673.310000002</v>
      </c>
      <c r="D42" s="785">
        <v>623093180.78000009</v>
      </c>
      <c r="E42" s="785">
        <v>434790061.7700001</v>
      </c>
      <c r="F42" s="785">
        <v>173690796.32999998</v>
      </c>
      <c r="G42" s="785">
        <v>1935985.1199999996</v>
      </c>
      <c r="H42" s="785">
        <v>410044.9800000001</v>
      </c>
      <c r="I42" s="785">
        <v>86768.299999999843</v>
      </c>
      <c r="J42" s="785">
        <v>8595729.7399999984</v>
      </c>
      <c r="K42" s="785">
        <v>3583794.54</v>
      </c>
    </row>
    <row r="43" spans="1:11" ht="38.25" x14ac:dyDescent="0.2">
      <c r="A43" s="790" t="s">
        <v>823</v>
      </c>
      <c r="B43" s="787">
        <f>B40-B42</f>
        <v>40516081.560000539</v>
      </c>
      <c r="C43" s="787">
        <f t="shared" ref="C43:K43" si="3">C40-C42</f>
        <v>20874611.329999998</v>
      </c>
      <c r="D43" s="787">
        <f t="shared" si="3"/>
        <v>19641470.2299999</v>
      </c>
      <c r="E43" s="787">
        <f t="shared" si="3"/>
        <v>18555136.9799999</v>
      </c>
      <c r="F43" s="787">
        <f t="shared" si="3"/>
        <v>155998.71999999881</v>
      </c>
      <c r="G43" s="787">
        <f t="shared" si="3"/>
        <v>-12980.239999999758</v>
      </c>
      <c r="H43" s="787">
        <f t="shared" si="3"/>
        <v>-165809.46000000014</v>
      </c>
      <c r="I43" s="787">
        <f t="shared" si="3"/>
        <v>67678.9099999998</v>
      </c>
      <c r="J43" s="787">
        <f t="shared" si="3"/>
        <v>1128216.4700000063</v>
      </c>
      <c r="K43" s="787">
        <f t="shared" si="3"/>
        <v>-86771.150000000373</v>
      </c>
    </row>
    <row r="44" spans="1:11" x14ac:dyDescent="0.2">
      <c r="A44" s="789" t="s">
        <v>824</v>
      </c>
      <c r="B44" s="791">
        <f>B40/B42</f>
        <v>1.060730288363537</v>
      </c>
      <c r="C44" s="791">
        <f t="shared" ref="C44:K44" si="4">C40/C42</f>
        <v>1.4738342101213959</v>
      </c>
      <c r="D44" s="791">
        <f t="shared" si="4"/>
        <v>1.0315225247777746</v>
      </c>
      <c r="E44" s="791">
        <f t="shared" si="4"/>
        <v>1.0426760834975464</v>
      </c>
      <c r="F44" s="791">
        <f t="shared" si="4"/>
        <v>1.0008981403925608</v>
      </c>
      <c r="G44" s="791">
        <f t="shared" si="4"/>
        <v>0.99329527904635972</v>
      </c>
      <c r="H44" s="791">
        <f t="shared" si="4"/>
        <v>0.59563104515997223</v>
      </c>
      <c r="I44" s="791">
        <f t="shared" si="4"/>
        <v>1.7799958049195377</v>
      </c>
      <c r="J44" s="791">
        <f t="shared" si="4"/>
        <v>1.1312531343034067</v>
      </c>
      <c r="K44" s="791">
        <f t="shared" si="4"/>
        <v>0.97578791165857393</v>
      </c>
    </row>
    <row r="45" spans="1:11" ht="25.5" x14ac:dyDescent="0.2">
      <c r="A45" s="790" t="s">
        <v>825</v>
      </c>
      <c r="B45" s="792">
        <f>B38/B87</f>
        <v>0.96291107285410005</v>
      </c>
      <c r="C45" s="787"/>
      <c r="D45" s="787"/>
      <c r="E45" s="787"/>
      <c r="F45" s="787"/>
      <c r="G45" s="787"/>
      <c r="H45" s="787"/>
      <c r="I45" s="787"/>
      <c r="J45" s="787"/>
      <c r="K45" s="787"/>
    </row>
    <row r="46" spans="1:11" x14ac:dyDescent="0.2">
      <c r="A46" s="789"/>
      <c r="B46" s="792">
        <f>B45-1</f>
        <v>-3.7088927145899953E-2</v>
      </c>
      <c r="C46" s="787"/>
      <c r="D46" s="787"/>
      <c r="E46" s="787"/>
      <c r="F46" s="787"/>
      <c r="G46" s="787"/>
      <c r="H46" s="787"/>
      <c r="I46" s="787"/>
      <c r="J46" s="787"/>
      <c r="K46" s="787"/>
    </row>
    <row r="48" spans="1:11" ht="25.5" x14ac:dyDescent="0.2">
      <c r="A48" s="771" t="s">
        <v>826</v>
      </c>
      <c r="B48" s="772" t="s">
        <v>812</v>
      </c>
      <c r="C48" s="773" t="s">
        <v>813</v>
      </c>
      <c r="D48" s="773" t="s">
        <v>814</v>
      </c>
      <c r="E48" s="774" t="s">
        <v>574</v>
      </c>
      <c r="F48" s="775" t="s">
        <v>575</v>
      </c>
      <c r="G48" s="776" t="s">
        <v>815</v>
      </c>
      <c r="H48" s="777" t="s">
        <v>816</v>
      </c>
      <c r="I48" s="778" t="s">
        <v>817</v>
      </c>
      <c r="J48" s="779" t="s">
        <v>818</v>
      </c>
      <c r="K48" s="780" t="s">
        <v>819</v>
      </c>
    </row>
    <row r="49" spans="1:11" x14ac:dyDescent="0.2">
      <c r="A49" s="793" t="s">
        <v>633</v>
      </c>
      <c r="B49" s="783">
        <v>37195290.240000002</v>
      </c>
      <c r="C49" s="783">
        <v>2184842.2300000004</v>
      </c>
      <c r="D49" s="783">
        <f t="shared" ref="D49:D84" si="5">B49-C49</f>
        <v>35010448.010000005</v>
      </c>
      <c r="E49" s="783">
        <v>24802673.34</v>
      </c>
      <c r="F49" s="783">
        <v>9683815.5399999972</v>
      </c>
      <c r="G49" s="783">
        <v>23692.000000000004</v>
      </c>
      <c r="H49" s="783">
        <v>13050.92</v>
      </c>
      <c r="I49" s="783">
        <v>58994.14</v>
      </c>
      <c r="J49" s="783">
        <v>424961.59</v>
      </c>
      <c r="K49" s="783">
        <v>3260.48</v>
      </c>
    </row>
    <row r="50" spans="1:11" x14ac:dyDescent="0.2">
      <c r="A50" s="793" t="s">
        <v>621</v>
      </c>
      <c r="B50" s="783">
        <v>7581828.4199999981</v>
      </c>
      <c r="C50" s="783">
        <v>700879.37</v>
      </c>
      <c r="D50" s="783">
        <f t="shared" si="5"/>
        <v>6880949.049999998</v>
      </c>
      <c r="E50" s="783">
        <v>5509386.7399999993</v>
      </c>
      <c r="F50" s="783">
        <v>1315331.31</v>
      </c>
      <c r="G50" s="783">
        <v>13223.22</v>
      </c>
      <c r="H50" s="783">
        <v>65.27</v>
      </c>
      <c r="I50" s="783">
        <v>15226.709999999997</v>
      </c>
      <c r="J50" s="783">
        <v>26293.420000000002</v>
      </c>
      <c r="K50" s="783">
        <v>1422.38</v>
      </c>
    </row>
    <row r="51" spans="1:11" x14ac:dyDescent="0.2">
      <c r="A51" s="793" t="s">
        <v>612</v>
      </c>
      <c r="B51" s="783">
        <v>169297232.78999999</v>
      </c>
      <c r="C51" s="783">
        <v>12444876.550000001</v>
      </c>
      <c r="D51" s="783">
        <f t="shared" si="5"/>
        <v>156852356.23999998</v>
      </c>
      <c r="E51" s="783">
        <v>119838612.19</v>
      </c>
      <c r="F51" s="783">
        <v>37664826.809999987</v>
      </c>
      <c r="G51" s="783">
        <v>451838.97</v>
      </c>
      <c r="H51" s="783">
        <v>88209.79</v>
      </c>
      <c r="I51" s="783">
        <v>-2862569.93</v>
      </c>
      <c r="J51" s="783">
        <v>1668044.1400000001</v>
      </c>
      <c r="K51" s="783">
        <v>3394.27</v>
      </c>
    </row>
    <row r="52" spans="1:11" x14ac:dyDescent="0.2">
      <c r="A52" s="793" t="s">
        <v>625</v>
      </c>
      <c r="B52" s="783">
        <v>9278344.8399999999</v>
      </c>
      <c r="C52" s="783">
        <v>586846.20000000007</v>
      </c>
      <c r="D52" s="783">
        <f t="shared" si="5"/>
        <v>8691498.6400000006</v>
      </c>
      <c r="E52" s="783">
        <v>6746690.25</v>
      </c>
      <c r="F52" s="783">
        <v>1657804.1900000002</v>
      </c>
      <c r="G52" s="783">
        <v>53175.73000000001</v>
      </c>
      <c r="H52" s="783">
        <v>258.89999999999998</v>
      </c>
      <c r="I52" s="783">
        <v>21382.73</v>
      </c>
      <c r="J52" s="783">
        <v>208061.81000000003</v>
      </c>
      <c r="K52" s="783">
        <v>4125.03</v>
      </c>
    </row>
    <row r="53" spans="1:11" x14ac:dyDescent="0.2">
      <c r="A53" s="793" t="s">
        <v>631</v>
      </c>
      <c r="B53" s="783">
        <v>13281650.84</v>
      </c>
      <c r="C53" s="783">
        <v>1207165.4099999999</v>
      </c>
      <c r="D53" s="783">
        <f t="shared" si="5"/>
        <v>12074485.43</v>
      </c>
      <c r="E53" s="783">
        <v>8674284.1300000008</v>
      </c>
      <c r="F53" s="783">
        <v>2801269.0199999996</v>
      </c>
      <c r="G53" s="783">
        <v>11053.270000000002</v>
      </c>
      <c r="H53" s="783">
        <v>6670.3200000000006</v>
      </c>
      <c r="I53" s="783">
        <v>57089.72</v>
      </c>
      <c r="J53" s="783">
        <v>523866.64</v>
      </c>
      <c r="K53" s="783">
        <v>252.33</v>
      </c>
    </row>
    <row r="54" spans="1:11" x14ac:dyDescent="0.2">
      <c r="A54" s="793" t="s">
        <v>624</v>
      </c>
      <c r="B54" s="783">
        <v>17366212.549999997</v>
      </c>
      <c r="C54" s="783">
        <v>832494.51000000013</v>
      </c>
      <c r="D54" s="783">
        <f t="shared" si="5"/>
        <v>16533718.039999997</v>
      </c>
      <c r="E54" s="783">
        <v>10965772.82</v>
      </c>
      <c r="F54" s="783">
        <v>4904752.2299999995</v>
      </c>
      <c r="G54" s="783">
        <v>105125.74</v>
      </c>
      <c r="H54" s="783">
        <v>10683.71</v>
      </c>
      <c r="I54" s="783">
        <v>38742.289999999994</v>
      </c>
      <c r="J54" s="783">
        <v>508420.71</v>
      </c>
      <c r="K54" s="783">
        <v>220.54</v>
      </c>
    </row>
    <row r="55" spans="1:11" x14ac:dyDescent="0.2">
      <c r="A55" s="793" t="s">
        <v>615</v>
      </c>
      <c r="B55" s="783">
        <v>17224278.200000003</v>
      </c>
      <c r="C55" s="783">
        <v>1550071.98</v>
      </c>
      <c r="D55" s="783">
        <f t="shared" si="5"/>
        <v>15674206.220000003</v>
      </c>
      <c r="E55" s="783">
        <v>9697488.6500000022</v>
      </c>
      <c r="F55" s="783">
        <v>5758800.1600000001</v>
      </c>
      <c r="G55" s="783">
        <v>32952.979999999996</v>
      </c>
      <c r="H55" s="783">
        <v>8100.3300000000008</v>
      </c>
      <c r="I55" s="783">
        <v>125684.37000000001</v>
      </c>
      <c r="J55" s="783">
        <v>50937.96</v>
      </c>
      <c r="K55" s="783">
        <v>241.77</v>
      </c>
    </row>
    <row r="56" spans="1:11" x14ac:dyDescent="0.2">
      <c r="A56" s="793" t="s">
        <v>628</v>
      </c>
      <c r="B56" s="783">
        <v>6536129.580000001</v>
      </c>
      <c r="C56" s="783">
        <v>174652.65000000002</v>
      </c>
      <c r="D56" s="783">
        <f t="shared" si="5"/>
        <v>6361476.9300000006</v>
      </c>
      <c r="E56" s="783">
        <v>3914792.97</v>
      </c>
      <c r="F56" s="783">
        <v>2275672.21</v>
      </c>
      <c r="G56" s="783">
        <v>11860.53</v>
      </c>
      <c r="H56" s="783">
        <v>179.20999999999998</v>
      </c>
      <c r="I56" s="783">
        <v>34155.199999999997</v>
      </c>
      <c r="J56" s="783">
        <v>122317.86</v>
      </c>
      <c r="K56" s="783">
        <v>2498.9499999999998</v>
      </c>
    </row>
    <row r="57" spans="1:11" x14ac:dyDescent="0.2">
      <c r="A57" s="793" t="s">
        <v>614</v>
      </c>
      <c r="B57" s="783">
        <v>10730493.74</v>
      </c>
      <c r="C57" s="783">
        <v>600750.73</v>
      </c>
      <c r="D57" s="783">
        <f t="shared" si="5"/>
        <v>10129743.01</v>
      </c>
      <c r="E57" s="783">
        <v>6978768.8299999991</v>
      </c>
      <c r="F57" s="783">
        <v>2879156.9899999993</v>
      </c>
      <c r="G57" s="783">
        <v>153425.50999999998</v>
      </c>
      <c r="H57" s="783">
        <v>8624.130000000001</v>
      </c>
      <c r="I57" s="783">
        <v>82956.099999999991</v>
      </c>
      <c r="J57" s="783">
        <v>25780.82</v>
      </c>
      <c r="K57" s="783">
        <v>1030.6300000000001</v>
      </c>
    </row>
    <row r="58" spans="1:11" x14ac:dyDescent="0.2">
      <c r="A58" s="793" t="s">
        <v>626</v>
      </c>
      <c r="B58" s="783">
        <v>45818320.529999994</v>
      </c>
      <c r="C58" s="783">
        <v>3257651.3299999996</v>
      </c>
      <c r="D58" s="783">
        <f t="shared" si="5"/>
        <v>42560669.199999996</v>
      </c>
      <c r="E58" s="783">
        <v>25235311.829999994</v>
      </c>
      <c r="F58" s="783">
        <v>16026679.9</v>
      </c>
      <c r="G58" s="783">
        <v>103212.34999999999</v>
      </c>
      <c r="H58" s="783">
        <v>2471.9499999999998</v>
      </c>
      <c r="I58" s="783">
        <v>103589.97</v>
      </c>
      <c r="J58" s="783">
        <v>1079292.1499999999</v>
      </c>
      <c r="K58" s="783">
        <v>10111.049999999999</v>
      </c>
    </row>
    <row r="59" spans="1:11" x14ac:dyDescent="0.2">
      <c r="A59" s="793" t="s">
        <v>608</v>
      </c>
      <c r="B59" s="783">
        <v>12964782.279999999</v>
      </c>
      <c r="C59" s="783">
        <v>1506512.98</v>
      </c>
      <c r="D59" s="783">
        <f t="shared" si="5"/>
        <v>11458269.299999999</v>
      </c>
      <c r="E59" s="783">
        <v>6603835.7800000003</v>
      </c>
      <c r="F59" s="783">
        <v>4048758.21</v>
      </c>
      <c r="G59" s="783">
        <v>34033.18</v>
      </c>
      <c r="H59" s="783">
        <v>1127.0400000000002</v>
      </c>
      <c r="I59" s="783">
        <v>56387.239999999991</v>
      </c>
      <c r="J59" s="783">
        <v>713136.36</v>
      </c>
      <c r="K59" s="783">
        <v>991.49</v>
      </c>
    </row>
    <row r="60" spans="1:11" x14ac:dyDescent="0.2">
      <c r="A60" s="793" t="s">
        <v>629</v>
      </c>
      <c r="B60" s="783">
        <v>19299502.809999999</v>
      </c>
      <c r="C60" s="783">
        <v>1477912.6700000002</v>
      </c>
      <c r="D60" s="783">
        <f t="shared" si="5"/>
        <v>17821590.139999997</v>
      </c>
      <c r="E60" s="783">
        <v>14710772.730000002</v>
      </c>
      <c r="F60" s="783">
        <v>3013359.1899999995</v>
      </c>
      <c r="G60" s="783">
        <v>13164.810000000001</v>
      </c>
      <c r="H60" s="783">
        <v>5527.4</v>
      </c>
      <c r="I60" s="783">
        <v>32574.36</v>
      </c>
      <c r="J60" s="783">
        <v>46148.7</v>
      </c>
      <c r="K60" s="783">
        <v>42.95</v>
      </c>
    </row>
    <row r="61" spans="1:11" x14ac:dyDescent="0.2">
      <c r="A61" s="793" t="s">
        <v>638</v>
      </c>
      <c r="B61" s="783">
        <v>10873855.229999999</v>
      </c>
      <c r="C61" s="783">
        <v>956348.47999999986</v>
      </c>
      <c r="D61" s="783">
        <f t="shared" si="5"/>
        <v>9917506.7499999981</v>
      </c>
      <c r="E61" s="783">
        <v>5572117.54</v>
      </c>
      <c r="F61" s="783">
        <v>3931600.3799999994</v>
      </c>
      <c r="G61" s="783">
        <v>30241.91</v>
      </c>
      <c r="H61" s="783">
        <v>42505.17</v>
      </c>
      <c r="I61" s="783">
        <v>196102.09</v>
      </c>
      <c r="J61" s="783">
        <v>136124.91999999998</v>
      </c>
      <c r="K61" s="783">
        <v>8814.74</v>
      </c>
    </row>
    <row r="62" spans="1:11" x14ac:dyDescent="0.2">
      <c r="A62" s="793" t="s">
        <v>606</v>
      </c>
      <c r="B62" s="783">
        <v>10995000.459999999</v>
      </c>
      <c r="C62" s="783">
        <v>1653756.73</v>
      </c>
      <c r="D62" s="783">
        <f t="shared" si="5"/>
        <v>9341243.7299999986</v>
      </c>
      <c r="E62" s="783">
        <v>7017123.0199999996</v>
      </c>
      <c r="F62" s="783">
        <v>2149989.65</v>
      </c>
      <c r="G62" s="783">
        <v>27853.1</v>
      </c>
      <c r="H62" s="783">
        <v>751.9</v>
      </c>
      <c r="I62" s="783">
        <v>43141.100000000006</v>
      </c>
      <c r="J62" s="783">
        <v>102158.62</v>
      </c>
      <c r="K62" s="783">
        <v>226.34</v>
      </c>
    </row>
    <row r="63" spans="1:11" x14ac:dyDescent="0.2">
      <c r="A63" s="793" t="s">
        <v>636</v>
      </c>
      <c r="B63" s="783">
        <v>9340536.1399999969</v>
      </c>
      <c r="C63" s="783">
        <v>608001.37</v>
      </c>
      <c r="D63" s="783">
        <f t="shared" si="5"/>
        <v>8732534.7699999977</v>
      </c>
      <c r="E63" s="783">
        <v>4958440.6900000004</v>
      </c>
      <c r="F63" s="783">
        <v>3639340.7399999998</v>
      </c>
      <c r="G63" s="783">
        <v>14075.359999999999</v>
      </c>
      <c r="H63" s="783">
        <v>17778.8</v>
      </c>
      <c r="I63" s="783">
        <v>48025.03</v>
      </c>
      <c r="J63" s="783">
        <v>51461.04</v>
      </c>
      <c r="K63" s="783">
        <v>3413.11</v>
      </c>
    </row>
    <row r="64" spans="1:11" x14ac:dyDescent="0.2">
      <c r="A64" s="793" t="s">
        <v>611</v>
      </c>
      <c r="B64" s="783">
        <v>20460792.640000001</v>
      </c>
      <c r="C64" s="783">
        <v>1914302.9200000002</v>
      </c>
      <c r="D64" s="783">
        <f t="shared" si="5"/>
        <v>18546489.719999999</v>
      </c>
      <c r="E64" s="783">
        <v>12758239.680000002</v>
      </c>
      <c r="F64" s="783">
        <v>5233887.0899999989</v>
      </c>
      <c r="G64" s="783">
        <v>71050.130000000019</v>
      </c>
      <c r="H64" s="783">
        <v>1876.07</v>
      </c>
      <c r="I64" s="783">
        <v>301443.5</v>
      </c>
      <c r="J64" s="783">
        <v>169226.91</v>
      </c>
      <c r="K64" s="783">
        <v>10766.34</v>
      </c>
    </row>
    <row r="65" spans="1:11" x14ac:dyDescent="0.2">
      <c r="A65" s="793" t="s">
        <v>607</v>
      </c>
      <c r="B65" s="783">
        <v>13307606.439999999</v>
      </c>
      <c r="C65" s="783">
        <v>1271882.5600000003</v>
      </c>
      <c r="D65" s="783">
        <f t="shared" si="5"/>
        <v>12035723.879999999</v>
      </c>
      <c r="E65" s="783">
        <v>7827773.3000000017</v>
      </c>
      <c r="F65" s="783">
        <v>3863893.9000000008</v>
      </c>
      <c r="G65" s="783">
        <v>49680.619999999995</v>
      </c>
      <c r="H65" s="783">
        <v>30748.69</v>
      </c>
      <c r="I65" s="783">
        <v>162463.20000000001</v>
      </c>
      <c r="J65" s="783">
        <v>98408.55</v>
      </c>
      <c r="K65" s="783">
        <v>2755.62</v>
      </c>
    </row>
    <row r="66" spans="1:11" x14ac:dyDescent="0.2">
      <c r="A66" s="793" t="s">
        <v>627</v>
      </c>
      <c r="B66" s="783">
        <v>22952033.209999993</v>
      </c>
      <c r="C66" s="783">
        <v>1896566.66</v>
      </c>
      <c r="D66" s="783">
        <f t="shared" si="5"/>
        <v>21055466.549999993</v>
      </c>
      <c r="E66" s="783">
        <v>15525242.42</v>
      </c>
      <c r="F66" s="783">
        <v>4895950.41</v>
      </c>
      <c r="G66" s="783">
        <v>19773.45</v>
      </c>
      <c r="H66" s="783">
        <v>13305.29</v>
      </c>
      <c r="I66" s="783">
        <v>23206.27</v>
      </c>
      <c r="J66" s="783">
        <v>573198.88</v>
      </c>
      <c r="K66" s="783">
        <v>4789.83</v>
      </c>
    </row>
    <row r="67" spans="1:11" x14ac:dyDescent="0.2">
      <c r="A67" s="793" t="s">
        <v>617</v>
      </c>
      <c r="B67" s="783">
        <v>31544156.91</v>
      </c>
      <c r="C67" s="783">
        <v>1710552.3699999999</v>
      </c>
      <c r="D67" s="783">
        <f t="shared" si="5"/>
        <v>29833604.539999999</v>
      </c>
      <c r="E67" s="783">
        <v>21988539.609999999</v>
      </c>
      <c r="F67" s="783">
        <v>6835087.6400000015</v>
      </c>
      <c r="G67" s="783">
        <v>62122.11</v>
      </c>
      <c r="H67" s="783">
        <v>3456.34</v>
      </c>
      <c r="I67" s="783">
        <v>116027.16000000002</v>
      </c>
      <c r="J67" s="783">
        <v>825246.7300000001</v>
      </c>
      <c r="K67" s="783">
        <v>3124.95</v>
      </c>
    </row>
    <row r="68" spans="1:11" x14ac:dyDescent="0.2">
      <c r="A68" s="793" t="s">
        <v>632</v>
      </c>
      <c r="B68" s="783">
        <v>20056015.68</v>
      </c>
      <c r="C68" s="783">
        <v>1334171.2499999998</v>
      </c>
      <c r="D68" s="783">
        <f t="shared" si="5"/>
        <v>18721844.43</v>
      </c>
      <c r="E68" s="783">
        <v>12883803.970000001</v>
      </c>
      <c r="F68" s="783">
        <v>5149768.6900000004</v>
      </c>
      <c r="G68" s="783">
        <v>38843.049999999996</v>
      </c>
      <c r="H68" s="783">
        <v>498.86</v>
      </c>
      <c r="I68" s="783">
        <v>53561.400000000009</v>
      </c>
      <c r="J68" s="783">
        <v>595368.46</v>
      </c>
      <c r="K68" s="783">
        <v>0</v>
      </c>
    </row>
    <row r="69" spans="1:11" x14ac:dyDescent="0.2">
      <c r="A69" s="793" t="s">
        <v>616</v>
      </c>
      <c r="B69" s="783">
        <v>28142534.519999996</v>
      </c>
      <c r="C69" s="783">
        <v>1521723.25</v>
      </c>
      <c r="D69" s="783">
        <f t="shared" si="5"/>
        <v>26620811.269999996</v>
      </c>
      <c r="E69" s="783">
        <v>18006499.729999997</v>
      </c>
      <c r="F69" s="783">
        <v>8118250.4000000004</v>
      </c>
      <c r="G69" s="783">
        <v>15557.12</v>
      </c>
      <c r="H69" s="783">
        <v>6537.63</v>
      </c>
      <c r="I69" s="783">
        <v>57512.299999999996</v>
      </c>
      <c r="J69" s="783">
        <v>409323.43</v>
      </c>
      <c r="K69" s="783">
        <v>7130.66</v>
      </c>
    </row>
    <row r="70" spans="1:11" x14ac:dyDescent="0.2">
      <c r="A70" s="793" t="s">
        <v>641</v>
      </c>
      <c r="B70" s="783">
        <v>6585545.79</v>
      </c>
      <c r="C70" s="783">
        <v>403194.02</v>
      </c>
      <c r="D70" s="783">
        <f t="shared" si="5"/>
        <v>6182351.7699999996</v>
      </c>
      <c r="E70" s="783">
        <v>3836429.87</v>
      </c>
      <c r="F70" s="783">
        <v>2111771.1800000006</v>
      </c>
      <c r="G70" s="783">
        <v>17982.750000000004</v>
      </c>
      <c r="H70" s="783">
        <v>5117.3799999999992</v>
      </c>
      <c r="I70" s="783">
        <v>154039.26999999999</v>
      </c>
      <c r="J70" s="783">
        <v>56306.75</v>
      </c>
      <c r="K70" s="783">
        <v>704.57</v>
      </c>
    </row>
    <row r="71" spans="1:11" x14ac:dyDescent="0.2">
      <c r="A71" s="793" t="s">
        <v>618</v>
      </c>
      <c r="B71" s="783">
        <v>9028717.9299999997</v>
      </c>
      <c r="C71" s="783">
        <v>393560.91</v>
      </c>
      <c r="D71" s="783">
        <f t="shared" si="5"/>
        <v>8635157.0199999996</v>
      </c>
      <c r="E71" s="783">
        <v>5757039.7300000004</v>
      </c>
      <c r="F71" s="783">
        <v>2566988.44</v>
      </c>
      <c r="G71" s="783">
        <v>79730.849999999991</v>
      </c>
      <c r="H71" s="783">
        <v>15331.11</v>
      </c>
      <c r="I71" s="783">
        <v>192353.22</v>
      </c>
      <c r="J71" s="783">
        <v>21489.190000000002</v>
      </c>
      <c r="K71" s="783">
        <v>2224.48</v>
      </c>
    </row>
    <row r="72" spans="1:11" x14ac:dyDescent="0.2">
      <c r="A72" s="793" t="s">
        <v>635</v>
      </c>
      <c r="B72" s="783">
        <v>15417894.789999995</v>
      </c>
      <c r="C72" s="783">
        <v>868487.19</v>
      </c>
      <c r="D72" s="783">
        <f t="shared" si="5"/>
        <v>14549407.599999996</v>
      </c>
      <c r="E72" s="783">
        <v>10985524.509999996</v>
      </c>
      <c r="F72" s="783">
        <v>3280116.38</v>
      </c>
      <c r="G72" s="783">
        <v>70337.26999999999</v>
      </c>
      <c r="H72" s="783">
        <v>417.65</v>
      </c>
      <c r="I72" s="783">
        <v>82061.299999999988</v>
      </c>
      <c r="J72" s="783">
        <v>128310.91</v>
      </c>
      <c r="K72" s="783">
        <v>2639.58</v>
      </c>
    </row>
    <row r="73" spans="1:11" x14ac:dyDescent="0.2">
      <c r="A73" s="793" t="s">
        <v>609</v>
      </c>
      <c r="B73" s="783">
        <v>11928586.950000001</v>
      </c>
      <c r="C73" s="783">
        <v>1593102.9</v>
      </c>
      <c r="D73" s="783">
        <f t="shared" si="5"/>
        <v>10335484.050000001</v>
      </c>
      <c r="E73" s="783">
        <v>7674394.2200000007</v>
      </c>
      <c r="F73" s="783">
        <v>2429095.3000000003</v>
      </c>
      <c r="G73" s="783">
        <v>10791.180000000002</v>
      </c>
      <c r="H73" s="783">
        <v>13598.199999999999</v>
      </c>
      <c r="I73" s="783">
        <v>55026.64</v>
      </c>
      <c r="J73" s="783">
        <v>149285.36000000002</v>
      </c>
      <c r="K73" s="783">
        <v>3293.15</v>
      </c>
    </row>
    <row r="74" spans="1:11" x14ac:dyDescent="0.2">
      <c r="A74" s="793" t="s">
        <v>613</v>
      </c>
      <c r="B74" s="783">
        <v>3105815.0999999996</v>
      </c>
      <c r="C74" s="783">
        <v>236506.13999999998</v>
      </c>
      <c r="D74" s="783">
        <f t="shared" si="5"/>
        <v>2869308.9599999995</v>
      </c>
      <c r="E74" s="783">
        <v>2415795.9699999993</v>
      </c>
      <c r="F74" s="783">
        <v>440425.04999999993</v>
      </c>
      <c r="G74" s="783">
        <v>1618.6600000000003</v>
      </c>
      <c r="H74" s="783">
        <v>30.330000000000002</v>
      </c>
      <c r="I74" s="783">
        <v>9336.369999999999</v>
      </c>
      <c r="J74" s="783">
        <v>2040.81</v>
      </c>
      <c r="K74" s="783">
        <v>61.77</v>
      </c>
    </row>
    <row r="75" spans="1:11" x14ac:dyDescent="0.2">
      <c r="A75" s="793" t="s">
        <v>640</v>
      </c>
      <c r="B75" s="783">
        <v>3708431.6300000004</v>
      </c>
      <c r="C75" s="783">
        <v>125004.76999999997</v>
      </c>
      <c r="D75" s="783">
        <f t="shared" si="5"/>
        <v>3583426.8600000003</v>
      </c>
      <c r="E75" s="783">
        <v>2724450.9400000004</v>
      </c>
      <c r="F75" s="783">
        <v>809940.73</v>
      </c>
      <c r="G75" s="783">
        <v>1688.7499999999998</v>
      </c>
      <c r="H75" s="783">
        <v>535.13</v>
      </c>
      <c r="I75" s="783">
        <v>36135.659999999996</v>
      </c>
      <c r="J75" s="783">
        <v>7969.66</v>
      </c>
      <c r="K75" s="783">
        <v>2705.99</v>
      </c>
    </row>
    <row r="76" spans="1:11" x14ac:dyDescent="0.2">
      <c r="A76" s="793" t="s">
        <v>637</v>
      </c>
      <c r="B76" s="783">
        <v>14661998.419999998</v>
      </c>
      <c r="C76" s="783">
        <v>449123.55000000005</v>
      </c>
      <c r="D76" s="783">
        <f t="shared" si="5"/>
        <v>14212874.869999997</v>
      </c>
      <c r="E76" s="783">
        <v>9316608.4100000001</v>
      </c>
      <c r="F76" s="783">
        <v>4677043.8199999994</v>
      </c>
      <c r="G76" s="783">
        <v>11689.12</v>
      </c>
      <c r="H76" s="783">
        <v>967.58</v>
      </c>
      <c r="I76" s="783">
        <v>132924.52999999997</v>
      </c>
      <c r="J76" s="783">
        <v>73641.41</v>
      </c>
      <c r="K76" s="783">
        <v>0</v>
      </c>
    </row>
    <row r="77" spans="1:11" x14ac:dyDescent="0.2">
      <c r="A77" s="793" t="s">
        <v>630</v>
      </c>
      <c r="B77" s="783">
        <v>6662767.8399999999</v>
      </c>
      <c r="C77" s="783">
        <v>283886.02</v>
      </c>
      <c r="D77" s="783">
        <f t="shared" si="5"/>
        <v>6378881.8200000003</v>
      </c>
      <c r="E77" s="783">
        <v>3895113.8899999992</v>
      </c>
      <c r="F77" s="783">
        <v>2447639.9299999997</v>
      </c>
      <c r="G77" s="783">
        <v>17945.39</v>
      </c>
      <c r="H77" s="783">
        <v>1414.28</v>
      </c>
      <c r="I77" s="783">
        <v>5629.85</v>
      </c>
      <c r="J77" s="783">
        <v>11046.24</v>
      </c>
      <c r="K77" s="783">
        <v>92.24</v>
      </c>
    </row>
    <row r="78" spans="1:11" x14ac:dyDescent="0.2">
      <c r="A78" s="793" t="s">
        <v>634</v>
      </c>
      <c r="B78" s="783">
        <v>22532260.330000006</v>
      </c>
      <c r="C78" s="783">
        <v>1488864.1600000001</v>
      </c>
      <c r="D78" s="783">
        <f t="shared" si="5"/>
        <v>21043396.170000006</v>
      </c>
      <c r="E78" s="783">
        <v>14377558.49</v>
      </c>
      <c r="F78" s="783">
        <v>6229626.9400000004</v>
      </c>
      <c r="G78" s="783">
        <v>105281.15999999999</v>
      </c>
      <c r="H78" s="783">
        <v>18110.099999999999</v>
      </c>
      <c r="I78" s="783">
        <v>37118.75</v>
      </c>
      <c r="J78" s="783">
        <v>273015.69</v>
      </c>
      <c r="K78" s="783">
        <v>2685.04</v>
      </c>
    </row>
    <row r="79" spans="1:11" x14ac:dyDescent="0.2">
      <c r="A79" s="793" t="s">
        <v>639</v>
      </c>
      <c r="B79" s="783">
        <v>29763204.549999997</v>
      </c>
      <c r="C79" s="783">
        <v>150831.13</v>
      </c>
      <c r="D79" s="783">
        <f t="shared" si="5"/>
        <v>29612373.419999998</v>
      </c>
      <c r="E79" s="783">
        <v>17983698.770000003</v>
      </c>
      <c r="F79" s="783">
        <v>10962817.060000001</v>
      </c>
      <c r="G79" s="783">
        <v>239774.99000000002</v>
      </c>
      <c r="H79" s="783">
        <v>21832.66</v>
      </c>
      <c r="I79" s="783">
        <v>268053.22000000003</v>
      </c>
      <c r="J79" s="783">
        <v>127212.91</v>
      </c>
      <c r="K79" s="783">
        <v>8983.81</v>
      </c>
    </row>
    <row r="80" spans="1:11" x14ac:dyDescent="0.2">
      <c r="A80" s="793" t="s">
        <v>610</v>
      </c>
      <c r="B80" s="783">
        <v>3095491.63</v>
      </c>
      <c r="C80" s="783">
        <v>293545.29000000004</v>
      </c>
      <c r="D80" s="783">
        <f t="shared" si="5"/>
        <v>2801946.34</v>
      </c>
      <c r="E80" s="783">
        <v>2057723.6100000003</v>
      </c>
      <c r="F80" s="783">
        <v>657885.77999999991</v>
      </c>
      <c r="G80" s="783">
        <v>10241.57</v>
      </c>
      <c r="H80" s="783">
        <v>623.31999999999994</v>
      </c>
      <c r="I80" s="783">
        <v>42366.18</v>
      </c>
      <c r="J80" s="783">
        <v>33105.880000000005</v>
      </c>
      <c r="K80" s="783">
        <v>0</v>
      </c>
    </row>
    <row r="81" spans="1:11" x14ac:dyDescent="0.2">
      <c r="A81" s="793" t="s">
        <v>623</v>
      </c>
      <c r="B81" s="783">
        <v>5546676.4899999993</v>
      </c>
      <c r="C81" s="783">
        <v>311384.73999999993</v>
      </c>
      <c r="D81" s="783">
        <f t="shared" si="5"/>
        <v>5235291.7499999991</v>
      </c>
      <c r="E81" s="783">
        <v>3297251.7399999993</v>
      </c>
      <c r="F81" s="783">
        <v>1873165.87</v>
      </c>
      <c r="G81" s="783">
        <v>4008.53</v>
      </c>
      <c r="H81" s="783">
        <v>2092.27</v>
      </c>
      <c r="I81" s="783">
        <v>24589.31</v>
      </c>
      <c r="J81" s="783">
        <v>33513.979999999996</v>
      </c>
      <c r="K81" s="783">
        <v>670.05</v>
      </c>
    </row>
    <row r="82" spans="1:11" x14ac:dyDescent="0.2">
      <c r="A82" s="793" t="s">
        <v>620</v>
      </c>
      <c r="B82" s="783">
        <v>14195326.209999997</v>
      </c>
      <c r="C82" s="783">
        <v>1412887.9500000002</v>
      </c>
      <c r="D82" s="783">
        <f t="shared" si="5"/>
        <v>12782438.259999998</v>
      </c>
      <c r="E82" s="783">
        <v>8178289.4500000002</v>
      </c>
      <c r="F82" s="783">
        <v>4369968.8299999982</v>
      </c>
      <c r="G82" s="783">
        <v>11737.659999999998</v>
      </c>
      <c r="H82" s="783">
        <v>25157.29</v>
      </c>
      <c r="I82" s="783">
        <v>50874.26</v>
      </c>
      <c r="J82" s="783">
        <v>145064.66999999998</v>
      </c>
      <c r="K82" s="783">
        <v>1346.1</v>
      </c>
    </row>
    <row r="83" spans="1:11" x14ac:dyDescent="0.2">
      <c r="A83" s="793" t="s">
        <v>622</v>
      </c>
      <c r="B83" s="783">
        <v>9123758.3500000034</v>
      </c>
      <c r="C83" s="783">
        <v>683209.2300000001</v>
      </c>
      <c r="D83" s="783">
        <f t="shared" si="5"/>
        <v>8440549.1200000029</v>
      </c>
      <c r="E83" s="783">
        <v>5220352.2600000016</v>
      </c>
      <c r="F83" s="783">
        <v>2997406.06</v>
      </c>
      <c r="G83" s="783">
        <v>24287.930000000004</v>
      </c>
      <c r="H83" s="783">
        <v>3962.5699999999997</v>
      </c>
      <c r="I83" s="783">
        <v>61902.19</v>
      </c>
      <c r="J83" s="783">
        <v>132199.72</v>
      </c>
      <c r="K83" s="783">
        <v>438.39</v>
      </c>
    </row>
    <row r="84" spans="1:11" x14ac:dyDescent="0.2">
      <c r="A84" s="793" t="s">
        <v>619</v>
      </c>
      <c r="B84" s="783">
        <v>21731676.540000003</v>
      </c>
      <c r="C84" s="783">
        <v>2384275.5099999998</v>
      </c>
      <c r="D84" s="783">
        <f t="shared" si="5"/>
        <v>19347401.030000001</v>
      </c>
      <c r="E84" s="783">
        <v>14778031.590000002</v>
      </c>
      <c r="F84" s="783">
        <v>4309192.42</v>
      </c>
      <c r="G84" s="783">
        <v>31439.119999999995</v>
      </c>
      <c r="H84" s="783">
        <v>1211.23</v>
      </c>
      <c r="I84" s="783">
        <v>202950.54</v>
      </c>
      <c r="J84" s="783">
        <v>24305.71</v>
      </c>
      <c r="K84" s="783">
        <v>270.42</v>
      </c>
    </row>
    <row r="85" spans="1:11" x14ac:dyDescent="0.2">
      <c r="A85" s="782" t="s">
        <v>642</v>
      </c>
      <c r="B85" s="783">
        <f>SUM(B49:B84)</f>
        <v>711334750.5999999</v>
      </c>
      <c r="C85" s="783">
        <f t="shared" ref="C85:K85" si="6">SUM(C49:C84)</f>
        <v>50469825.710000001</v>
      </c>
      <c r="D85" s="783">
        <f t="shared" si="6"/>
        <v>660864924.88999999</v>
      </c>
      <c r="E85" s="783">
        <f t="shared" si="6"/>
        <v>462714433.67000008</v>
      </c>
      <c r="F85" s="783">
        <f t="shared" si="6"/>
        <v>186011078.44999996</v>
      </c>
      <c r="G85" s="783">
        <f t="shared" si="6"/>
        <v>1974510.0700000003</v>
      </c>
      <c r="H85" s="783">
        <f t="shared" si="6"/>
        <v>372828.82</v>
      </c>
      <c r="I85" s="783">
        <f t="shared" si="6"/>
        <v>121056.24000000089</v>
      </c>
      <c r="J85" s="783">
        <f t="shared" si="6"/>
        <v>9576288.5900000017</v>
      </c>
      <c r="K85" s="783">
        <f t="shared" si="6"/>
        <v>94729.05</v>
      </c>
    </row>
    <row r="86" spans="1:11" x14ac:dyDescent="0.2">
      <c r="A86" s="782" t="s">
        <v>820</v>
      </c>
      <c r="B86" s="783">
        <v>7129263.879999999</v>
      </c>
      <c r="C86" s="783">
        <v>3722536.9199999981</v>
      </c>
      <c r="D86" s="783">
        <f>B86-C86</f>
        <v>3406726.9600000009</v>
      </c>
      <c r="E86" s="783">
        <v>0</v>
      </c>
      <c r="F86" s="783">
        <v>0</v>
      </c>
      <c r="G86" s="783">
        <v>0</v>
      </c>
      <c r="H86" s="783">
        <v>0</v>
      </c>
      <c r="I86" s="783">
        <v>0</v>
      </c>
      <c r="J86" s="783">
        <v>49330.100000000006</v>
      </c>
      <c r="K86" s="783">
        <v>3357396.86</v>
      </c>
    </row>
    <row r="87" spans="1:11" x14ac:dyDescent="0.2">
      <c r="A87" s="784" t="s">
        <v>644</v>
      </c>
      <c r="B87" s="794">
        <f>SUM(B85:B86)</f>
        <v>718464014.4799999</v>
      </c>
      <c r="C87" s="794">
        <f t="shared" ref="C87:K87" si="7">SUM(C85:C86)</f>
        <v>54192362.629999995</v>
      </c>
      <c r="D87" s="794">
        <f t="shared" si="7"/>
        <v>664271651.85000002</v>
      </c>
      <c r="E87" s="794">
        <f t="shared" si="7"/>
        <v>462714433.67000008</v>
      </c>
      <c r="F87" s="794">
        <f t="shared" si="7"/>
        <v>186011078.44999996</v>
      </c>
      <c r="G87" s="794">
        <f t="shared" si="7"/>
        <v>1974510.0700000003</v>
      </c>
      <c r="H87" s="794">
        <f t="shared" si="7"/>
        <v>372828.82</v>
      </c>
      <c r="I87" s="794">
        <f t="shared" si="7"/>
        <v>121056.24000000089</v>
      </c>
      <c r="J87" s="794">
        <f t="shared" si="7"/>
        <v>9625618.6900000013</v>
      </c>
      <c r="K87" s="794">
        <f t="shared" si="7"/>
        <v>3452125.9099999997</v>
      </c>
    </row>
    <row r="89" spans="1:11" ht="25.5" x14ac:dyDescent="0.2">
      <c r="A89" s="795" t="s">
        <v>249</v>
      </c>
      <c r="B89" s="772" t="s">
        <v>812</v>
      </c>
      <c r="C89" s="773" t="s">
        <v>813</v>
      </c>
      <c r="D89" s="773" t="s">
        <v>814</v>
      </c>
      <c r="E89" s="774" t="s">
        <v>574</v>
      </c>
      <c r="F89" s="775" t="s">
        <v>575</v>
      </c>
      <c r="G89" s="776" t="s">
        <v>815</v>
      </c>
      <c r="H89" s="777" t="s">
        <v>816</v>
      </c>
      <c r="I89" s="778" t="s">
        <v>817</v>
      </c>
      <c r="J89" s="779" t="s">
        <v>818</v>
      </c>
      <c r="K89" s="780" t="s">
        <v>819</v>
      </c>
    </row>
    <row r="90" spans="1:11" x14ac:dyDescent="0.2">
      <c r="A90" s="793" t="s">
        <v>633</v>
      </c>
      <c r="B90" s="796">
        <f t="shared" ref="B90:K105" si="8">SUM(B2)-B49</f>
        <v>-766656.4299999997</v>
      </c>
      <c r="C90" s="796">
        <f t="shared" si="8"/>
        <v>197755.06999999983</v>
      </c>
      <c r="D90" s="796">
        <f t="shared" si="8"/>
        <v>-964411.5</v>
      </c>
      <c r="E90" s="796">
        <f t="shared" si="8"/>
        <v>-515574.56000000238</v>
      </c>
      <c r="F90" s="796">
        <f t="shared" si="8"/>
        <v>-445553.53999999724</v>
      </c>
      <c r="G90" s="796">
        <f t="shared" si="8"/>
        <v>-105.51000000000568</v>
      </c>
      <c r="H90" s="796">
        <f t="shared" si="8"/>
        <v>-1901.2899999999991</v>
      </c>
      <c r="I90" s="796">
        <f t="shared" si="8"/>
        <v>-463.22000000000116</v>
      </c>
      <c r="J90" s="796">
        <f t="shared" si="8"/>
        <v>-813.38000000000466</v>
      </c>
      <c r="K90" s="796">
        <f t="shared" si="8"/>
        <v>0</v>
      </c>
    </row>
    <row r="91" spans="1:11" x14ac:dyDescent="0.2">
      <c r="A91" s="793" t="s">
        <v>621</v>
      </c>
      <c r="B91" s="796">
        <f t="shared" si="8"/>
        <v>-72636.519999998622</v>
      </c>
      <c r="C91" s="796">
        <f t="shared" si="8"/>
        <v>117478.81000000006</v>
      </c>
      <c r="D91" s="796">
        <f t="shared" si="8"/>
        <v>-190115.32999999821</v>
      </c>
      <c r="E91" s="796">
        <f t="shared" si="8"/>
        <v>-131980.8599999994</v>
      </c>
      <c r="F91" s="796">
        <f t="shared" si="8"/>
        <v>-58296.89000000013</v>
      </c>
      <c r="G91" s="796">
        <f t="shared" si="8"/>
        <v>60.000000000001819</v>
      </c>
      <c r="H91" s="796">
        <f t="shared" si="8"/>
        <v>-65.27</v>
      </c>
      <c r="I91" s="796">
        <f t="shared" si="8"/>
        <v>467.69000000000233</v>
      </c>
      <c r="J91" s="796">
        <f t="shared" si="8"/>
        <v>-300</v>
      </c>
      <c r="K91" s="796">
        <f t="shared" si="8"/>
        <v>0</v>
      </c>
    </row>
    <row r="92" spans="1:11" x14ac:dyDescent="0.2">
      <c r="A92" s="793" t="s">
        <v>612</v>
      </c>
      <c r="B92" s="796">
        <f t="shared" si="8"/>
        <v>-9550304.1599999368</v>
      </c>
      <c r="C92" s="796">
        <f t="shared" si="8"/>
        <v>-4148644.120000001</v>
      </c>
      <c r="D92" s="796">
        <f t="shared" si="8"/>
        <v>-5401660.0399999321</v>
      </c>
      <c r="E92" s="796">
        <f t="shared" si="8"/>
        <v>-629671.31999997795</v>
      </c>
      <c r="F92" s="796">
        <f t="shared" si="8"/>
        <v>-4743194.3099999838</v>
      </c>
      <c r="G92" s="796">
        <f t="shared" si="8"/>
        <v>-4088.0999999999767</v>
      </c>
      <c r="H92" s="796">
        <f t="shared" si="8"/>
        <v>-47979.639999999992</v>
      </c>
      <c r="I92" s="796">
        <f t="shared" si="8"/>
        <v>1634.6699999999255</v>
      </c>
      <c r="J92" s="796">
        <f t="shared" si="8"/>
        <v>21638.659999999916</v>
      </c>
      <c r="K92" s="796">
        <f t="shared" si="8"/>
        <v>0</v>
      </c>
    </row>
    <row r="93" spans="1:11" x14ac:dyDescent="0.2">
      <c r="A93" s="793" t="s">
        <v>625</v>
      </c>
      <c r="B93" s="796">
        <f t="shared" si="8"/>
        <v>255839.56000000052</v>
      </c>
      <c r="C93" s="796">
        <f t="shared" si="8"/>
        <v>111257.64000000013</v>
      </c>
      <c r="D93" s="796">
        <f t="shared" si="8"/>
        <v>144581.91999999993</v>
      </c>
      <c r="E93" s="796">
        <f t="shared" si="8"/>
        <v>168969.37999999989</v>
      </c>
      <c r="F93" s="796">
        <f t="shared" si="8"/>
        <v>-38425.059999999823</v>
      </c>
      <c r="G93" s="796">
        <f t="shared" si="8"/>
        <v>-708.60000000002037</v>
      </c>
      <c r="H93" s="796">
        <f t="shared" si="8"/>
        <v>0</v>
      </c>
      <c r="I93" s="796">
        <f t="shared" si="8"/>
        <v>0</v>
      </c>
      <c r="J93" s="796">
        <f t="shared" si="8"/>
        <v>14746.199999999983</v>
      </c>
      <c r="K93" s="796">
        <f t="shared" si="8"/>
        <v>0</v>
      </c>
    </row>
    <row r="94" spans="1:11" x14ac:dyDescent="0.2">
      <c r="A94" s="793" t="s">
        <v>631</v>
      </c>
      <c r="B94" s="796">
        <f t="shared" si="8"/>
        <v>-525428.71999999881</v>
      </c>
      <c r="C94" s="796">
        <f t="shared" si="8"/>
        <v>-28192.009999999544</v>
      </c>
      <c r="D94" s="796">
        <f t="shared" si="8"/>
        <v>-497236.70999999903</v>
      </c>
      <c r="E94" s="796">
        <f t="shared" si="8"/>
        <v>-166456.72000000067</v>
      </c>
      <c r="F94" s="796">
        <f t="shared" si="8"/>
        <v>-324409.89000000013</v>
      </c>
      <c r="G94" s="796">
        <f t="shared" si="8"/>
        <v>-40.770000000002256</v>
      </c>
      <c r="H94" s="796">
        <f t="shared" si="8"/>
        <v>-6256.3300000000008</v>
      </c>
      <c r="I94" s="796">
        <f t="shared" si="8"/>
        <v>0</v>
      </c>
      <c r="J94" s="796">
        <f t="shared" si="8"/>
        <v>-73</v>
      </c>
      <c r="K94" s="796">
        <f t="shared" si="8"/>
        <v>0</v>
      </c>
    </row>
    <row r="95" spans="1:11" x14ac:dyDescent="0.2">
      <c r="A95" s="793" t="s">
        <v>624</v>
      </c>
      <c r="B95" s="796">
        <f t="shared" si="8"/>
        <v>-105127.0700000003</v>
      </c>
      <c r="C95" s="796">
        <f t="shared" si="8"/>
        <v>209448.7699999999</v>
      </c>
      <c r="D95" s="796">
        <f t="shared" si="8"/>
        <v>-314575.83999999985</v>
      </c>
      <c r="E95" s="796">
        <f t="shared" si="8"/>
        <v>-187840.36000000127</v>
      </c>
      <c r="F95" s="796">
        <f t="shared" si="8"/>
        <v>-120964.92999999877</v>
      </c>
      <c r="G95" s="796">
        <f t="shared" si="8"/>
        <v>-4895.7299999999959</v>
      </c>
      <c r="H95" s="796">
        <f t="shared" si="8"/>
        <v>-1236.119999999999</v>
      </c>
      <c r="I95" s="796">
        <f t="shared" si="8"/>
        <v>370.63000000000466</v>
      </c>
      <c r="J95" s="796">
        <f t="shared" si="8"/>
        <v>-9.3300000000162981</v>
      </c>
      <c r="K95" s="796">
        <f t="shared" si="8"/>
        <v>0</v>
      </c>
    </row>
    <row r="96" spans="1:11" x14ac:dyDescent="0.2">
      <c r="A96" s="793" t="s">
        <v>615</v>
      </c>
      <c r="B96" s="796">
        <f t="shared" si="8"/>
        <v>316082.5</v>
      </c>
      <c r="C96" s="796">
        <f t="shared" si="8"/>
        <v>276092.11000000034</v>
      </c>
      <c r="D96" s="796">
        <f t="shared" si="8"/>
        <v>39990.390000000596</v>
      </c>
      <c r="E96" s="796">
        <f t="shared" si="8"/>
        <v>10292.089999997988</v>
      </c>
      <c r="F96" s="796">
        <f t="shared" si="8"/>
        <v>30518.370000001043</v>
      </c>
      <c r="G96" s="796">
        <f t="shared" si="8"/>
        <v>-1018.9300000000039</v>
      </c>
      <c r="H96" s="796">
        <f t="shared" si="8"/>
        <v>-1399.7600000000002</v>
      </c>
      <c r="I96" s="796">
        <f t="shared" si="8"/>
        <v>-58.80000000000291</v>
      </c>
      <c r="J96" s="796">
        <f t="shared" si="8"/>
        <v>1657.4199999999983</v>
      </c>
      <c r="K96" s="796">
        <f t="shared" si="8"/>
        <v>0</v>
      </c>
    </row>
    <row r="97" spans="1:11" x14ac:dyDescent="0.2">
      <c r="A97" s="793" t="s">
        <v>628</v>
      </c>
      <c r="B97" s="796">
        <f t="shared" si="8"/>
        <v>-140305.55000000168</v>
      </c>
      <c r="C97" s="796">
        <f t="shared" si="8"/>
        <v>90362.510000000068</v>
      </c>
      <c r="D97" s="796">
        <f t="shared" si="8"/>
        <v>-230668.06000000145</v>
      </c>
      <c r="E97" s="796">
        <f t="shared" si="8"/>
        <v>-156195.84000000078</v>
      </c>
      <c r="F97" s="796">
        <f t="shared" si="8"/>
        <v>-74061.339999999851</v>
      </c>
      <c r="G97" s="796">
        <f t="shared" si="8"/>
        <v>-189.78999999999905</v>
      </c>
      <c r="H97" s="796">
        <f t="shared" si="8"/>
        <v>0</v>
      </c>
      <c r="I97" s="796">
        <f t="shared" si="8"/>
        <v>-68.189999999995052</v>
      </c>
      <c r="J97" s="796">
        <f t="shared" si="8"/>
        <v>-152.89999999999418</v>
      </c>
      <c r="K97" s="796">
        <f t="shared" si="8"/>
        <v>0</v>
      </c>
    </row>
    <row r="98" spans="1:11" x14ac:dyDescent="0.2">
      <c r="A98" s="793" t="s">
        <v>614</v>
      </c>
      <c r="B98" s="796">
        <f t="shared" si="8"/>
        <v>24924.770000001416</v>
      </c>
      <c r="C98" s="796">
        <f t="shared" si="8"/>
        <v>87049.379999999888</v>
      </c>
      <c r="D98" s="796">
        <f t="shared" si="8"/>
        <v>-62124.609999997541</v>
      </c>
      <c r="E98" s="796">
        <f t="shared" si="8"/>
        <v>-64076.479999999516</v>
      </c>
      <c r="F98" s="796">
        <f t="shared" si="8"/>
        <v>5825.6600000006147</v>
      </c>
      <c r="G98" s="796">
        <f t="shared" si="8"/>
        <v>-3193.1799999999639</v>
      </c>
      <c r="H98" s="796">
        <f t="shared" si="8"/>
        <v>-653.54000000000087</v>
      </c>
      <c r="I98" s="796">
        <f t="shared" si="8"/>
        <v>-40.139999999999418</v>
      </c>
      <c r="J98" s="796">
        <f t="shared" si="8"/>
        <v>13.069999999999709</v>
      </c>
      <c r="K98" s="796">
        <f t="shared" si="8"/>
        <v>0</v>
      </c>
    </row>
    <row r="99" spans="1:11" x14ac:dyDescent="0.2">
      <c r="A99" s="793" t="s">
        <v>626</v>
      </c>
      <c r="B99" s="796">
        <f t="shared" si="8"/>
        <v>-1715240.099999994</v>
      </c>
      <c r="C99" s="796">
        <f t="shared" si="8"/>
        <v>241129.76000000071</v>
      </c>
      <c r="D99" s="796">
        <f t="shared" si="8"/>
        <v>-1956369.8599999994</v>
      </c>
      <c r="E99" s="796">
        <f t="shared" si="8"/>
        <v>-1585557.5599999912</v>
      </c>
      <c r="F99" s="796">
        <f t="shared" si="8"/>
        <v>-373500.90000000037</v>
      </c>
      <c r="G99" s="796">
        <f t="shared" si="8"/>
        <v>-1916.3000000000029</v>
      </c>
      <c r="H99" s="796">
        <f t="shared" si="8"/>
        <v>-2882.7</v>
      </c>
      <c r="I99" s="796">
        <f t="shared" si="8"/>
        <v>7177.4799999999959</v>
      </c>
      <c r="J99" s="796">
        <f t="shared" si="8"/>
        <v>310.12000000011176</v>
      </c>
      <c r="K99" s="796">
        <f t="shared" si="8"/>
        <v>0</v>
      </c>
    </row>
    <row r="100" spans="1:11" x14ac:dyDescent="0.2">
      <c r="A100" s="793" t="s">
        <v>608</v>
      </c>
      <c r="B100" s="796">
        <f t="shared" si="8"/>
        <v>769914.73000000231</v>
      </c>
      <c r="C100" s="796">
        <f t="shared" si="8"/>
        <v>422060.73999999976</v>
      </c>
      <c r="D100" s="796">
        <f t="shared" si="8"/>
        <v>347853.99000000395</v>
      </c>
      <c r="E100" s="796">
        <f t="shared" si="8"/>
        <v>245318.55000000075</v>
      </c>
      <c r="F100" s="796">
        <f t="shared" si="8"/>
        <v>102327.59999999916</v>
      </c>
      <c r="G100" s="796">
        <f t="shared" si="8"/>
        <v>-87.569999999999709</v>
      </c>
      <c r="H100" s="796">
        <f t="shared" si="8"/>
        <v>-361.3900000000001</v>
      </c>
      <c r="I100" s="796">
        <f t="shared" si="8"/>
        <v>485.50000000000728</v>
      </c>
      <c r="J100" s="796">
        <f t="shared" si="8"/>
        <v>171.29999999993015</v>
      </c>
      <c r="K100" s="796">
        <f t="shared" si="8"/>
        <v>0</v>
      </c>
    </row>
    <row r="101" spans="1:11" x14ac:dyDescent="0.2">
      <c r="A101" s="793" t="s">
        <v>629</v>
      </c>
      <c r="B101" s="796">
        <f t="shared" si="8"/>
        <v>-468362.77999999374</v>
      </c>
      <c r="C101" s="796">
        <f t="shared" si="8"/>
        <v>259693.10000000009</v>
      </c>
      <c r="D101" s="796">
        <f t="shared" si="8"/>
        <v>-728055.87999999151</v>
      </c>
      <c r="E101" s="796">
        <f t="shared" si="8"/>
        <v>-541966.37999999896</v>
      </c>
      <c r="F101" s="796">
        <f t="shared" si="8"/>
        <v>-191517.50999999978</v>
      </c>
      <c r="G101" s="796">
        <f t="shared" si="8"/>
        <v>-2741.6399999999994</v>
      </c>
      <c r="H101" s="796">
        <f t="shared" si="8"/>
        <v>-393.59999999999945</v>
      </c>
      <c r="I101" s="796">
        <f t="shared" si="8"/>
        <v>119.97000000000116</v>
      </c>
      <c r="J101" s="796">
        <f t="shared" si="8"/>
        <v>8443.2799999999988</v>
      </c>
      <c r="K101" s="796">
        <f t="shared" si="8"/>
        <v>0</v>
      </c>
    </row>
    <row r="102" spans="1:11" x14ac:dyDescent="0.2">
      <c r="A102" s="793" t="s">
        <v>638</v>
      </c>
      <c r="B102" s="796">
        <f t="shared" si="8"/>
        <v>-885053.45000000112</v>
      </c>
      <c r="C102" s="796">
        <f t="shared" si="8"/>
        <v>147834.13000000024</v>
      </c>
      <c r="D102" s="796">
        <f t="shared" si="8"/>
        <v>-1032887.5800000001</v>
      </c>
      <c r="E102" s="796">
        <f t="shared" si="8"/>
        <v>-565199.55000000075</v>
      </c>
      <c r="F102" s="796">
        <f t="shared" si="8"/>
        <v>-439076.06999999983</v>
      </c>
      <c r="G102" s="796">
        <f t="shared" si="8"/>
        <v>-889.54000000000087</v>
      </c>
      <c r="H102" s="796">
        <f t="shared" si="8"/>
        <v>-18995.28</v>
      </c>
      <c r="I102" s="796">
        <f t="shared" si="8"/>
        <v>-8397.2299999999814</v>
      </c>
      <c r="J102" s="796">
        <f t="shared" si="8"/>
        <v>-329.90999999997439</v>
      </c>
      <c r="K102" s="796">
        <f t="shared" si="8"/>
        <v>0</v>
      </c>
    </row>
    <row r="103" spans="1:11" x14ac:dyDescent="0.2">
      <c r="A103" s="793" t="s">
        <v>606</v>
      </c>
      <c r="B103" s="796">
        <f t="shared" si="8"/>
        <v>565494.99000000022</v>
      </c>
      <c r="C103" s="796">
        <f t="shared" si="8"/>
        <v>559250.06999999983</v>
      </c>
      <c r="D103" s="796">
        <f t="shared" si="8"/>
        <v>6244.9199999999255</v>
      </c>
      <c r="E103" s="796">
        <f t="shared" si="8"/>
        <v>-11398.640000000596</v>
      </c>
      <c r="F103" s="796">
        <f t="shared" si="8"/>
        <v>10454.270000000484</v>
      </c>
      <c r="G103" s="796">
        <f t="shared" si="8"/>
        <v>79.67000000000553</v>
      </c>
      <c r="H103" s="796">
        <f t="shared" si="8"/>
        <v>-11.169999999999959</v>
      </c>
      <c r="I103" s="796">
        <f t="shared" si="8"/>
        <v>848.79999999999563</v>
      </c>
      <c r="J103" s="796">
        <f t="shared" si="8"/>
        <v>6271.9899999999907</v>
      </c>
      <c r="K103" s="796">
        <f t="shared" si="8"/>
        <v>0</v>
      </c>
    </row>
    <row r="104" spans="1:11" x14ac:dyDescent="0.2">
      <c r="A104" s="793" t="s">
        <v>636</v>
      </c>
      <c r="B104" s="796">
        <f t="shared" si="8"/>
        <v>-627033.91000000015</v>
      </c>
      <c r="C104" s="796">
        <f t="shared" si="8"/>
        <v>-10766.309999999939</v>
      </c>
      <c r="D104" s="796">
        <f t="shared" si="8"/>
        <v>-616267.60000000149</v>
      </c>
      <c r="E104" s="796">
        <f t="shared" si="8"/>
        <v>-392276.15000000037</v>
      </c>
      <c r="F104" s="796">
        <f t="shared" si="8"/>
        <v>-216252.1799999997</v>
      </c>
      <c r="G104" s="796">
        <f t="shared" si="8"/>
        <v>-809.31999999999971</v>
      </c>
      <c r="H104" s="796">
        <f t="shared" si="8"/>
        <v>-6563.5099999999984</v>
      </c>
      <c r="I104" s="796">
        <f t="shared" si="8"/>
        <v>377.40000000000146</v>
      </c>
      <c r="J104" s="796">
        <f t="shared" si="8"/>
        <v>-743.83999999999651</v>
      </c>
      <c r="K104" s="796">
        <f t="shared" si="8"/>
        <v>0</v>
      </c>
    </row>
    <row r="105" spans="1:11" x14ac:dyDescent="0.2">
      <c r="A105" s="793" t="s">
        <v>611</v>
      </c>
      <c r="B105" s="796">
        <f t="shared" si="8"/>
        <v>431260.37999999896</v>
      </c>
      <c r="C105" s="796">
        <f t="shared" si="8"/>
        <v>404539.67999999947</v>
      </c>
      <c r="D105" s="796">
        <f t="shared" si="8"/>
        <v>26720.70000000298</v>
      </c>
      <c r="E105" s="796">
        <f t="shared" si="8"/>
        <v>4287.3299999982119</v>
      </c>
      <c r="F105" s="796">
        <f t="shared" si="8"/>
        <v>15036.830000001006</v>
      </c>
      <c r="G105" s="796">
        <f t="shared" si="8"/>
        <v>-104.34000000002561</v>
      </c>
      <c r="H105" s="796">
        <f t="shared" si="8"/>
        <v>-428.02</v>
      </c>
      <c r="I105" s="796">
        <f t="shared" si="8"/>
        <v>-567.67999999999302</v>
      </c>
      <c r="J105" s="796">
        <f t="shared" si="8"/>
        <v>8496.5799999999872</v>
      </c>
      <c r="K105" s="796">
        <f t="shared" si="8"/>
        <v>0</v>
      </c>
    </row>
    <row r="106" spans="1:11" x14ac:dyDescent="0.2">
      <c r="A106" s="793" t="s">
        <v>607</v>
      </c>
      <c r="B106" s="796">
        <f t="shared" ref="B106:K121" si="9">SUM(B18)-B65</f>
        <v>-459063.08000000194</v>
      </c>
      <c r="C106" s="796">
        <f t="shared" si="9"/>
        <v>13982.999999999767</v>
      </c>
      <c r="D106" s="796">
        <f t="shared" si="9"/>
        <v>-473046.08000000194</v>
      </c>
      <c r="E106" s="796">
        <f t="shared" si="9"/>
        <v>-281225.13000000268</v>
      </c>
      <c r="F106" s="796">
        <f t="shared" si="9"/>
        <v>-181163.75000000047</v>
      </c>
      <c r="G106" s="796">
        <f t="shared" si="9"/>
        <v>-2386.0000000000073</v>
      </c>
      <c r="H106" s="796">
        <f t="shared" si="9"/>
        <v>-7478.369999999999</v>
      </c>
      <c r="I106" s="796">
        <f t="shared" si="9"/>
        <v>-412.32000000003609</v>
      </c>
      <c r="J106" s="796">
        <f t="shared" si="9"/>
        <v>-380.51000000000931</v>
      </c>
      <c r="K106" s="796">
        <f t="shared" si="9"/>
        <v>0</v>
      </c>
    </row>
    <row r="107" spans="1:11" x14ac:dyDescent="0.2">
      <c r="A107" s="793" t="s">
        <v>627</v>
      </c>
      <c r="B107" s="796">
        <f t="shared" si="9"/>
        <v>-534782.72999999672</v>
      </c>
      <c r="C107" s="796">
        <f t="shared" si="9"/>
        <v>-23611.039999999572</v>
      </c>
      <c r="D107" s="796">
        <f t="shared" si="9"/>
        <v>-511171.68999999762</v>
      </c>
      <c r="E107" s="796">
        <f t="shared" si="9"/>
        <v>-283073.08000000194</v>
      </c>
      <c r="F107" s="796">
        <f t="shared" si="9"/>
        <v>-231945.91999999993</v>
      </c>
      <c r="G107" s="796">
        <f t="shared" si="9"/>
        <v>-592.53000000000247</v>
      </c>
      <c r="H107" s="796">
        <f t="shared" si="9"/>
        <v>-1618.3000000000011</v>
      </c>
      <c r="I107" s="796">
        <f t="shared" si="9"/>
        <v>1208</v>
      </c>
      <c r="J107" s="796">
        <f t="shared" si="9"/>
        <v>4850.140000000014</v>
      </c>
      <c r="K107" s="796">
        <f t="shared" si="9"/>
        <v>0</v>
      </c>
    </row>
    <row r="108" spans="1:11" x14ac:dyDescent="0.2">
      <c r="A108" s="793" t="s">
        <v>617</v>
      </c>
      <c r="B108" s="796">
        <f t="shared" si="9"/>
        <v>584777.6400000006</v>
      </c>
      <c r="C108" s="796">
        <f t="shared" si="9"/>
        <v>313534.64999999991</v>
      </c>
      <c r="D108" s="796">
        <f t="shared" si="9"/>
        <v>271242.99000000209</v>
      </c>
      <c r="E108" s="796">
        <f t="shared" si="9"/>
        <v>327544.26000000164</v>
      </c>
      <c r="F108" s="796">
        <f t="shared" si="9"/>
        <v>-53324.600000000559</v>
      </c>
      <c r="G108" s="796">
        <f t="shared" si="9"/>
        <v>-672.25</v>
      </c>
      <c r="H108" s="796">
        <f t="shared" si="9"/>
        <v>-1445.44</v>
      </c>
      <c r="I108" s="796">
        <f t="shared" si="9"/>
        <v>16.599999999991269</v>
      </c>
      <c r="J108" s="796">
        <f t="shared" si="9"/>
        <v>-803.08000000007451</v>
      </c>
      <c r="K108" s="796">
        <f t="shared" si="9"/>
        <v>-72.5</v>
      </c>
    </row>
    <row r="109" spans="1:11" x14ac:dyDescent="0.2">
      <c r="A109" s="793" t="s">
        <v>632</v>
      </c>
      <c r="B109" s="796">
        <f t="shared" si="9"/>
        <v>-468443.73999999836</v>
      </c>
      <c r="C109" s="796">
        <f t="shared" si="9"/>
        <v>346853.76000000047</v>
      </c>
      <c r="D109" s="796">
        <f t="shared" si="9"/>
        <v>-815297.5</v>
      </c>
      <c r="E109" s="796">
        <f t="shared" si="9"/>
        <v>-327669.41000000015</v>
      </c>
      <c r="F109" s="796">
        <f t="shared" si="9"/>
        <v>-486741.06000000052</v>
      </c>
      <c r="G109" s="796">
        <f t="shared" si="9"/>
        <v>-1400.760000000002</v>
      </c>
      <c r="H109" s="796">
        <f t="shared" si="9"/>
        <v>-144.49</v>
      </c>
      <c r="I109" s="796">
        <f t="shared" si="9"/>
        <v>243.76999999998952</v>
      </c>
      <c r="J109" s="796">
        <f t="shared" si="9"/>
        <v>414.44999999995343</v>
      </c>
      <c r="K109" s="796">
        <f t="shared" si="9"/>
        <v>0</v>
      </c>
    </row>
    <row r="110" spans="1:11" x14ac:dyDescent="0.2">
      <c r="A110" s="793" t="s">
        <v>616</v>
      </c>
      <c r="B110" s="796">
        <f t="shared" si="9"/>
        <v>396403.04000001028</v>
      </c>
      <c r="C110" s="796">
        <f t="shared" si="9"/>
        <v>250253.99</v>
      </c>
      <c r="D110" s="796">
        <f t="shared" si="9"/>
        <v>146149.05000001192</v>
      </c>
      <c r="E110" s="796">
        <f t="shared" si="9"/>
        <v>155970.56000000983</v>
      </c>
      <c r="F110" s="796">
        <f t="shared" si="9"/>
        <v>-18572.900000002235</v>
      </c>
      <c r="G110" s="796">
        <f t="shared" si="9"/>
        <v>-136.02000000000044</v>
      </c>
      <c r="H110" s="796">
        <f t="shared" si="9"/>
        <v>-1704.3999999999996</v>
      </c>
      <c r="I110" s="796">
        <f t="shared" si="9"/>
        <v>-337.06999999999971</v>
      </c>
      <c r="J110" s="796">
        <f t="shared" si="9"/>
        <v>10962.739999999991</v>
      </c>
      <c r="K110" s="796">
        <f t="shared" si="9"/>
        <v>-33.859999999999673</v>
      </c>
    </row>
    <row r="111" spans="1:11" x14ac:dyDescent="0.2">
      <c r="A111" s="793" t="s">
        <v>641</v>
      </c>
      <c r="B111" s="796">
        <f t="shared" si="9"/>
        <v>-781666.13999999873</v>
      </c>
      <c r="C111" s="796">
        <f t="shared" si="9"/>
        <v>11149.839999999967</v>
      </c>
      <c r="D111" s="796">
        <f t="shared" si="9"/>
        <v>-792815.97999999858</v>
      </c>
      <c r="E111" s="796">
        <f t="shared" si="9"/>
        <v>-285894.48</v>
      </c>
      <c r="F111" s="796">
        <f t="shared" si="9"/>
        <v>-511331.66000000085</v>
      </c>
      <c r="G111" s="796">
        <f t="shared" si="9"/>
        <v>1211.739999999998</v>
      </c>
      <c r="H111" s="796">
        <f t="shared" si="9"/>
        <v>-207.76999999999953</v>
      </c>
      <c r="I111" s="796">
        <f t="shared" si="9"/>
        <v>2916.9599999999919</v>
      </c>
      <c r="J111" s="796">
        <f t="shared" si="9"/>
        <v>489.2300000000032</v>
      </c>
      <c r="K111" s="796">
        <f t="shared" si="9"/>
        <v>0</v>
      </c>
    </row>
    <row r="112" spans="1:11" x14ac:dyDescent="0.2">
      <c r="A112" s="793" t="s">
        <v>618</v>
      </c>
      <c r="B112" s="796">
        <f t="shared" si="9"/>
        <v>-149679.4299999997</v>
      </c>
      <c r="C112" s="796">
        <f t="shared" si="9"/>
        <v>-66226.459999999905</v>
      </c>
      <c r="D112" s="796">
        <f t="shared" si="9"/>
        <v>-83452.969999998808</v>
      </c>
      <c r="E112" s="796">
        <f t="shared" si="9"/>
        <v>-53852.099999999627</v>
      </c>
      <c r="F112" s="796">
        <f t="shared" si="9"/>
        <v>-32593.479999999981</v>
      </c>
      <c r="G112" s="796">
        <f t="shared" si="9"/>
        <v>-74.689999999987776</v>
      </c>
      <c r="H112" s="796">
        <f t="shared" si="9"/>
        <v>-253.21999999999935</v>
      </c>
      <c r="I112" s="796">
        <f t="shared" si="9"/>
        <v>1113.7900000000081</v>
      </c>
      <c r="J112" s="796">
        <f t="shared" si="9"/>
        <v>2206.7299999999996</v>
      </c>
      <c r="K112" s="796">
        <f t="shared" si="9"/>
        <v>0</v>
      </c>
    </row>
    <row r="113" spans="1:11" x14ac:dyDescent="0.2">
      <c r="A113" s="793" t="s">
        <v>635</v>
      </c>
      <c r="B113" s="796">
        <f t="shared" si="9"/>
        <v>-156661.49999999814</v>
      </c>
      <c r="C113" s="796">
        <f t="shared" si="9"/>
        <v>147760.68000000005</v>
      </c>
      <c r="D113" s="796">
        <f t="shared" si="9"/>
        <v>-304422.17999999784</v>
      </c>
      <c r="E113" s="796">
        <f t="shared" si="9"/>
        <v>-219314.33999999799</v>
      </c>
      <c r="F113" s="796">
        <f t="shared" si="9"/>
        <v>-82137.630000000354</v>
      </c>
      <c r="G113" s="796">
        <f t="shared" si="9"/>
        <v>-2523.6699999999837</v>
      </c>
      <c r="H113" s="796">
        <f t="shared" si="9"/>
        <v>-8.6299999999999955</v>
      </c>
      <c r="I113" s="796">
        <f t="shared" si="9"/>
        <v>0.10000000000582077</v>
      </c>
      <c r="J113" s="796">
        <f t="shared" si="9"/>
        <v>-438.01000000000931</v>
      </c>
      <c r="K113" s="796">
        <f t="shared" si="9"/>
        <v>0</v>
      </c>
    </row>
    <row r="114" spans="1:11" x14ac:dyDescent="0.2">
      <c r="A114" s="793" t="s">
        <v>609</v>
      </c>
      <c r="B114" s="796">
        <f t="shared" si="9"/>
        <v>-243287.23000000231</v>
      </c>
      <c r="C114" s="796">
        <f t="shared" si="9"/>
        <v>101542.61999999988</v>
      </c>
      <c r="D114" s="796">
        <f t="shared" si="9"/>
        <v>-344829.85000000149</v>
      </c>
      <c r="E114" s="796">
        <f t="shared" si="9"/>
        <v>-130406.45000000205</v>
      </c>
      <c r="F114" s="796">
        <f t="shared" si="9"/>
        <v>-210299.06999999983</v>
      </c>
      <c r="G114" s="796">
        <f t="shared" si="9"/>
        <v>-1102.1000000000004</v>
      </c>
      <c r="H114" s="796">
        <f t="shared" si="9"/>
        <v>-2715.5899999999983</v>
      </c>
      <c r="I114" s="796">
        <f t="shared" si="9"/>
        <v>-124.13999999999214</v>
      </c>
      <c r="J114" s="796">
        <f t="shared" si="9"/>
        <v>-182.5</v>
      </c>
      <c r="K114" s="796">
        <f t="shared" si="9"/>
        <v>0</v>
      </c>
    </row>
    <row r="115" spans="1:11" x14ac:dyDescent="0.2">
      <c r="A115" s="793" t="s">
        <v>613</v>
      </c>
      <c r="B115" s="796">
        <f t="shared" si="9"/>
        <v>63719.879999999888</v>
      </c>
      <c r="C115" s="796">
        <f t="shared" si="9"/>
        <v>36205.359999999957</v>
      </c>
      <c r="D115" s="796">
        <f t="shared" si="9"/>
        <v>27514.520000000019</v>
      </c>
      <c r="E115" s="796">
        <f t="shared" si="9"/>
        <v>-30409.520000000019</v>
      </c>
      <c r="F115" s="796">
        <f t="shared" si="9"/>
        <v>56000.020000000019</v>
      </c>
      <c r="G115" s="796">
        <f t="shared" si="9"/>
        <v>136.51999999999975</v>
      </c>
      <c r="H115" s="796">
        <f t="shared" si="9"/>
        <v>0</v>
      </c>
      <c r="I115" s="796">
        <f t="shared" si="9"/>
        <v>0</v>
      </c>
      <c r="J115" s="796">
        <f t="shared" si="9"/>
        <v>1787.5</v>
      </c>
      <c r="K115" s="796">
        <f t="shared" si="9"/>
        <v>0</v>
      </c>
    </row>
    <row r="116" spans="1:11" x14ac:dyDescent="0.2">
      <c r="A116" s="793" t="s">
        <v>640</v>
      </c>
      <c r="B116" s="796">
        <f t="shared" si="9"/>
        <v>-204241.88000000035</v>
      </c>
      <c r="C116" s="796">
        <f t="shared" si="9"/>
        <v>29239.160000000018</v>
      </c>
      <c r="D116" s="796">
        <f t="shared" si="9"/>
        <v>-233481.0400000005</v>
      </c>
      <c r="E116" s="796">
        <f t="shared" si="9"/>
        <v>-34932.490000000224</v>
      </c>
      <c r="F116" s="796">
        <f t="shared" si="9"/>
        <v>-197887.71000000008</v>
      </c>
      <c r="G116" s="796">
        <f t="shared" si="9"/>
        <v>-71.3299999999997</v>
      </c>
      <c r="H116" s="796">
        <f t="shared" si="9"/>
        <v>-15.850000000000023</v>
      </c>
      <c r="I116" s="796">
        <f t="shared" si="9"/>
        <v>-322.26000000000204</v>
      </c>
      <c r="J116" s="796">
        <f t="shared" si="9"/>
        <v>-251.39999999999964</v>
      </c>
      <c r="K116" s="796">
        <f t="shared" si="9"/>
        <v>0</v>
      </c>
    </row>
    <row r="117" spans="1:11" x14ac:dyDescent="0.2">
      <c r="A117" s="793" t="s">
        <v>637</v>
      </c>
      <c r="B117" s="796">
        <f t="shared" si="9"/>
        <v>-1241583.1899999958</v>
      </c>
      <c r="C117" s="796">
        <f t="shared" si="9"/>
        <v>190311.84000000008</v>
      </c>
      <c r="D117" s="796">
        <f t="shared" si="9"/>
        <v>-1431895.0299999956</v>
      </c>
      <c r="E117" s="796">
        <f t="shared" si="9"/>
        <v>-565153.40999999829</v>
      </c>
      <c r="F117" s="796">
        <f t="shared" si="9"/>
        <v>-887776.77999999886</v>
      </c>
      <c r="G117" s="796">
        <f t="shared" si="9"/>
        <v>-2683.75</v>
      </c>
      <c r="H117" s="796">
        <f t="shared" si="9"/>
        <v>-565.8900000000001</v>
      </c>
      <c r="I117" s="796">
        <f t="shared" si="9"/>
        <v>25055.890000000014</v>
      </c>
      <c r="J117" s="796">
        <f t="shared" si="9"/>
        <v>-771.08999999999651</v>
      </c>
      <c r="K117" s="796">
        <f t="shared" si="9"/>
        <v>0</v>
      </c>
    </row>
    <row r="118" spans="1:11" x14ac:dyDescent="0.2">
      <c r="A118" s="793" t="s">
        <v>630</v>
      </c>
      <c r="B118" s="796">
        <f t="shared" si="9"/>
        <v>-18534.259999999776</v>
      </c>
      <c r="C118" s="796">
        <f t="shared" si="9"/>
        <v>173949.51999999996</v>
      </c>
      <c r="D118" s="796">
        <f t="shared" si="9"/>
        <v>-192483.78000000026</v>
      </c>
      <c r="E118" s="796">
        <f t="shared" si="9"/>
        <v>-163190.04999999935</v>
      </c>
      <c r="F118" s="796">
        <f t="shared" si="9"/>
        <v>-28938.899999999907</v>
      </c>
      <c r="G118" s="796">
        <f t="shared" si="9"/>
        <v>-233.73999999999796</v>
      </c>
      <c r="H118" s="796">
        <f t="shared" si="9"/>
        <v>-410.24</v>
      </c>
      <c r="I118" s="796">
        <f t="shared" si="9"/>
        <v>0</v>
      </c>
      <c r="J118" s="796">
        <f t="shared" si="9"/>
        <v>289.14999999999964</v>
      </c>
      <c r="K118" s="796">
        <f t="shared" si="9"/>
        <v>0</v>
      </c>
    </row>
    <row r="119" spans="1:11" x14ac:dyDescent="0.2">
      <c r="A119" s="793" t="s">
        <v>634</v>
      </c>
      <c r="B119" s="796">
        <f t="shared" si="9"/>
        <v>-1806809.570000004</v>
      </c>
      <c r="C119" s="796">
        <f t="shared" si="9"/>
        <v>-50350.500000000233</v>
      </c>
      <c r="D119" s="796">
        <f t="shared" si="9"/>
        <v>-1756459.070000004</v>
      </c>
      <c r="E119" s="796">
        <f t="shared" si="9"/>
        <v>-993370.35000000149</v>
      </c>
      <c r="F119" s="796">
        <f t="shared" si="9"/>
        <v>-744453.51999999955</v>
      </c>
      <c r="G119" s="796">
        <f t="shared" si="9"/>
        <v>-7224.6399999999849</v>
      </c>
      <c r="H119" s="796">
        <f t="shared" si="9"/>
        <v>-12162.109999999997</v>
      </c>
      <c r="I119" s="796">
        <f t="shared" si="9"/>
        <v>-387.18000000000029</v>
      </c>
      <c r="J119" s="796">
        <f t="shared" si="9"/>
        <v>1138.7299999999814</v>
      </c>
      <c r="K119" s="796">
        <f t="shared" si="9"/>
        <v>0</v>
      </c>
    </row>
    <row r="120" spans="1:11" x14ac:dyDescent="0.2">
      <c r="A120" s="793" t="s">
        <v>639</v>
      </c>
      <c r="B120" s="796">
        <f t="shared" si="9"/>
        <v>-1407100.9699999988</v>
      </c>
      <c r="C120" s="796">
        <f t="shared" si="9"/>
        <v>163659.28999999998</v>
      </c>
      <c r="D120" s="796">
        <f t="shared" si="9"/>
        <v>-1570760.2600000016</v>
      </c>
      <c r="E120" s="796">
        <f t="shared" si="9"/>
        <v>-914708.61000000313</v>
      </c>
      <c r="F120" s="796">
        <f t="shared" si="9"/>
        <v>-658075.52000000142</v>
      </c>
      <c r="G120" s="796">
        <f t="shared" si="9"/>
        <v>-7317.1600000000035</v>
      </c>
      <c r="H120" s="796">
        <f t="shared" si="9"/>
        <v>-6026.3899999999994</v>
      </c>
      <c r="I120" s="796">
        <f t="shared" si="9"/>
        <v>919.70999999996275</v>
      </c>
      <c r="J120" s="796">
        <f t="shared" si="9"/>
        <v>14631.99000000002</v>
      </c>
      <c r="K120" s="796">
        <f t="shared" si="9"/>
        <v>-184.27999999999884</v>
      </c>
    </row>
    <row r="121" spans="1:11" x14ac:dyDescent="0.2">
      <c r="A121" s="793" t="s">
        <v>610</v>
      </c>
      <c r="B121" s="796">
        <f t="shared" si="9"/>
        <v>57695.02000000095</v>
      </c>
      <c r="C121" s="796">
        <f t="shared" si="9"/>
        <v>70461.069999999891</v>
      </c>
      <c r="D121" s="796">
        <f t="shared" si="9"/>
        <v>-12766.049999998882</v>
      </c>
      <c r="E121" s="796">
        <f t="shared" si="9"/>
        <v>-6343.0299999997951</v>
      </c>
      <c r="F121" s="796">
        <f t="shared" si="9"/>
        <v>-5552.5400000000373</v>
      </c>
      <c r="G121" s="796">
        <f t="shared" si="9"/>
        <v>-617.6399999999976</v>
      </c>
      <c r="H121" s="796">
        <f t="shared" si="9"/>
        <v>-14.599999999999909</v>
      </c>
      <c r="I121" s="796">
        <f t="shared" si="9"/>
        <v>-20</v>
      </c>
      <c r="J121" s="796">
        <f t="shared" si="9"/>
        <v>-218.24000000000524</v>
      </c>
      <c r="K121" s="796">
        <f t="shared" si="9"/>
        <v>0</v>
      </c>
    </row>
    <row r="122" spans="1:11" x14ac:dyDescent="0.2">
      <c r="A122" s="793" t="s">
        <v>623</v>
      </c>
      <c r="B122" s="796">
        <f t="shared" ref="B122:K125" si="10">SUM(B34)-B81</f>
        <v>-213071.38999999873</v>
      </c>
      <c r="C122" s="796">
        <f t="shared" si="10"/>
        <v>-16351.319999999949</v>
      </c>
      <c r="D122" s="796">
        <f t="shared" si="10"/>
        <v>-196720.06999999844</v>
      </c>
      <c r="E122" s="796">
        <f t="shared" si="10"/>
        <v>-77973.659999999218</v>
      </c>
      <c r="F122" s="796">
        <f t="shared" si="10"/>
        <v>-118024.50000000023</v>
      </c>
      <c r="G122" s="796">
        <f t="shared" si="10"/>
        <v>257.36999999999944</v>
      </c>
      <c r="H122" s="796">
        <f t="shared" si="10"/>
        <v>-992.48</v>
      </c>
      <c r="I122" s="796">
        <f t="shared" si="10"/>
        <v>0</v>
      </c>
      <c r="J122" s="796">
        <f t="shared" si="10"/>
        <v>13.200000000004366</v>
      </c>
      <c r="K122" s="796">
        <f t="shared" si="10"/>
        <v>0</v>
      </c>
    </row>
    <row r="123" spans="1:11" x14ac:dyDescent="0.2">
      <c r="A123" s="793" t="s">
        <v>620</v>
      </c>
      <c r="B123" s="796">
        <f t="shared" si="10"/>
        <v>-3735.8799999970943</v>
      </c>
      <c r="C123" s="796">
        <f t="shared" si="10"/>
        <v>673500.99999999977</v>
      </c>
      <c r="D123" s="796">
        <f t="shared" si="10"/>
        <v>-677236.87999999709</v>
      </c>
      <c r="E123" s="796">
        <f t="shared" si="10"/>
        <v>-359478.29000000097</v>
      </c>
      <c r="F123" s="796">
        <f t="shared" si="10"/>
        <v>-315429.50999999885</v>
      </c>
      <c r="G123" s="796">
        <f t="shared" si="10"/>
        <v>-199.73000000000138</v>
      </c>
      <c r="H123" s="796">
        <f t="shared" si="10"/>
        <v>-1908.0499999999993</v>
      </c>
      <c r="I123" s="796">
        <f t="shared" si="10"/>
        <v>-299.79999999999563</v>
      </c>
      <c r="J123" s="796">
        <f t="shared" si="10"/>
        <v>78.5</v>
      </c>
      <c r="K123" s="796">
        <f t="shared" si="10"/>
        <v>0</v>
      </c>
    </row>
    <row r="124" spans="1:11" x14ac:dyDescent="0.2">
      <c r="A124" s="793" t="s">
        <v>622</v>
      </c>
      <c r="B124" s="796">
        <f t="shared" si="10"/>
        <v>-201065.23000000417</v>
      </c>
      <c r="C124" s="796">
        <f t="shared" si="10"/>
        <v>146133.53000000003</v>
      </c>
      <c r="D124" s="796">
        <f t="shared" si="10"/>
        <v>-347198.7600000035</v>
      </c>
      <c r="E124" s="796">
        <f t="shared" si="10"/>
        <v>-208156.76000000164</v>
      </c>
      <c r="F124" s="796">
        <f t="shared" si="10"/>
        <v>-137522.9599999995</v>
      </c>
      <c r="G124" s="796">
        <f t="shared" si="10"/>
        <v>-1899.5400000000009</v>
      </c>
      <c r="H124" s="796">
        <f t="shared" si="10"/>
        <v>-1001.3399999999997</v>
      </c>
      <c r="I124" s="796">
        <f t="shared" si="10"/>
        <v>-54.42000000000553</v>
      </c>
      <c r="J124" s="796">
        <f t="shared" si="10"/>
        <v>1443.2300000000105</v>
      </c>
      <c r="K124" s="796">
        <f t="shared" si="10"/>
        <v>-6.9699999999999704</v>
      </c>
    </row>
    <row r="125" spans="1:11" x14ac:dyDescent="0.2">
      <c r="A125" s="793" t="s">
        <v>619</v>
      </c>
      <c r="B125" s="796">
        <f t="shared" si="10"/>
        <v>-238033.20999999717</v>
      </c>
      <c r="C125" s="796">
        <f t="shared" si="10"/>
        <v>619392.79999999981</v>
      </c>
      <c r="D125" s="796">
        <f t="shared" si="10"/>
        <v>-857426.00999999419</v>
      </c>
      <c r="E125" s="796">
        <f t="shared" si="10"/>
        <v>-398271.51000000164</v>
      </c>
      <c r="F125" s="796">
        <f t="shared" si="10"/>
        <v>-457421.51999999955</v>
      </c>
      <c r="G125" s="796">
        <f t="shared" si="10"/>
        <v>-3325.6199999999953</v>
      </c>
      <c r="H125" s="796">
        <f t="shared" si="10"/>
        <v>-792.52</v>
      </c>
      <c r="I125" s="796">
        <f t="shared" si="10"/>
        <v>1986.4599999999919</v>
      </c>
      <c r="J125" s="796">
        <f t="shared" si="10"/>
        <v>398.70000000000073</v>
      </c>
      <c r="K125" s="796">
        <f t="shared" si="10"/>
        <v>0</v>
      </c>
    </row>
    <row r="126" spans="1:11" x14ac:dyDescent="0.2">
      <c r="A126" s="782" t="s">
        <v>642</v>
      </c>
      <c r="B126" s="796">
        <f>SUM(B90:B125)</f>
        <v>-19517795.609999899</v>
      </c>
      <c r="C126" s="796">
        <f t="shared" ref="C126:K126" si="11">SUM(C90:C125)</f>
        <v>2067742.1200000003</v>
      </c>
      <c r="D126" s="796">
        <f t="shared" si="11"/>
        <v>-21585537.729999889</v>
      </c>
      <c r="E126" s="796">
        <f t="shared" si="11"/>
        <v>-9369234.9199999738</v>
      </c>
      <c r="F126" s="796">
        <f t="shared" si="11"/>
        <v>-12164283.399999982</v>
      </c>
      <c r="G126" s="796">
        <f t="shared" si="11"/>
        <v>-51505.189999999951</v>
      </c>
      <c r="H126" s="796">
        <f t="shared" si="11"/>
        <v>-128593.3</v>
      </c>
      <c r="I126" s="796">
        <f t="shared" si="11"/>
        <v>33390.969999999885</v>
      </c>
      <c r="J126" s="796">
        <f t="shared" si="11"/>
        <v>94985.719999999812</v>
      </c>
      <c r="K126" s="796">
        <f t="shared" si="11"/>
        <v>-297.60999999999848</v>
      </c>
    </row>
    <row r="127" spans="1:11" x14ac:dyDescent="0.2">
      <c r="A127" s="782" t="s">
        <v>820</v>
      </c>
      <c r="B127" s="796">
        <f t="shared" ref="B127:K127" si="12">SUM(B39)-B86</f>
        <v>8717716.7799999993</v>
      </c>
      <c r="C127" s="796">
        <f t="shared" si="12"/>
        <v>8669179.8900000006</v>
      </c>
      <c r="D127" s="796">
        <f t="shared" si="12"/>
        <v>48536.889999998733</v>
      </c>
      <c r="E127" s="796">
        <f t="shared" si="12"/>
        <v>0</v>
      </c>
      <c r="F127" s="796">
        <f t="shared" si="12"/>
        <v>0</v>
      </c>
      <c r="G127" s="796">
        <f t="shared" si="12"/>
        <v>0</v>
      </c>
      <c r="H127" s="796">
        <f t="shared" si="12"/>
        <v>0</v>
      </c>
      <c r="I127" s="796">
        <f t="shared" si="12"/>
        <v>0</v>
      </c>
      <c r="J127" s="796">
        <f t="shared" si="12"/>
        <v>3341.7999999999956</v>
      </c>
      <c r="K127" s="796">
        <f t="shared" si="12"/>
        <v>45195.089999999851</v>
      </c>
    </row>
    <row r="128" spans="1:11" s="798" customFormat="1" ht="33.75" customHeight="1" x14ac:dyDescent="0.2">
      <c r="A128" s="784" t="s">
        <v>644</v>
      </c>
      <c r="B128" s="797">
        <f>SUM(B126:B127)</f>
        <v>-10800078.829999899</v>
      </c>
      <c r="C128" s="797">
        <f t="shared" ref="C128:K128" si="13">SUM(C126:C127)</f>
        <v>10736922.010000002</v>
      </c>
      <c r="D128" s="797">
        <f t="shared" si="13"/>
        <v>-21537000.839999892</v>
      </c>
      <c r="E128" s="797">
        <f t="shared" si="13"/>
        <v>-9369234.9199999738</v>
      </c>
      <c r="F128" s="797">
        <f t="shared" si="13"/>
        <v>-12164283.399999982</v>
      </c>
      <c r="G128" s="797">
        <f t="shared" si="13"/>
        <v>-51505.189999999951</v>
      </c>
      <c r="H128" s="797">
        <f t="shared" si="13"/>
        <v>-128593.3</v>
      </c>
      <c r="I128" s="797">
        <f t="shared" si="13"/>
        <v>33390.969999999885</v>
      </c>
      <c r="J128" s="797">
        <f t="shared" si="13"/>
        <v>98327.519999999815</v>
      </c>
      <c r="K128" s="797">
        <f t="shared" si="13"/>
        <v>44897.47999999985</v>
      </c>
    </row>
    <row r="130" spans="2:11" x14ac:dyDescent="0.2">
      <c r="B130" s="799"/>
      <c r="C130" s="799"/>
      <c r="D130" s="799"/>
      <c r="E130" s="799"/>
      <c r="F130" s="799"/>
      <c r="G130" s="799"/>
      <c r="H130" s="799"/>
      <c r="I130" s="799"/>
      <c r="J130" s="799"/>
      <c r="K130" s="799"/>
    </row>
  </sheetData>
  <conditionalFormatting sqref="B90:K127">
    <cfRule type="cellIs" dxfId="20" priority="3" operator="equal">
      <formula>0</formula>
    </cfRule>
    <cfRule type="cellIs" dxfId="19" priority="4" operator="lessThan">
      <formula>0</formula>
    </cfRule>
    <cfRule type="cellIs" dxfId="18" priority="5" operator="greaterThan">
      <formula>0</formula>
    </cfRule>
    <cfRule type="cellIs" dxfId="17" priority="6" operator="greaterThan">
      <formula>0</formula>
    </cfRule>
    <cfRule type="cellIs" dxfId="16" priority="7" operator="greaterThan">
      <formula>0</formula>
    </cfRule>
    <cfRule type="cellIs" dxfId="15" priority="8" operator="lessThan">
      <formula>0</formula>
    </cfRule>
    <cfRule type="cellIs" dxfId="14" priority="9" operator="greaterThan">
      <formula>0</formula>
    </cfRule>
    <cfRule type="cellIs" dxfId="13" priority="12" stopIfTrue="1" operator="equal">
      <formula>0</formula>
    </cfRule>
    <cfRule type="cellIs" dxfId="12" priority="13" stopIfTrue="1" operator="greaterThan">
      <formula>0.01</formula>
    </cfRule>
    <cfRule type="cellIs" dxfId="11" priority="14" stopIfTrue="1" operator="lessThan">
      <formula>-0.01</formula>
    </cfRule>
    <cfRule type="cellIs" dxfId="10" priority="15" stopIfTrue="1" operator="lessThan">
      <formula>-0.01</formula>
    </cfRule>
    <cfRule type="cellIs" dxfId="9" priority="16" stopIfTrue="1" operator="lessThan">
      <formula>-0.01</formula>
    </cfRule>
    <cfRule type="cellIs" dxfId="8" priority="17" stopIfTrue="1" operator="equal">
      <formula>0</formula>
    </cfRule>
    <cfRule type="cellIs" dxfId="7" priority="18" stopIfTrue="1" operator="lessThan">
      <formula>0.01</formula>
    </cfRule>
    <cfRule type="cellIs" dxfId="6" priority="19" stopIfTrue="1" operator="equal">
      <formula>0</formula>
    </cfRule>
  </conditionalFormatting>
  <conditionalFormatting sqref="H100">
    <cfRule type="cellIs" dxfId="5" priority="10" stopIfTrue="1" operator="greaterThan">
      <formula>0</formula>
    </cfRule>
    <cfRule type="cellIs" dxfId="4" priority="11" stopIfTrue="1" operator="greaterThan">
      <formula>0.01</formula>
    </cfRule>
  </conditionalFormatting>
  <conditionalFormatting sqref="B128:XFD128">
    <cfRule type="cellIs" dxfId="3" priority="1" operator="greaterThan">
      <formula>0</formula>
    </cfRule>
    <cfRule type="cellIs" dxfId="2" priority="2" operator="lessThan">
      <formula>0</formula>
    </cfRule>
  </conditionalFormatting>
  <printOptions horizontalCentered="1"/>
  <pageMargins left="0" right="0" top="0.47244094488188981" bottom="2.4015748031496065" header="0.43307086614173229" footer="2.4015748031496065"/>
  <pageSetup paperSize="8" scale="58" orientation="portrait" r:id="rId1"/>
  <headerFooter alignWithMargins="0"/>
  <rowBreaks count="2" manualBreakCount="2">
    <brk id="45" max="16383" man="1"/>
    <brk id="48" max="16383" man="1"/>
  </rowBreaks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5:J10"/>
  <sheetViews>
    <sheetView zoomScale="80" zoomScaleNormal="80" workbookViewId="0">
      <selection activeCell="D36" sqref="D36"/>
    </sheetView>
  </sheetViews>
  <sheetFormatPr defaultRowHeight="14.25" x14ac:dyDescent="0.2"/>
  <cols>
    <col min="1" max="1" width="16.140625" style="563" customWidth="1"/>
    <col min="2" max="2" width="16.7109375" style="563" bestFit="1" customWidth="1"/>
    <col min="3" max="3" width="26.85546875" style="563" customWidth="1"/>
    <col min="4" max="4" width="14.42578125" style="563" customWidth="1"/>
    <col min="5" max="5" width="13.5703125" style="563" customWidth="1"/>
    <col min="6" max="6" width="14.28515625" style="563" customWidth="1"/>
    <col min="7" max="7" width="12.42578125" style="563" bestFit="1" customWidth="1"/>
    <col min="8" max="8" width="13.5703125" style="563" bestFit="1" customWidth="1"/>
    <col min="9" max="9" width="16.28515625" style="563" customWidth="1"/>
    <col min="10" max="10" width="15.42578125" style="563" customWidth="1"/>
    <col min="11" max="250" width="9.140625" style="563"/>
    <col min="251" max="252" width="18" style="563" customWidth="1"/>
    <col min="253" max="253" width="22.28515625" style="563" customWidth="1"/>
    <col min="254" max="254" width="20.140625" style="563" customWidth="1"/>
    <col min="255" max="255" width="17.28515625" style="563" customWidth="1"/>
    <col min="256" max="256" width="9.140625" style="563"/>
    <col min="257" max="257" width="13.85546875" style="563" bestFit="1" customWidth="1"/>
    <col min="258" max="258" width="16.7109375" style="563" bestFit="1" customWidth="1"/>
    <col min="259" max="259" width="12.7109375" style="563" bestFit="1" customWidth="1"/>
    <col min="260" max="506" width="9.140625" style="563"/>
    <col min="507" max="508" width="18" style="563" customWidth="1"/>
    <col min="509" max="509" width="22.28515625" style="563" customWidth="1"/>
    <col min="510" max="510" width="20.140625" style="563" customWidth="1"/>
    <col min="511" max="511" width="17.28515625" style="563" customWidth="1"/>
    <col min="512" max="512" width="9.140625" style="563"/>
    <col min="513" max="513" width="13.85546875" style="563" bestFit="1" customWidth="1"/>
    <col min="514" max="514" width="16.7109375" style="563" bestFit="1" customWidth="1"/>
    <col min="515" max="515" width="12.7109375" style="563" bestFit="1" customWidth="1"/>
    <col min="516" max="762" width="9.140625" style="563"/>
    <col min="763" max="764" width="18" style="563" customWidth="1"/>
    <col min="765" max="765" width="22.28515625" style="563" customWidth="1"/>
    <col min="766" max="766" width="20.140625" style="563" customWidth="1"/>
    <col min="767" max="767" width="17.28515625" style="563" customWidth="1"/>
    <col min="768" max="768" width="9.140625" style="563"/>
    <col min="769" max="769" width="13.85546875" style="563" bestFit="1" customWidth="1"/>
    <col min="770" max="770" width="16.7109375" style="563" bestFit="1" customWidth="1"/>
    <col min="771" max="771" width="12.7109375" style="563" bestFit="1" customWidth="1"/>
    <col min="772" max="1018" width="9.140625" style="563"/>
    <col min="1019" max="1020" width="18" style="563" customWidth="1"/>
    <col min="1021" max="1021" width="22.28515625" style="563" customWidth="1"/>
    <col min="1022" max="1022" width="20.140625" style="563" customWidth="1"/>
    <col min="1023" max="1023" width="17.28515625" style="563" customWidth="1"/>
    <col min="1024" max="1024" width="9.140625" style="563"/>
    <col min="1025" max="1025" width="13.85546875" style="563" bestFit="1" customWidth="1"/>
    <col min="1026" max="1026" width="16.7109375" style="563" bestFit="1" customWidth="1"/>
    <col min="1027" max="1027" width="12.7109375" style="563" bestFit="1" customWidth="1"/>
    <col min="1028" max="1274" width="9.140625" style="563"/>
    <col min="1275" max="1276" width="18" style="563" customWidth="1"/>
    <col min="1277" max="1277" width="22.28515625" style="563" customWidth="1"/>
    <col min="1278" max="1278" width="20.140625" style="563" customWidth="1"/>
    <col min="1279" max="1279" width="17.28515625" style="563" customWidth="1"/>
    <col min="1280" max="1280" width="9.140625" style="563"/>
    <col min="1281" max="1281" width="13.85546875" style="563" bestFit="1" customWidth="1"/>
    <col min="1282" max="1282" width="16.7109375" style="563" bestFit="1" customWidth="1"/>
    <col min="1283" max="1283" width="12.7109375" style="563" bestFit="1" customWidth="1"/>
    <col min="1284" max="1530" width="9.140625" style="563"/>
    <col min="1531" max="1532" width="18" style="563" customWidth="1"/>
    <col min="1533" max="1533" width="22.28515625" style="563" customWidth="1"/>
    <col min="1534" max="1534" width="20.140625" style="563" customWidth="1"/>
    <col min="1535" max="1535" width="17.28515625" style="563" customWidth="1"/>
    <col min="1536" max="1536" width="9.140625" style="563"/>
    <col min="1537" max="1537" width="13.85546875" style="563" bestFit="1" customWidth="1"/>
    <col min="1538" max="1538" width="16.7109375" style="563" bestFit="1" customWidth="1"/>
    <col min="1539" max="1539" width="12.7109375" style="563" bestFit="1" customWidth="1"/>
    <col min="1540" max="1786" width="9.140625" style="563"/>
    <col min="1787" max="1788" width="18" style="563" customWidth="1"/>
    <col min="1789" max="1789" width="22.28515625" style="563" customWidth="1"/>
    <col min="1790" max="1790" width="20.140625" style="563" customWidth="1"/>
    <col min="1791" max="1791" width="17.28515625" style="563" customWidth="1"/>
    <col min="1792" max="1792" width="9.140625" style="563"/>
    <col min="1793" max="1793" width="13.85546875" style="563" bestFit="1" customWidth="1"/>
    <col min="1794" max="1794" width="16.7109375" style="563" bestFit="1" customWidth="1"/>
    <col min="1795" max="1795" width="12.7109375" style="563" bestFit="1" customWidth="1"/>
    <col min="1796" max="2042" width="9.140625" style="563"/>
    <col min="2043" max="2044" width="18" style="563" customWidth="1"/>
    <col min="2045" max="2045" width="22.28515625" style="563" customWidth="1"/>
    <col min="2046" max="2046" width="20.140625" style="563" customWidth="1"/>
    <col min="2047" max="2047" width="17.28515625" style="563" customWidth="1"/>
    <col min="2048" max="2048" width="9.140625" style="563"/>
    <col min="2049" max="2049" width="13.85546875" style="563" bestFit="1" customWidth="1"/>
    <col min="2050" max="2050" width="16.7109375" style="563" bestFit="1" customWidth="1"/>
    <col min="2051" max="2051" width="12.7109375" style="563" bestFit="1" customWidth="1"/>
    <col min="2052" max="2298" width="9.140625" style="563"/>
    <col min="2299" max="2300" width="18" style="563" customWidth="1"/>
    <col min="2301" max="2301" width="22.28515625" style="563" customWidth="1"/>
    <col min="2302" max="2302" width="20.140625" style="563" customWidth="1"/>
    <col min="2303" max="2303" width="17.28515625" style="563" customWidth="1"/>
    <col min="2304" max="2304" width="9.140625" style="563"/>
    <col min="2305" max="2305" width="13.85546875" style="563" bestFit="1" customWidth="1"/>
    <col min="2306" max="2306" width="16.7109375" style="563" bestFit="1" customWidth="1"/>
    <col min="2307" max="2307" width="12.7109375" style="563" bestFit="1" customWidth="1"/>
    <col min="2308" max="2554" width="9.140625" style="563"/>
    <col min="2555" max="2556" width="18" style="563" customWidth="1"/>
    <col min="2557" max="2557" width="22.28515625" style="563" customWidth="1"/>
    <col min="2558" max="2558" width="20.140625" style="563" customWidth="1"/>
    <col min="2559" max="2559" width="17.28515625" style="563" customWidth="1"/>
    <col min="2560" max="2560" width="9.140625" style="563"/>
    <col min="2561" max="2561" width="13.85546875" style="563" bestFit="1" customWidth="1"/>
    <col min="2562" max="2562" width="16.7109375" style="563" bestFit="1" customWidth="1"/>
    <col min="2563" max="2563" width="12.7109375" style="563" bestFit="1" customWidth="1"/>
    <col min="2564" max="2810" width="9.140625" style="563"/>
    <col min="2811" max="2812" width="18" style="563" customWidth="1"/>
    <col min="2813" max="2813" width="22.28515625" style="563" customWidth="1"/>
    <col min="2814" max="2814" width="20.140625" style="563" customWidth="1"/>
    <col min="2815" max="2815" width="17.28515625" style="563" customWidth="1"/>
    <col min="2816" max="2816" width="9.140625" style="563"/>
    <col min="2817" max="2817" width="13.85546875" style="563" bestFit="1" customWidth="1"/>
    <col min="2818" max="2818" width="16.7109375" style="563" bestFit="1" customWidth="1"/>
    <col min="2819" max="2819" width="12.7109375" style="563" bestFit="1" customWidth="1"/>
    <col min="2820" max="3066" width="9.140625" style="563"/>
    <col min="3067" max="3068" width="18" style="563" customWidth="1"/>
    <col min="3069" max="3069" width="22.28515625" style="563" customWidth="1"/>
    <col min="3070" max="3070" width="20.140625" style="563" customWidth="1"/>
    <col min="3071" max="3071" width="17.28515625" style="563" customWidth="1"/>
    <col min="3072" max="3072" width="9.140625" style="563"/>
    <col min="3073" max="3073" width="13.85546875" style="563" bestFit="1" customWidth="1"/>
    <col min="3074" max="3074" width="16.7109375" style="563" bestFit="1" customWidth="1"/>
    <col min="3075" max="3075" width="12.7109375" style="563" bestFit="1" customWidth="1"/>
    <col min="3076" max="3322" width="9.140625" style="563"/>
    <col min="3323" max="3324" width="18" style="563" customWidth="1"/>
    <col min="3325" max="3325" width="22.28515625" style="563" customWidth="1"/>
    <col min="3326" max="3326" width="20.140625" style="563" customWidth="1"/>
    <col min="3327" max="3327" width="17.28515625" style="563" customWidth="1"/>
    <col min="3328" max="3328" width="9.140625" style="563"/>
    <col min="3329" max="3329" width="13.85546875" style="563" bestFit="1" customWidth="1"/>
    <col min="3330" max="3330" width="16.7109375" style="563" bestFit="1" customWidth="1"/>
    <col min="3331" max="3331" width="12.7109375" style="563" bestFit="1" customWidth="1"/>
    <col min="3332" max="3578" width="9.140625" style="563"/>
    <col min="3579" max="3580" width="18" style="563" customWidth="1"/>
    <col min="3581" max="3581" width="22.28515625" style="563" customWidth="1"/>
    <col min="3582" max="3582" width="20.140625" style="563" customWidth="1"/>
    <col min="3583" max="3583" width="17.28515625" style="563" customWidth="1"/>
    <col min="3584" max="3584" width="9.140625" style="563"/>
    <col min="3585" max="3585" width="13.85546875" style="563" bestFit="1" customWidth="1"/>
    <col min="3586" max="3586" width="16.7109375" style="563" bestFit="1" customWidth="1"/>
    <col min="3587" max="3587" width="12.7109375" style="563" bestFit="1" customWidth="1"/>
    <col min="3588" max="3834" width="9.140625" style="563"/>
    <col min="3835" max="3836" width="18" style="563" customWidth="1"/>
    <col min="3837" max="3837" width="22.28515625" style="563" customWidth="1"/>
    <col min="3838" max="3838" width="20.140625" style="563" customWidth="1"/>
    <col min="3839" max="3839" width="17.28515625" style="563" customWidth="1"/>
    <col min="3840" max="3840" width="9.140625" style="563"/>
    <col min="3841" max="3841" width="13.85546875" style="563" bestFit="1" customWidth="1"/>
    <col min="3842" max="3842" width="16.7109375" style="563" bestFit="1" customWidth="1"/>
    <col min="3843" max="3843" width="12.7109375" style="563" bestFit="1" customWidth="1"/>
    <col min="3844" max="4090" width="9.140625" style="563"/>
    <col min="4091" max="4092" width="18" style="563" customWidth="1"/>
    <col min="4093" max="4093" width="22.28515625" style="563" customWidth="1"/>
    <col min="4094" max="4094" width="20.140625" style="563" customWidth="1"/>
    <col min="4095" max="4095" width="17.28515625" style="563" customWidth="1"/>
    <col min="4096" max="4096" width="9.140625" style="563"/>
    <col min="4097" max="4097" width="13.85546875" style="563" bestFit="1" customWidth="1"/>
    <col min="4098" max="4098" width="16.7109375" style="563" bestFit="1" customWidth="1"/>
    <col min="4099" max="4099" width="12.7109375" style="563" bestFit="1" customWidth="1"/>
    <col min="4100" max="4346" width="9.140625" style="563"/>
    <col min="4347" max="4348" width="18" style="563" customWidth="1"/>
    <col min="4349" max="4349" width="22.28515625" style="563" customWidth="1"/>
    <col min="4350" max="4350" width="20.140625" style="563" customWidth="1"/>
    <col min="4351" max="4351" width="17.28515625" style="563" customWidth="1"/>
    <col min="4352" max="4352" width="9.140625" style="563"/>
    <col min="4353" max="4353" width="13.85546875" style="563" bestFit="1" customWidth="1"/>
    <col min="4354" max="4354" width="16.7109375" style="563" bestFit="1" customWidth="1"/>
    <col min="4355" max="4355" width="12.7109375" style="563" bestFit="1" customWidth="1"/>
    <col min="4356" max="4602" width="9.140625" style="563"/>
    <col min="4603" max="4604" width="18" style="563" customWidth="1"/>
    <col min="4605" max="4605" width="22.28515625" style="563" customWidth="1"/>
    <col min="4606" max="4606" width="20.140625" style="563" customWidth="1"/>
    <col min="4607" max="4607" width="17.28515625" style="563" customWidth="1"/>
    <col min="4608" max="4608" width="9.140625" style="563"/>
    <col min="4609" max="4609" width="13.85546875" style="563" bestFit="1" customWidth="1"/>
    <col min="4610" max="4610" width="16.7109375" style="563" bestFit="1" customWidth="1"/>
    <col min="4611" max="4611" width="12.7109375" style="563" bestFit="1" customWidth="1"/>
    <col min="4612" max="4858" width="9.140625" style="563"/>
    <col min="4859" max="4860" width="18" style="563" customWidth="1"/>
    <col min="4861" max="4861" width="22.28515625" style="563" customWidth="1"/>
    <col min="4862" max="4862" width="20.140625" style="563" customWidth="1"/>
    <col min="4863" max="4863" width="17.28515625" style="563" customWidth="1"/>
    <col min="4864" max="4864" width="9.140625" style="563"/>
    <col min="4865" max="4865" width="13.85546875" style="563" bestFit="1" customWidth="1"/>
    <col min="4866" max="4866" width="16.7109375" style="563" bestFit="1" customWidth="1"/>
    <col min="4867" max="4867" width="12.7109375" style="563" bestFit="1" customWidth="1"/>
    <col min="4868" max="5114" width="9.140625" style="563"/>
    <col min="5115" max="5116" width="18" style="563" customWidth="1"/>
    <col min="5117" max="5117" width="22.28515625" style="563" customWidth="1"/>
    <col min="5118" max="5118" width="20.140625" style="563" customWidth="1"/>
    <col min="5119" max="5119" width="17.28515625" style="563" customWidth="1"/>
    <col min="5120" max="5120" width="9.140625" style="563"/>
    <col min="5121" max="5121" width="13.85546875" style="563" bestFit="1" customWidth="1"/>
    <col min="5122" max="5122" width="16.7109375" style="563" bestFit="1" customWidth="1"/>
    <col min="5123" max="5123" width="12.7109375" style="563" bestFit="1" customWidth="1"/>
    <col min="5124" max="5370" width="9.140625" style="563"/>
    <col min="5371" max="5372" width="18" style="563" customWidth="1"/>
    <col min="5373" max="5373" width="22.28515625" style="563" customWidth="1"/>
    <col min="5374" max="5374" width="20.140625" style="563" customWidth="1"/>
    <col min="5375" max="5375" width="17.28515625" style="563" customWidth="1"/>
    <col min="5376" max="5376" width="9.140625" style="563"/>
    <col min="5377" max="5377" width="13.85546875" style="563" bestFit="1" customWidth="1"/>
    <col min="5378" max="5378" width="16.7109375" style="563" bestFit="1" customWidth="1"/>
    <col min="5379" max="5379" width="12.7109375" style="563" bestFit="1" customWidth="1"/>
    <col min="5380" max="5626" width="9.140625" style="563"/>
    <col min="5627" max="5628" width="18" style="563" customWidth="1"/>
    <col min="5629" max="5629" width="22.28515625" style="563" customWidth="1"/>
    <col min="5630" max="5630" width="20.140625" style="563" customWidth="1"/>
    <col min="5631" max="5631" width="17.28515625" style="563" customWidth="1"/>
    <col min="5632" max="5632" width="9.140625" style="563"/>
    <col min="5633" max="5633" width="13.85546875" style="563" bestFit="1" customWidth="1"/>
    <col min="5634" max="5634" width="16.7109375" style="563" bestFit="1" customWidth="1"/>
    <col min="5635" max="5635" width="12.7109375" style="563" bestFit="1" customWidth="1"/>
    <col min="5636" max="5882" width="9.140625" style="563"/>
    <col min="5883" max="5884" width="18" style="563" customWidth="1"/>
    <col min="5885" max="5885" width="22.28515625" style="563" customWidth="1"/>
    <col min="5886" max="5886" width="20.140625" style="563" customWidth="1"/>
    <col min="5887" max="5887" width="17.28515625" style="563" customWidth="1"/>
    <col min="5888" max="5888" width="9.140625" style="563"/>
    <col min="5889" max="5889" width="13.85546875" style="563" bestFit="1" customWidth="1"/>
    <col min="5890" max="5890" width="16.7109375" style="563" bestFit="1" customWidth="1"/>
    <col min="5891" max="5891" width="12.7109375" style="563" bestFit="1" customWidth="1"/>
    <col min="5892" max="6138" width="9.140625" style="563"/>
    <col min="6139" max="6140" width="18" style="563" customWidth="1"/>
    <col min="6141" max="6141" width="22.28515625" style="563" customWidth="1"/>
    <col min="6142" max="6142" width="20.140625" style="563" customWidth="1"/>
    <col min="6143" max="6143" width="17.28515625" style="563" customWidth="1"/>
    <col min="6144" max="6144" width="9.140625" style="563"/>
    <col min="6145" max="6145" width="13.85546875" style="563" bestFit="1" customWidth="1"/>
    <col min="6146" max="6146" width="16.7109375" style="563" bestFit="1" customWidth="1"/>
    <col min="6147" max="6147" width="12.7109375" style="563" bestFit="1" customWidth="1"/>
    <col min="6148" max="6394" width="9.140625" style="563"/>
    <col min="6395" max="6396" width="18" style="563" customWidth="1"/>
    <col min="6397" max="6397" width="22.28515625" style="563" customWidth="1"/>
    <col min="6398" max="6398" width="20.140625" style="563" customWidth="1"/>
    <col min="6399" max="6399" width="17.28515625" style="563" customWidth="1"/>
    <col min="6400" max="6400" width="9.140625" style="563"/>
    <col min="6401" max="6401" width="13.85546875" style="563" bestFit="1" customWidth="1"/>
    <col min="6402" max="6402" width="16.7109375" style="563" bestFit="1" customWidth="1"/>
    <col min="6403" max="6403" width="12.7109375" style="563" bestFit="1" customWidth="1"/>
    <col min="6404" max="6650" width="9.140625" style="563"/>
    <col min="6651" max="6652" width="18" style="563" customWidth="1"/>
    <col min="6653" max="6653" width="22.28515625" style="563" customWidth="1"/>
    <col min="6654" max="6654" width="20.140625" style="563" customWidth="1"/>
    <col min="6655" max="6655" width="17.28515625" style="563" customWidth="1"/>
    <col min="6656" max="6656" width="9.140625" style="563"/>
    <col min="6657" max="6657" width="13.85546875" style="563" bestFit="1" customWidth="1"/>
    <col min="6658" max="6658" width="16.7109375" style="563" bestFit="1" customWidth="1"/>
    <col min="6659" max="6659" width="12.7109375" style="563" bestFit="1" customWidth="1"/>
    <col min="6660" max="6906" width="9.140625" style="563"/>
    <col min="6907" max="6908" width="18" style="563" customWidth="1"/>
    <col min="6909" max="6909" width="22.28515625" style="563" customWidth="1"/>
    <col min="6910" max="6910" width="20.140625" style="563" customWidth="1"/>
    <col min="6911" max="6911" width="17.28515625" style="563" customWidth="1"/>
    <col min="6912" max="6912" width="9.140625" style="563"/>
    <col min="6913" max="6913" width="13.85546875" style="563" bestFit="1" customWidth="1"/>
    <col min="6914" max="6914" width="16.7109375" style="563" bestFit="1" customWidth="1"/>
    <col min="6915" max="6915" width="12.7109375" style="563" bestFit="1" customWidth="1"/>
    <col min="6916" max="7162" width="9.140625" style="563"/>
    <col min="7163" max="7164" width="18" style="563" customWidth="1"/>
    <col min="7165" max="7165" width="22.28515625" style="563" customWidth="1"/>
    <col min="7166" max="7166" width="20.140625" style="563" customWidth="1"/>
    <col min="7167" max="7167" width="17.28515625" style="563" customWidth="1"/>
    <col min="7168" max="7168" width="9.140625" style="563"/>
    <col min="7169" max="7169" width="13.85546875" style="563" bestFit="1" customWidth="1"/>
    <col min="7170" max="7170" width="16.7109375" style="563" bestFit="1" customWidth="1"/>
    <col min="7171" max="7171" width="12.7109375" style="563" bestFit="1" customWidth="1"/>
    <col min="7172" max="7418" width="9.140625" style="563"/>
    <col min="7419" max="7420" width="18" style="563" customWidth="1"/>
    <col min="7421" max="7421" width="22.28515625" style="563" customWidth="1"/>
    <col min="7422" max="7422" width="20.140625" style="563" customWidth="1"/>
    <col min="7423" max="7423" width="17.28515625" style="563" customWidth="1"/>
    <col min="7424" max="7424" width="9.140625" style="563"/>
    <col min="7425" max="7425" width="13.85546875" style="563" bestFit="1" customWidth="1"/>
    <col min="7426" max="7426" width="16.7109375" style="563" bestFit="1" customWidth="1"/>
    <col min="7427" max="7427" width="12.7109375" style="563" bestFit="1" customWidth="1"/>
    <col min="7428" max="7674" width="9.140625" style="563"/>
    <col min="7675" max="7676" width="18" style="563" customWidth="1"/>
    <col min="7677" max="7677" width="22.28515625" style="563" customWidth="1"/>
    <col min="7678" max="7678" width="20.140625" style="563" customWidth="1"/>
    <col min="7679" max="7679" width="17.28515625" style="563" customWidth="1"/>
    <col min="7680" max="7680" width="9.140625" style="563"/>
    <col min="7681" max="7681" width="13.85546875" style="563" bestFit="1" customWidth="1"/>
    <col min="7682" max="7682" width="16.7109375" style="563" bestFit="1" customWidth="1"/>
    <col min="7683" max="7683" width="12.7109375" style="563" bestFit="1" customWidth="1"/>
    <col min="7684" max="7930" width="9.140625" style="563"/>
    <col min="7931" max="7932" width="18" style="563" customWidth="1"/>
    <col min="7933" max="7933" width="22.28515625" style="563" customWidth="1"/>
    <col min="7934" max="7934" width="20.140625" style="563" customWidth="1"/>
    <col min="7935" max="7935" width="17.28515625" style="563" customWidth="1"/>
    <col min="7936" max="7936" width="9.140625" style="563"/>
    <col min="7937" max="7937" width="13.85546875" style="563" bestFit="1" customWidth="1"/>
    <col min="7938" max="7938" width="16.7109375" style="563" bestFit="1" customWidth="1"/>
    <col min="7939" max="7939" width="12.7109375" style="563" bestFit="1" customWidth="1"/>
    <col min="7940" max="8186" width="9.140625" style="563"/>
    <col min="8187" max="8188" width="18" style="563" customWidth="1"/>
    <col min="8189" max="8189" width="22.28515625" style="563" customWidth="1"/>
    <col min="8190" max="8190" width="20.140625" style="563" customWidth="1"/>
    <col min="8191" max="8191" width="17.28515625" style="563" customWidth="1"/>
    <col min="8192" max="8192" width="9.140625" style="563"/>
    <col min="8193" max="8193" width="13.85546875" style="563" bestFit="1" customWidth="1"/>
    <col min="8194" max="8194" width="16.7109375" style="563" bestFit="1" customWidth="1"/>
    <col min="8195" max="8195" width="12.7109375" style="563" bestFit="1" customWidth="1"/>
    <col min="8196" max="8442" width="9.140625" style="563"/>
    <col min="8443" max="8444" width="18" style="563" customWidth="1"/>
    <col min="8445" max="8445" width="22.28515625" style="563" customWidth="1"/>
    <col min="8446" max="8446" width="20.140625" style="563" customWidth="1"/>
    <col min="8447" max="8447" width="17.28515625" style="563" customWidth="1"/>
    <col min="8448" max="8448" width="9.140625" style="563"/>
    <col min="8449" max="8449" width="13.85546875" style="563" bestFit="1" customWidth="1"/>
    <col min="8450" max="8450" width="16.7109375" style="563" bestFit="1" customWidth="1"/>
    <col min="8451" max="8451" width="12.7109375" style="563" bestFit="1" customWidth="1"/>
    <col min="8452" max="8698" width="9.140625" style="563"/>
    <col min="8699" max="8700" width="18" style="563" customWidth="1"/>
    <col min="8701" max="8701" width="22.28515625" style="563" customWidth="1"/>
    <col min="8702" max="8702" width="20.140625" style="563" customWidth="1"/>
    <col min="8703" max="8703" width="17.28515625" style="563" customWidth="1"/>
    <col min="8704" max="8704" width="9.140625" style="563"/>
    <col min="8705" max="8705" width="13.85546875" style="563" bestFit="1" customWidth="1"/>
    <col min="8706" max="8706" width="16.7109375" style="563" bestFit="1" customWidth="1"/>
    <col min="8707" max="8707" width="12.7109375" style="563" bestFit="1" customWidth="1"/>
    <col min="8708" max="8954" width="9.140625" style="563"/>
    <col min="8955" max="8956" width="18" style="563" customWidth="1"/>
    <col min="8957" max="8957" width="22.28515625" style="563" customWidth="1"/>
    <col min="8958" max="8958" width="20.140625" style="563" customWidth="1"/>
    <col min="8959" max="8959" width="17.28515625" style="563" customWidth="1"/>
    <col min="8960" max="8960" width="9.140625" style="563"/>
    <col min="8961" max="8961" width="13.85546875" style="563" bestFit="1" customWidth="1"/>
    <col min="8962" max="8962" width="16.7109375" style="563" bestFit="1" customWidth="1"/>
    <col min="8963" max="8963" width="12.7109375" style="563" bestFit="1" customWidth="1"/>
    <col min="8964" max="9210" width="9.140625" style="563"/>
    <col min="9211" max="9212" width="18" style="563" customWidth="1"/>
    <col min="9213" max="9213" width="22.28515625" style="563" customWidth="1"/>
    <col min="9214" max="9214" width="20.140625" style="563" customWidth="1"/>
    <col min="9215" max="9215" width="17.28515625" style="563" customWidth="1"/>
    <col min="9216" max="9216" width="9.140625" style="563"/>
    <col min="9217" max="9217" width="13.85546875" style="563" bestFit="1" customWidth="1"/>
    <col min="9218" max="9218" width="16.7109375" style="563" bestFit="1" customWidth="1"/>
    <col min="9219" max="9219" width="12.7109375" style="563" bestFit="1" customWidth="1"/>
    <col min="9220" max="9466" width="9.140625" style="563"/>
    <col min="9467" max="9468" width="18" style="563" customWidth="1"/>
    <col min="9469" max="9469" width="22.28515625" style="563" customWidth="1"/>
    <col min="9470" max="9470" width="20.140625" style="563" customWidth="1"/>
    <col min="9471" max="9471" width="17.28515625" style="563" customWidth="1"/>
    <col min="9472" max="9472" width="9.140625" style="563"/>
    <col min="9473" max="9473" width="13.85546875" style="563" bestFit="1" customWidth="1"/>
    <col min="9474" max="9474" width="16.7109375" style="563" bestFit="1" customWidth="1"/>
    <col min="9475" max="9475" width="12.7109375" style="563" bestFit="1" customWidth="1"/>
    <col min="9476" max="9722" width="9.140625" style="563"/>
    <col min="9723" max="9724" width="18" style="563" customWidth="1"/>
    <col min="9725" max="9725" width="22.28515625" style="563" customWidth="1"/>
    <col min="9726" max="9726" width="20.140625" style="563" customWidth="1"/>
    <col min="9727" max="9727" width="17.28515625" style="563" customWidth="1"/>
    <col min="9728" max="9728" width="9.140625" style="563"/>
    <col min="9729" max="9729" width="13.85546875" style="563" bestFit="1" customWidth="1"/>
    <col min="9730" max="9730" width="16.7109375" style="563" bestFit="1" customWidth="1"/>
    <col min="9731" max="9731" width="12.7109375" style="563" bestFit="1" customWidth="1"/>
    <col min="9732" max="9978" width="9.140625" style="563"/>
    <col min="9979" max="9980" width="18" style="563" customWidth="1"/>
    <col min="9981" max="9981" width="22.28515625" style="563" customWidth="1"/>
    <col min="9982" max="9982" width="20.140625" style="563" customWidth="1"/>
    <col min="9983" max="9983" width="17.28515625" style="563" customWidth="1"/>
    <col min="9984" max="9984" width="9.140625" style="563"/>
    <col min="9985" max="9985" width="13.85546875" style="563" bestFit="1" customWidth="1"/>
    <col min="9986" max="9986" width="16.7109375" style="563" bestFit="1" customWidth="1"/>
    <col min="9987" max="9987" width="12.7109375" style="563" bestFit="1" customWidth="1"/>
    <col min="9988" max="10234" width="9.140625" style="563"/>
    <col min="10235" max="10236" width="18" style="563" customWidth="1"/>
    <col min="10237" max="10237" width="22.28515625" style="563" customWidth="1"/>
    <col min="10238" max="10238" width="20.140625" style="563" customWidth="1"/>
    <col min="10239" max="10239" width="17.28515625" style="563" customWidth="1"/>
    <col min="10240" max="10240" width="9.140625" style="563"/>
    <col min="10241" max="10241" width="13.85546875" style="563" bestFit="1" customWidth="1"/>
    <col min="10242" max="10242" width="16.7109375" style="563" bestFit="1" customWidth="1"/>
    <col min="10243" max="10243" width="12.7109375" style="563" bestFit="1" customWidth="1"/>
    <col min="10244" max="10490" width="9.140625" style="563"/>
    <col min="10491" max="10492" width="18" style="563" customWidth="1"/>
    <col min="10493" max="10493" width="22.28515625" style="563" customWidth="1"/>
    <col min="10494" max="10494" width="20.140625" style="563" customWidth="1"/>
    <col min="10495" max="10495" width="17.28515625" style="563" customWidth="1"/>
    <col min="10496" max="10496" width="9.140625" style="563"/>
    <col min="10497" max="10497" width="13.85546875" style="563" bestFit="1" customWidth="1"/>
    <col min="10498" max="10498" width="16.7109375" style="563" bestFit="1" customWidth="1"/>
    <col min="10499" max="10499" width="12.7109375" style="563" bestFit="1" customWidth="1"/>
    <col min="10500" max="10746" width="9.140625" style="563"/>
    <col min="10747" max="10748" width="18" style="563" customWidth="1"/>
    <col min="10749" max="10749" width="22.28515625" style="563" customWidth="1"/>
    <col min="10750" max="10750" width="20.140625" style="563" customWidth="1"/>
    <col min="10751" max="10751" width="17.28515625" style="563" customWidth="1"/>
    <col min="10752" max="10752" width="9.140625" style="563"/>
    <col min="10753" max="10753" width="13.85546875" style="563" bestFit="1" customWidth="1"/>
    <col min="10754" max="10754" width="16.7109375" style="563" bestFit="1" customWidth="1"/>
    <col min="10755" max="10755" width="12.7109375" style="563" bestFit="1" customWidth="1"/>
    <col min="10756" max="11002" width="9.140625" style="563"/>
    <col min="11003" max="11004" width="18" style="563" customWidth="1"/>
    <col min="11005" max="11005" width="22.28515625" style="563" customWidth="1"/>
    <col min="11006" max="11006" width="20.140625" style="563" customWidth="1"/>
    <col min="11007" max="11007" width="17.28515625" style="563" customWidth="1"/>
    <col min="11008" max="11008" width="9.140625" style="563"/>
    <col min="11009" max="11009" width="13.85546875" style="563" bestFit="1" customWidth="1"/>
    <col min="11010" max="11010" width="16.7109375" style="563" bestFit="1" customWidth="1"/>
    <col min="11011" max="11011" width="12.7109375" style="563" bestFit="1" customWidth="1"/>
    <col min="11012" max="11258" width="9.140625" style="563"/>
    <col min="11259" max="11260" width="18" style="563" customWidth="1"/>
    <col min="11261" max="11261" width="22.28515625" style="563" customWidth="1"/>
    <col min="11262" max="11262" width="20.140625" style="563" customWidth="1"/>
    <col min="11263" max="11263" width="17.28515625" style="563" customWidth="1"/>
    <col min="11264" max="11264" width="9.140625" style="563"/>
    <col min="11265" max="11265" width="13.85546875" style="563" bestFit="1" customWidth="1"/>
    <col min="11266" max="11266" width="16.7109375" style="563" bestFit="1" customWidth="1"/>
    <col min="11267" max="11267" width="12.7109375" style="563" bestFit="1" customWidth="1"/>
    <col min="11268" max="11514" width="9.140625" style="563"/>
    <col min="11515" max="11516" width="18" style="563" customWidth="1"/>
    <col min="11517" max="11517" width="22.28515625" style="563" customWidth="1"/>
    <col min="11518" max="11518" width="20.140625" style="563" customWidth="1"/>
    <col min="11519" max="11519" width="17.28515625" style="563" customWidth="1"/>
    <col min="11520" max="11520" width="9.140625" style="563"/>
    <col min="11521" max="11521" width="13.85546875" style="563" bestFit="1" customWidth="1"/>
    <col min="11522" max="11522" width="16.7109375" style="563" bestFit="1" customWidth="1"/>
    <col min="11523" max="11523" width="12.7109375" style="563" bestFit="1" customWidth="1"/>
    <col min="11524" max="11770" width="9.140625" style="563"/>
    <col min="11771" max="11772" width="18" style="563" customWidth="1"/>
    <col min="11773" max="11773" width="22.28515625" style="563" customWidth="1"/>
    <col min="11774" max="11774" width="20.140625" style="563" customWidth="1"/>
    <col min="11775" max="11775" width="17.28515625" style="563" customWidth="1"/>
    <col min="11776" max="11776" width="9.140625" style="563"/>
    <col min="11777" max="11777" width="13.85546875" style="563" bestFit="1" customWidth="1"/>
    <col min="11778" max="11778" width="16.7109375" style="563" bestFit="1" customWidth="1"/>
    <col min="11779" max="11779" width="12.7109375" style="563" bestFit="1" customWidth="1"/>
    <col min="11780" max="12026" width="9.140625" style="563"/>
    <col min="12027" max="12028" width="18" style="563" customWidth="1"/>
    <col min="12029" max="12029" width="22.28515625" style="563" customWidth="1"/>
    <col min="12030" max="12030" width="20.140625" style="563" customWidth="1"/>
    <col min="12031" max="12031" width="17.28515625" style="563" customWidth="1"/>
    <col min="12032" max="12032" width="9.140625" style="563"/>
    <col min="12033" max="12033" width="13.85546875" style="563" bestFit="1" customWidth="1"/>
    <col min="12034" max="12034" width="16.7109375" style="563" bestFit="1" customWidth="1"/>
    <col min="12035" max="12035" width="12.7109375" style="563" bestFit="1" customWidth="1"/>
    <col min="12036" max="12282" width="9.140625" style="563"/>
    <col min="12283" max="12284" width="18" style="563" customWidth="1"/>
    <col min="12285" max="12285" width="22.28515625" style="563" customWidth="1"/>
    <col min="12286" max="12286" width="20.140625" style="563" customWidth="1"/>
    <col min="12287" max="12287" width="17.28515625" style="563" customWidth="1"/>
    <col min="12288" max="12288" width="9.140625" style="563"/>
    <col min="12289" max="12289" width="13.85546875" style="563" bestFit="1" customWidth="1"/>
    <col min="12290" max="12290" width="16.7109375" style="563" bestFit="1" customWidth="1"/>
    <col min="12291" max="12291" width="12.7109375" style="563" bestFit="1" customWidth="1"/>
    <col min="12292" max="12538" width="9.140625" style="563"/>
    <col min="12539" max="12540" width="18" style="563" customWidth="1"/>
    <col min="12541" max="12541" width="22.28515625" style="563" customWidth="1"/>
    <col min="12542" max="12542" width="20.140625" style="563" customWidth="1"/>
    <col min="12543" max="12543" width="17.28515625" style="563" customWidth="1"/>
    <col min="12544" max="12544" width="9.140625" style="563"/>
    <col min="12545" max="12545" width="13.85546875" style="563" bestFit="1" customWidth="1"/>
    <col min="12546" max="12546" width="16.7109375" style="563" bestFit="1" customWidth="1"/>
    <col min="12547" max="12547" width="12.7109375" style="563" bestFit="1" customWidth="1"/>
    <col min="12548" max="12794" width="9.140625" style="563"/>
    <col min="12795" max="12796" width="18" style="563" customWidth="1"/>
    <col min="12797" max="12797" width="22.28515625" style="563" customWidth="1"/>
    <col min="12798" max="12798" width="20.140625" style="563" customWidth="1"/>
    <col min="12799" max="12799" width="17.28515625" style="563" customWidth="1"/>
    <col min="12800" max="12800" width="9.140625" style="563"/>
    <col min="12801" max="12801" width="13.85546875" style="563" bestFit="1" customWidth="1"/>
    <col min="12802" max="12802" width="16.7109375" style="563" bestFit="1" customWidth="1"/>
    <col min="12803" max="12803" width="12.7109375" style="563" bestFit="1" customWidth="1"/>
    <col min="12804" max="13050" width="9.140625" style="563"/>
    <col min="13051" max="13052" width="18" style="563" customWidth="1"/>
    <col min="13053" max="13053" width="22.28515625" style="563" customWidth="1"/>
    <col min="13054" max="13054" width="20.140625" style="563" customWidth="1"/>
    <col min="13055" max="13055" width="17.28515625" style="563" customWidth="1"/>
    <col min="13056" max="13056" width="9.140625" style="563"/>
    <col min="13057" max="13057" width="13.85546875" style="563" bestFit="1" customWidth="1"/>
    <col min="13058" max="13058" width="16.7109375" style="563" bestFit="1" customWidth="1"/>
    <col min="13059" max="13059" width="12.7109375" style="563" bestFit="1" customWidth="1"/>
    <col min="13060" max="13306" width="9.140625" style="563"/>
    <col min="13307" max="13308" width="18" style="563" customWidth="1"/>
    <col min="13309" max="13309" width="22.28515625" style="563" customWidth="1"/>
    <col min="13310" max="13310" width="20.140625" style="563" customWidth="1"/>
    <col min="13311" max="13311" width="17.28515625" style="563" customWidth="1"/>
    <col min="13312" max="13312" width="9.140625" style="563"/>
    <col min="13313" max="13313" width="13.85546875" style="563" bestFit="1" customWidth="1"/>
    <col min="13314" max="13314" width="16.7109375" style="563" bestFit="1" customWidth="1"/>
    <col min="13315" max="13315" width="12.7109375" style="563" bestFit="1" customWidth="1"/>
    <col min="13316" max="13562" width="9.140625" style="563"/>
    <col min="13563" max="13564" width="18" style="563" customWidth="1"/>
    <col min="13565" max="13565" width="22.28515625" style="563" customWidth="1"/>
    <col min="13566" max="13566" width="20.140625" style="563" customWidth="1"/>
    <col min="13567" max="13567" width="17.28515625" style="563" customWidth="1"/>
    <col min="13568" max="13568" width="9.140625" style="563"/>
    <col min="13569" max="13569" width="13.85546875" style="563" bestFit="1" customWidth="1"/>
    <col min="13570" max="13570" width="16.7109375" style="563" bestFit="1" customWidth="1"/>
    <col min="13571" max="13571" width="12.7109375" style="563" bestFit="1" customWidth="1"/>
    <col min="13572" max="13818" width="9.140625" style="563"/>
    <col min="13819" max="13820" width="18" style="563" customWidth="1"/>
    <col min="13821" max="13821" width="22.28515625" style="563" customWidth="1"/>
    <col min="13822" max="13822" width="20.140625" style="563" customWidth="1"/>
    <col min="13823" max="13823" width="17.28515625" style="563" customWidth="1"/>
    <col min="13824" max="13824" width="9.140625" style="563"/>
    <col min="13825" max="13825" width="13.85546875" style="563" bestFit="1" customWidth="1"/>
    <col min="13826" max="13826" width="16.7109375" style="563" bestFit="1" customWidth="1"/>
    <col min="13827" max="13827" width="12.7109375" style="563" bestFit="1" customWidth="1"/>
    <col min="13828" max="14074" width="9.140625" style="563"/>
    <col min="14075" max="14076" width="18" style="563" customWidth="1"/>
    <col min="14077" max="14077" width="22.28515625" style="563" customWidth="1"/>
    <col min="14078" max="14078" width="20.140625" style="563" customWidth="1"/>
    <col min="14079" max="14079" width="17.28515625" style="563" customWidth="1"/>
    <col min="14080" max="14080" width="9.140625" style="563"/>
    <col min="14081" max="14081" width="13.85546875" style="563" bestFit="1" customWidth="1"/>
    <col min="14082" max="14082" width="16.7109375" style="563" bestFit="1" customWidth="1"/>
    <col min="14083" max="14083" width="12.7109375" style="563" bestFit="1" customWidth="1"/>
    <col min="14084" max="14330" width="9.140625" style="563"/>
    <col min="14331" max="14332" width="18" style="563" customWidth="1"/>
    <col min="14333" max="14333" width="22.28515625" style="563" customWidth="1"/>
    <col min="14334" max="14334" width="20.140625" style="563" customWidth="1"/>
    <col min="14335" max="14335" width="17.28515625" style="563" customWidth="1"/>
    <col min="14336" max="14336" width="9.140625" style="563"/>
    <col min="14337" max="14337" width="13.85546875" style="563" bestFit="1" customWidth="1"/>
    <col min="14338" max="14338" width="16.7109375" style="563" bestFit="1" customWidth="1"/>
    <col min="14339" max="14339" width="12.7109375" style="563" bestFit="1" customWidth="1"/>
    <col min="14340" max="14586" width="9.140625" style="563"/>
    <col min="14587" max="14588" width="18" style="563" customWidth="1"/>
    <col min="14589" max="14589" width="22.28515625" style="563" customWidth="1"/>
    <col min="14590" max="14590" width="20.140625" style="563" customWidth="1"/>
    <col min="14591" max="14591" width="17.28515625" style="563" customWidth="1"/>
    <col min="14592" max="14592" width="9.140625" style="563"/>
    <col min="14593" max="14593" width="13.85546875" style="563" bestFit="1" customWidth="1"/>
    <col min="14594" max="14594" width="16.7109375" style="563" bestFit="1" customWidth="1"/>
    <col min="14595" max="14595" width="12.7109375" style="563" bestFit="1" customWidth="1"/>
    <col min="14596" max="14842" width="9.140625" style="563"/>
    <col min="14843" max="14844" width="18" style="563" customWidth="1"/>
    <col min="14845" max="14845" width="22.28515625" style="563" customWidth="1"/>
    <col min="14846" max="14846" width="20.140625" style="563" customWidth="1"/>
    <col min="14847" max="14847" width="17.28515625" style="563" customWidth="1"/>
    <col min="14848" max="14848" width="9.140625" style="563"/>
    <col min="14849" max="14849" width="13.85546875" style="563" bestFit="1" customWidth="1"/>
    <col min="14850" max="14850" width="16.7109375" style="563" bestFit="1" customWidth="1"/>
    <col min="14851" max="14851" width="12.7109375" style="563" bestFit="1" customWidth="1"/>
    <col min="14852" max="15098" width="9.140625" style="563"/>
    <col min="15099" max="15100" width="18" style="563" customWidth="1"/>
    <col min="15101" max="15101" width="22.28515625" style="563" customWidth="1"/>
    <col min="15102" max="15102" width="20.140625" style="563" customWidth="1"/>
    <col min="15103" max="15103" width="17.28515625" style="563" customWidth="1"/>
    <col min="15104" max="15104" width="9.140625" style="563"/>
    <col min="15105" max="15105" width="13.85546875" style="563" bestFit="1" customWidth="1"/>
    <col min="15106" max="15106" width="16.7109375" style="563" bestFit="1" customWidth="1"/>
    <col min="15107" max="15107" width="12.7109375" style="563" bestFit="1" customWidth="1"/>
    <col min="15108" max="15354" width="9.140625" style="563"/>
    <col min="15355" max="15356" width="18" style="563" customWidth="1"/>
    <col min="15357" max="15357" width="22.28515625" style="563" customWidth="1"/>
    <col min="15358" max="15358" width="20.140625" style="563" customWidth="1"/>
    <col min="15359" max="15359" width="17.28515625" style="563" customWidth="1"/>
    <col min="15360" max="15360" width="9.140625" style="563"/>
    <col min="15361" max="15361" width="13.85546875" style="563" bestFit="1" customWidth="1"/>
    <col min="15362" max="15362" width="16.7109375" style="563" bestFit="1" customWidth="1"/>
    <col min="15363" max="15363" width="12.7109375" style="563" bestFit="1" customWidth="1"/>
    <col min="15364" max="15610" width="9.140625" style="563"/>
    <col min="15611" max="15612" width="18" style="563" customWidth="1"/>
    <col min="15613" max="15613" width="22.28515625" style="563" customWidth="1"/>
    <col min="15614" max="15614" width="20.140625" style="563" customWidth="1"/>
    <col min="15615" max="15615" width="17.28515625" style="563" customWidth="1"/>
    <col min="15616" max="15616" width="9.140625" style="563"/>
    <col min="15617" max="15617" width="13.85546875" style="563" bestFit="1" customWidth="1"/>
    <col min="15618" max="15618" width="16.7109375" style="563" bestFit="1" customWidth="1"/>
    <col min="15619" max="15619" width="12.7109375" style="563" bestFit="1" customWidth="1"/>
    <col min="15620" max="15866" width="9.140625" style="563"/>
    <col min="15867" max="15868" width="18" style="563" customWidth="1"/>
    <col min="15869" max="15869" width="22.28515625" style="563" customWidth="1"/>
    <col min="15870" max="15870" width="20.140625" style="563" customWidth="1"/>
    <col min="15871" max="15871" width="17.28515625" style="563" customWidth="1"/>
    <col min="15872" max="15872" width="9.140625" style="563"/>
    <col min="15873" max="15873" width="13.85546875" style="563" bestFit="1" customWidth="1"/>
    <col min="15874" max="15874" width="16.7109375" style="563" bestFit="1" customWidth="1"/>
    <col min="15875" max="15875" width="12.7109375" style="563" bestFit="1" customWidth="1"/>
    <col min="15876" max="16122" width="9.140625" style="563"/>
    <col min="16123" max="16124" width="18" style="563" customWidth="1"/>
    <col min="16125" max="16125" width="22.28515625" style="563" customWidth="1"/>
    <col min="16126" max="16126" width="20.140625" style="563" customWidth="1"/>
    <col min="16127" max="16127" width="17.28515625" style="563" customWidth="1"/>
    <col min="16128" max="16128" width="9.140625" style="563"/>
    <col min="16129" max="16129" width="13.85546875" style="563" bestFit="1" customWidth="1"/>
    <col min="16130" max="16130" width="16.7109375" style="563" bestFit="1" customWidth="1"/>
    <col min="16131" max="16131" width="12.7109375" style="563" bestFit="1" customWidth="1"/>
    <col min="16132" max="16384" width="9.140625" style="563"/>
  </cols>
  <sheetData>
    <row r="5" spans="1:10" ht="30.75" customHeight="1" x14ac:dyDescent="0.2">
      <c r="A5" s="810" t="s">
        <v>645</v>
      </c>
      <c r="B5" s="810"/>
      <c r="C5" s="810"/>
      <c r="D5" s="810"/>
      <c r="E5" s="564"/>
    </row>
    <row r="6" spans="1:10" ht="51.75" customHeight="1" x14ac:dyDescent="0.2">
      <c r="A6" s="640"/>
      <c r="B6" s="641" t="s">
        <v>646</v>
      </c>
      <c r="C6" s="641" t="s">
        <v>647</v>
      </c>
      <c r="D6" s="641" t="s">
        <v>648</v>
      </c>
      <c r="E6" s="565"/>
    </row>
    <row r="7" spans="1:10" ht="23.25" customHeight="1" x14ac:dyDescent="0.2">
      <c r="A7" s="640" t="s">
        <v>649</v>
      </c>
      <c r="B7" s="642">
        <v>10386</v>
      </c>
      <c r="C7" s="643">
        <v>10512.715335999899</v>
      </c>
      <c r="D7" s="643">
        <v>652.33629999999982</v>
      </c>
      <c r="E7" s="476"/>
      <c r="F7" s="476"/>
      <c r="G7" s="476"/>
      <c r="H7" s="476"/>
      <c r="I7" s="476"/>
      <c r="J7" s="476"/>
    </row>
    <row r="8" spans="1:10" ht="23.25" customHeight="1" x14ac:dyDescent="0.2">
      <c r="A8" s="640" t="s">
        <v>650</v>
      </c>
      <c r="B8" s="642">
        <v>17848</v>
      </c>
      <c r="C8" s="643">
        <v>18093.555816999917</v>
      </c>
      <c r="D8" s="643">
        <v>1628.6727430000014</v>
      </c>
      <c r="E8" s="476"/>
      <c r="F8" s="476"/>
      <c r="G8" s="476"/>
      <c r="H8" s="476"/>
      <c r="I8" s="476"/>
      <c r="J8" s="476"/>
    </row>
    <row r="9" spans="1:10" ht="25.5" customHeight="1" x14ac:dyDescent="0.2">
      <c r="A9" s="640" t="s">
        <v>651</v>
      </c>
      <c r="B9" s="642">
        <v>26051</v>
      </c>
      <c r="C9" s="643">
        <v>25156.418807000064</v>
      </c>
      <c r="D9" s="643">
        <v>3267.054423000005</v>
      </c>
      <c r="F9" s="476"/>
      <c r="G9" s="476"/>
      <c r="H9" s="476"/>
      <c r="I9" s="476"/>
    </row>
    <row r="10" spans="1:10" ht="25.5" customHeight="1" x14ac:dyDescent="0.2">
      <c r="A10" s="640" t="s">
        <v>652</v>
      </c>
      <c r="B10" s="642">
        <v>35664</v>
      </c>
      <c r="C10" s="643">
        <v>34167.953482000012</v>
      </c>
      <c r="D10" s="643">
        <v>5160.1937030000117</v>
      </c>
      <c r="F10" s="476"/>
      <c r="G10" s="476"/>
      <c r="H10" s="476"/>
      <c r="I10" s="476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26</vt:i4>
      </vt:variant>
      <vt:variant>
        <vt:lpstr>Grafy</vt:lpstr>
      </vt:variant>
      <vt:variant>
        <vt:i4>1</vt:i4>
      </vt:variant>
    </vt:vector>
  </HeadingPairs>
  <TitlesOfParts>
    <vt:vector size="27" baseType="lpstr">
      <vt:lpstr>Súhrnná bilancia</vt:lpstr>
      <vt:lpstr>Vývoj príjmov</vt:lpstr>
      <vt:lpstr>Príjmy rozdelenie</vt:lpstr>
      <vt:lpstr>prehľad vývoja pohľ. 2012_2014</vt:lpstr>
      <vt:lpstr>Vývoj pohľadávok</vt:lpstr>
      <vt:lpstr>graf pohľadávky</vt:lpstr>
      <vt:lpstr>stav pohľ.podľa pob.4_14</vt:lpstr>
      <vt:lpstr>Pohľ._ marec_apríl_podľa pob.</vt:lpstr>
      <vt:lpstr>Exekučné návrhy</vt:lpstr>
      <vt:lpstr>Vydané rozhodnutia SK </vt:lpstr>
      <vt:lpstr>Mandátna správa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2013 a 2014</vt:lpstr>
      <vt:lpstr>SF</vt:lpstr>
      <vt:lpstr>Objednávky a faktúry</vt:lpstr>
      <vt:lpstr>600</vt:lpstr>
      <vt:lpstr>700</vt:lpstr>
      <vt:lpstr>600 ústredie</vt:lpstr>
      <vt:lpstr>Úprava RR</vt:lpstr>
      <vt:lpstr>Hárok1</vt:lpstr>
      <vt:lpstr>Hárok2</vt:lpstr>
      <vt:lpstr>Graf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farkasova_k</cp:lastModifiedBy>
  <cp:lastPrinted>2014-06-03T09:26:21Z</cp:lastPrinted>
  <dcterms:created xsi:type="dcterms:W3CDTF">2007-11-13T07:23:54Z</dcterms:created>
  <dcterms:modified xsi:type="dcterms:W3CDTF">2014-06-03T09:38:05Z</dcterms:modified>
</cp:coreProperties>
</file>