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10425" windowHeight="6045" tabRatio="893" firstSheet="8" activeTab="13"/>
  </bookViews>
  <sheets>
    <sheet name="Súhrnná bilancia" sheetId="6" r:id="rId1"/>
    <sheet name="Vývoj príjmov" sheetId="251" r:id="rId2"/>
    <sheet name="Príjmy rozdelenie" sheetId="5" r:id="rId3"/>
    <sheet name="Vývoj pohľadávok" sheetId="252" r:id="rId4"/>
    <sheet name="graf pohľadávky" sheetId="253" r:id="rId5"/>
    <sheet name="stav pohľ.podľa pob.6_14.1" sheetId="254" r:id="rId6"/>
    <sheet name="spôsoby vymáhania" sheetId="255" r:id="rId7"/>
    <sheet name="Exekučné návrhy" sheetId="256" r:id="rId8"/>
    <sheet name="Vydané rozhodnutia SK " sheetId="257" r:id="rId9"/>
    <sheet name="Mandátna správa" sheetId="258" r:id="rId10"/>
    <sheet name="Pohľadávky voči  ZZ" sheetId="259" r:id="rId11"/>
    <sheet name="Pohľadávky podľa pobočiek ZZ" sheetId="260" r:id="rId12"/>
    <sheet name="V delenie mesačne " sheetId="159" r:id="rId13"/>
    <sheet name="V po fondoch podrobne " sheetId="158" r:id="rId14"/>
    <sheet name="P a V hradené štátom" sheetId="204" r:id="rId15"/>
    <sheet name="zostatky na účtoch" sheetId="214" r:id="rId16"/>
    <sheet name="2013 a 2014" sheetId="243" r:id="rId17"/>
    <sheet name="Graf" sheetId="244" r:id="rId18"/>
    <sheet name="SF" sheetId="245" r:id="rId19"/>
    <sheet name="Objednávky a faktúry" sheetId="246" r:id="rId20"/>
    <sheet name="600" sheetId="247" r:id="rId21"/>
    <sheet name="700" sheetId="248" r:id="rId22"/>
    <sheet name="600 ústredie" sheetId="249" r:id="rId23"/>
    <sheet name="Úprava RR" sheetId="250" r:id="rId24"/>
    <sheet name="Hárok1" sheetId="213" r:id="rId25"/>
    <sheet name="Hárok2" sheetId="232" r:id="rId26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__________________________________col8">#REF!</definedName>
    <definedName name="____________________________________col8">#REF!</definedName>
    <definedName name="___________________________________col8">#REF!</definedName>
    <definedName name="__________________________________col1">#REF!</definedName>
    <definedName name="__________________________________col2">#REF!</definedName>
    <definedName name="__________________________________col3">#REF!</definedName>
    <definedName name="__________________________________col4">#REF!</definedName>
    <definedName name="__________________________________col5">#REF!</definedName>
    <definedName name="__________________________________col6">#REF!</definedName>
    <definedName name="__________________________________col7">#REF!</definedName>
    <definedName name="__________________________________col8">#REF!</definedName>
    <definedName name="_________________________________col1">#REF!</definedName>
    <definedName name="_________________________________col2">#REF!</definedName>
    <definedName name="_________________________________col3">#REF!</definedName>
    <definedName name="_________________________________col4">#REF!</definedName>
    <definedName name="_________________________________col5">#REF!</definedName>
    <definedName name="_________________________________col6">#REF!</definedName>
    <definedName name="_________________________________col7">#REF!</definedName>
    <definedName name="_________________________________col8" localSheetId="6">#REF!</definedName>
    <definedName name="_________________________________col8">#REF!</definedName>
    <definedName name="________________________________col1">#REF!</definedName>
    <definedName name="________________________________col2">#REF!</definedName>
    <definedName name="________________________________col3">#REF!</definedName>
    <definedName name="________________________________col4">#REF!</definedName>
    <definedName name="________________________________col5">#REF!</definedName>
    <definedName name="________________________________col6">#REF!</definedName>
    <definedName name="________________________________col7">#REF!</definedName>
    <definedName name="________________________________col8" localSheetId="6">#REF!</definedName>
    <definedName name="________________________________col8">#REF!</definedName>
    <definedName name="_______________________________col1">#REF!</definedName>
    <definedName name="_______________________________col2">#REF!</definedName>
    <definedName name="_______________________________col3">#REF!</definedName>
    <definedName name="_______________________________col4">#REF!</definedName>
    <definedName name="_______________________________col5">#REF!</definedName>
    <definedName name="_______________________________col6">#REF!</definedName>
    <definedName name="_______________________________col7">#REF!</definedName>
    <definedName name="______________________________col1" localSheetId="6">#REF!</definedName>
    <definedName name="______________________________col1">#REF!</definedName>
    <definedName name="______________________________col2">#REF!</definedName>
    <definedName name="______________________________col3">#REF!</definedName>
    <definedName name="______________________________col4">#REF!</definedName>
    <definedName name="______________________________col5">#REF!</definedName>
    <definedName name="______________________________col6">#REF!</definedName>
    <definedName name="______________________________col7">#REF!</definedName>
    <definedName name="______________________________col8">#REF!</definedName>
    <definedName name="_____________________________col1">#REF!</definedName>
    <definedName name="_____________________________col2">#REF!</definedName>
    <definedName name="_____________________________col3">#REF!</definedName>
    <definedName name="_____________________________col4">#REF!</definedName>
    <definedName name="_____________________________col5">#REF!</definedName>
    <definedName name="_____________________________col6">#REF!</definedName>
    <definedName name="_____________________________col7">#REF!</definedName>
    <definedName name="_____________________________col8" localSheetId="5">#REF!</definedName>
    <definedName name="____________________________col1">#REF!</definedName>
    <definedName name="____________________________col2">#REF!</definedName>
    <definedName name="____________________________col3">#REF!</definedName>
    <definedName name="____________________________col4">#REF!</definedName>
    <definedName name="____________________________col5">#REF!</definedName>
    <definedName name="____________________________col6">#REF!</definedName>
    <definedName name="____________________________col7">#REF!</definedName>
    <definedName name="____________________________col8">#REF!</definedName>
    <definedName name="___________________________col1">#REF!</definedName>
    <definedName name="___________________________col2">#REF!</definedName>
    <definedName name="___________________________col3">#REF!</definedName>
    <definedName name="___________________________col4">#REF!</definedName>
    <definedName name="___________________________col5">#REF!</definedName>
    <definedName name="___________________________col6">#REF!</definedName>
    <definedName name="___________________________col7">#REF!</definedName>
    <definedName name="___________________________col8">#REF!</definedName>
    <definedName name="__________________________col1">#REF!</definedName>
    <definedName name="__________________________col2">#REF!</definedName>
    <definedName name="__________________________col3">#REF!</definedName>
    <definedName name="__________________________col4">#REF!</definedName>
    <definedName name="__________________________col5">#REF!</definedName>
    <definedName name="__________________________col6">#REF!</definedName>
    <definedName name="__________________________col7">#REF!</definedName>
    <definedName name="__________________________col8">#REF!</definedName>
    <definedName name="_________________________col1">#REF!</definedName>
    <definedName name="_________________________col2">#REF!</definedName>
    <definedName name="_________________________col3">#REF!</definedName>
    <definedName name="_________________________col4">#REF!</definedName>
    <definedName name="_________________________col5">#REF!</definedName>
    <definedName name="_________________________col6">#REF!</definedName>
    <definedName name="_________________________col7">#REF!</definedName>
    <definedName name="_________________________col8">#REF!</definedName>
    <definedName name="________________________col1">#REF!</definedName>
    <definedName name="________________________col2">#REF!</definedName>
    <definedName name="________________________col3">#REF!</definedName>
    <definedName name="________________________col4">#REF!</definedName>
    <definedName name="________________________col5">#REF!</definedName>
    <definedName name="________________________col6">#REF!</definedName>
    <definedName name="________________________col7">#REF!</definedName>
    <definedName name="________________________col8">#REF!</definedName>
    <definedName name="_______________________col1">#REF!</definedName>
    <definedName name="_______________________col2">#REF!</definedName>
    <definedName name="_______________________col3">#REF!</definedName>
    <definedName name="_______________________col4">#REF!</definedName>
    <definedName name="_______________________col5">#REF!</definedName>
    <definedName name="_______________________col6">#REF!</definedName>
    <definedName name="_______________________col7">#REF!</definedName>
    <definedName name="_______________________col8">#REF!</definedName>
    <definedName name="______________________col1">#REF!</definedName>
    <definedName name="______________________col2">#REF!</definedName>
    <definedName name="______________________col3">#REF!</definedName>
    <definedName name="______________________col4">#REF!</definedName>
    <definedName name="______________________col5">#REF!</definedName>
    <definedName name="______________________col6">#REF!</definedName>
    <definedName name="______________________col7">#REF!</definedName>
    <definedName name="______________________col8">#REF!</definedName>
    <definedName name="_____________________col1">#REF!</definedName>
    <definedName name="_____________________col2">#REF!</definedName>
    <definedName name="_____________________col3">#REF!</definedName>
    <definedName name="_____________________col4">#REF!</definedName>
    <definedName name="_____________________col5">#REF!</definedName>
    <definedName name="_____________________col6">#REF!</definedName>
    <definedName name="_____________________col7">#REF!</definedName>
    <definedName name="_____________________col8">#REF!</definedName>
    <definedName name="____________________col1">#REF!</definedName>
    <definedName name="____________________col2">#REF!</definedName>
    <definedName name="____________________col3">#REF!</definedName>
    <definedName name="____________________col4">#REF!</definedName>
    <definedName name="____________________col5">#REF!</definedName>
    <definedName name="____________________col6">#REF!</definedName>
    <definedName name="____________________col7">#REF!</definedName>
    <definedName name="____________________col8">#REF!</definedName>
    <definedName name="___________________col1">#REF!</definedName>
    <definedName name="___________________col2">#REF!</definedName>
    <definedName name="___________________col255">#REF!</definedName>
    <definedName name="___________________col3">#REF!</definedName>
    <definedName name="___________________col4">#REF!</definedName>
    <definedName name="___________________col5">#REF!</definedName>
    <definedName name="___________________col6">#REF!</definedName>
    <definedName name="___________________col7">#REF!</definedName>
    <definedName name="___________________col8">#REF!</definedName>
    <definedName name="__________________col1">#REF!</definedName>
    <definedName name="__________________col2">#REF!</definedName>
    <definedName name="__________________col255">#REF!</definedName>
    <definedName name="__________________col3">#REF!</definedName>
    <definedName name="__________________col4">#REF!</definedName>
    <definedName name="__________________col5">#REF!</definedName>
    <definedName name="__________________col6">#REF!</definedName>
    <definedName name="__________________col7">#REF!</definedName>
    <definedName name="__________________col8">#REF!</definedName>
    <definedName name="_________________col1">#REF!</definedName>
    <definedName name="_________________col2">#REF!</definedName>
    <definedName name="_________________col225">#REF!</definedName>
    <definedName name="_________________col255">#REF!</definedName>
    <definedName name="_________________col3">#REF!</definedName>
    <definedName name="_________________col4">#REF!</definedName>
    <definedName name="_________________col5">#REF!</definedName>
    <definedName name="_________________col6">#REF!</definedName>
    <definedName name="_________________col7">#REF!</definedName>
    <definedName name="_________________col8">#REF!</definedName>
    <definedName name="_________________tab2">#REF!</definedName>
    <definedName name="_________________tab33">#REF!</definedName>
    <definedName name="________________col1">#REF!</definedName>
    <definedName name="________________col2">#REF!</definedName>
    <definedName name="________________col225">#REF!</definedName>
    <definedName name="________________col255">#REF!</definedName>
    <definedName name="________________col3">#REF!</definedName>
    <definedName name="________________col4">#REF!</definedName>
    <definedName name="________________col5">#REF!</definedName>
    <definedName name="________________col6">#REF!</definedName>
    <definedName name="________________col7">#REF!</definedName>
    <definedName name="________________col8">#REF!</definedName>
    <definedName name="________________tab2">#REF!</definedName>
    <definedName name="________________tab33">#REF!</definedName>
    <definedName name="_______________col1">#REF!</definedName>
    <definedName name="_______________col2">#REF!</definedName>
    <definedName name="_______________col225">#REF!</definedName>
    <definedName name="_______________col255">#REF!</definedName>
    <definedName name="_______________col3">#REF!</definedName>
    <definedName name="_______________col4">#REF!</definedName>
    <definedName name="_______________col5">#REF!</definedName>
    <definedName name="_______________col6">#REF!</definedName>
    <definedName name="_______________col7">#REF!</definedName>
    <definedName name="_______________col8">#REF!</definedName>
    <definedName name="_______________tab2">#REF!</definedName>
    <definedName name="_______________tab33">#REF!</definedName>
    <definedName name="______________col1">#REF!</definedName>
    <definedName name="______________col2">#REF!</definedName>
    <definedName name="______________col225">#REF!</definedName>
    <definedName name="______________col255">#REF!</definedName>
    <definedName name="______________col3">#REF!</definedName>
    <definedName name="______________col4">#REF!</definedName>
    <definedName name="______________col5">#REF!</definedName>
    <definedName name="______________col6">#REF!</definedName>
    <definedName name="______________col7">#REF!</definedName>
    <definedName name="______________col8">#REF!</definedName>
    <definedName name="______________tab2">#REF!</definedName>
    <definedName name="______________tab33">#REF!</definedName>
    <definedName name="_____________col1">#REF!</definedName>
    <definedName name="_____________col2">#REF!</definedName>
    <definedName name="_____________col225">#REF!</definedName>
    <definedName name="_____________col3">#REF!</definedName>
    <definedName name="_____________col4">#REF!</definedName>
    <definedName name="_____________col5">#REF!</definedName>
    <definedName name="_____________col6">#REF!</definedName>
    <definedName name="_____________col7">#REF!</definedName>
    <definedName name="_____________col8">#REF!</definedName>
    <definedName name="_____________tab2">#REF!</definedName>
    <definedName name="_____________tab33">#REF!</definedName>
    <definedName name="____________col1">#REF!</definedName>
    <definedName name="____________col2">#REF!</definedName>
    <definedName name="____________col225">#REF!</definedName>
    <definedName name="____________col255">#REF!</definedName>
    <definedName name="____________col3">#REF!</definedName>
    <definedName name="____________col4">#REF!</definedName>
    <definedName name="____________col5">#REF!</definedName>
    <definedName name="____________col6">#REF!</definedName>
    <definedName name="____________col7">#REF!</definedName>
    <definedName name="____________col8">#REF!</definedName>
    <definedName name="____________tab2">#REF!</definedName>
    <definedName name="____________tab33">#REF!</definedName>
    <definedName name="___________col1">#REF!</definedName>
    <definedName name="___________col2">#REF!</definedName>
    <definedName name="___________col255">#REF!</definedName>
    <definedName name="___________col3">#REF!</definedName>
    <definedName name="___________col4">#REF!</definedName>
    <definedName name="___________col5">#REF!</definedName>
    <definedName name="___________col6">#REF!</definedName>
    <definedName name="___________col7">#REF!</definedName>
    <definedName name="___________col8">#REF!</definedName>
    <definedName name="__________col1">#REF!</definedName>
    <definedName name="__________col2">#REF!</definedName>
    <definedName name="__________col225">#REF!</definedName>
    <definedName name="__________col255" localSheetId="5">#REF!</definedName>
    <definedName name="__________col3">#REF!</definedName>
    <definedName name="__________col4">#REF!</definedName>
    <definedName name="__________col5">#REF!</definedName>
    <definedName name="__________col6">#REF!</definedName>
    <definedName name="__________col7">#REF!</definedName>
    <definedName name="__________col8">#REF!</definedName>
    <definedName name="__________tab2">#REF!</definedName>
    <definedName name="__________tab33">#REF!</definedName>
    <definedName name="_________col1">#REF!</definedName>
    <definedName name="_________col2">#REF!</definedName>
    <definedName name="_________col225">#REF!</definedName>
    <definedName name="_________col255">#REF!</definedName>
    <definedName name="_________col3">#REF!</definedName>
    <definedName name="_________col4">#REF!</definedName>
    <definedName name="_________col5">#REF!</definedName>
    <definedName name="_________col6">#REF!</definedName>
    <definedName name="_________col7">#REF!</definedName>
    <definedName name="_________col8">#REF!</definedName>
    <definedName name="_________tab2">#REF!</definedName>
    <definedName name="_________tab33">#REF!</definedName>
    <definedName name="________col1">#REF!</definedName>
    <definedName name="________col2">#REF!</definedName>
    <definedName name="________col225">#REF!</definedName>
    <definedName name="________col255">#REF!</definedName>
    <definedName name="________col3">#REF!</definedName>
    <definedName name="________col4">#REF!</definedName>
    <definedName name="________col5">#REF!</definedName>
    <definedName name="________col6">#REF!</definedName>
    <definedName name="________col7">#REF!</definedName>
    <definedName name="________col8">#REF!</definedName>
    <definedName name="________tab2">#REF!</definedName>
    <definedName name="________tab33">#REF!</definedName>
    <definedName name="_______col1">#REF!</definedName>
    <definedName name="_______col2">#REF!</definedName>
    <definedName name="_______col225" localSheetId="5">#REF!</definedName>
    <definedName name="_______col255">#REF!</definedName>
    <definedName name="_______col3">#REF!</definedName>
    <definedName name="_______col4">#REF!</definedName>
    <definedName name="_______col5">#REF!</definedName>
    <definedName name="_______col6">#REF!</definedName>
    <definedName name="_______col7">#REF!</definedName>
    <definedName name="_______col8" localSheetId="13">#REF!</definedName>
    <definedName name="_______col8">#REF!</definedName>
    <definedName name="_______tab2" localSheetId="5">#REF!</definedName>
    <definedName name="_______tab33" localSheetId="5">#REF!</definedName>
    <definedName name="______col1">#REF!</definedName>
    <definedName name="______col2">#REF!</definedName>
    <definedName name="______col225">#REF!</definedName>
    <definedName name="______col255">#REF!</definedName>
    <definedName name="______col3">#REF!</definedName>
    <definedName name="______col4">#REF!</definedName>
    <definedName name="______col5">#REF!</definedName>
    <definedName name="______col6">#REF!</definedName>
    <definedName name="______col7">#REF!</definedName>
    <definedName name="______col8">#REF!</definedName>
    <definedName name="______tab2">#REF!</definedName>
    <definedName name="______tab33">#REF!</definedName>
    <definedName name="_____col1" localSheetId="13">#REF!</definedName>
    <definedName name="_____col1">#REF!</definedName>
    <definedName name="_____col2">#REF!</definedName>
    <definedName name="_____col225">#REF!</definedName>
    <definedName name="_____col255">#REF!</definedName>
    <definedName name="_____col3">#REF!</definedName>
    <definedName name="_____col4">#REF!</definedName>
    <definedName name="_____col5">#REF!</definedName>
    <definedName name="_____col6">#REF!</definedName>
    <definedName name="_____col7">#REF!</definedName>
    <definedName name="_____col8" localSheetId="4">#REF!</definedName>
    <definedName name="_____tab2">#REF!</definedName>
    <definedName name="_____tab33">#REF!</definedName>
    <definedName name="____col1">#REF!</definedName>
    <definedName name="____col2">#REF!</definedName>
    <definedName name="____col225">#REF!</definedName>
    <definedName name="____col255">#REF!</definedName>
    <definedName name="____col3">#REF!</definedName>
    <definedName name="____col4">#REF!</definedName>
    <definedName name="____col5">#REF!</definedName>
    <definedName name="____col6">#REF!</definedName>
    <definedName name="____col7">#REF!</definedName>
    <definedName name="____col8">#REF!</definedName>
    <definedName name="____tab2">#REF!</definedName>
    <definedName name="____tab33">#REF!</definedName>
    <definedName name="___col1">#REF!</definedName>
    <definedName name="___col2">#REF!</definedName>
    <definedName name="___col225">#REF!</definedName>
    <definedName name="___col255">#REF!</definedName>
    <definedName name="___col3">#REF!</definedName>
    <definedName name="___col4">#REF!</definedName>
    <definedName name="___col5">#REF!</definedName>
    <definedName name="___col6">#REF!</definedName>
    <definedName name="___col7">#REF!</definedName>
    <definedName name="___col8">#REF!</definedName>
    <definedName name="___tab2">#REF!</definedName>
    <definedName name="___tab33">#REF!</definedName>
    <definedName name="__col1">#REF!</definedName>
    <definedName name="__col2">#REF!</definedName>
    <definedName name="__col225">#REF!</definedName>
    <definedName name="__col255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_tab2">#REF!</definedName>
    <definedName name="__tab33">#REF!</definedName>
    <definedName name="_col1">#REF!</definedName>
    <definedName name="_col2">#REF!</definedName>
    <definedName name="_col225">#REF!</definedName>
    <definedName name="_col255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11" hidden="1">'Pohľadávky podľa pobočiek ZZ'!$A$3:$O$52</definedName>
    <definedName name="_tab2">#REF!</definedName>
    <definedName name="_tab33">#REF!</definedName>
    <definedName name="a" localSheetId="20">#REF!</definedName>
    <definedName name="a" localSheetId="22">#REF!</definedName>
    <definedName name="a" localSheetId="21">#REF!</definedName>
    <definedName name="a" localSheetId="4">#REF!</definedName>
    <definedName name="a" localSheetId="19">#REF!</definedName>
    <definedName name="a" localSheetId="5">#REF!</definedName>
    <definedName name="a">#REF!</definedName>
    <definedName name="aa" localSheetId="5">'[1]Budoucí hodnota - zadání'!#REF!</definedName>
    <definedName name="aa">'[1]Budoucí hodnota - zadání'!#REF!</definedName>
    <definedName name="aaa" localSheetId="5">#REF!</definedName>
    <definedName name="aaa">#REF!</definedName>
    <definedName name="aaaaaaa" localSheetId="20">#REF!</definedName>
    <definedName name="aaaaaaa" localSheetId="22">#REF!</definedName>
    <definedName name="aaaaaaa" localSheetId="21">#REF!</definedName>
    <definedName name="aaaaaaa" localSheetId="19">#REF!</definedName>
    <definedName name="aaaaaaa">#REF!</definedName>
    <definedName name="aaaaaaaaaaaaa" localSheetId="20">#REF!</definedName>
    <definedName name="aaaaaaaaaaaaa" localSheetId="22">#REF!</definedName>
    <definedName name="aaaaaaaaaaaaa" localSheetId="21">#REF!</definedName>
    <definedName name="aaaaaaaaaaaaa" localSheetId="19">#REF!</definedName>
    <definedName name="aaaaaaaaaaaaa">#REF!</definedName>
    <definedName name="aaaaaaaaaaaaaaa" localSheetId="20">#REF!</definedName>
    <definedName name="aaaaaaaaaaaaaaa" localSheetId="22">#REF!</definedName>
    <definedName name="aaaaaaaaaaaaaaa" localSheetId="21">#REF!</definedName>
    <definedName name="aaaaaaaaaaaaaaa" localSheetId="19">#REF!</definedName>
    <definedName name="aaaaaaaaaaaaaaa">#REF!</definedName>
    <definedName name="ab" localSheetId="5">#REF!</definedName>
    <definedName name="ab">#REF!</definedName>
    <definedName name="ä" localSheetId="20">'[2]Budoucí hodnota - zadání'!#REF!</definedName>
    <definedName name="ä" localSheetId="22">'[2]Budoucí hodnota - zadání'!#REF!</definedName>
    <definedName name="ä" localSheetId="21">'[2]Budoucí hodnota - zadání'!#REF!</definedName>
    <definedName name="ä" localSheetId="19">'[2]Budoucí hodnota - zadání'!#REF!</definedName>
    <definedName name="ä">'[2]Budoucí hodnota - zadání'!#REF!</definedName>
    <definedName name="bbb" localSheetId="5">#REF!</definedName>
    <definedName name="bbb">#REF!</definedName>
    <definedName name="bbbb" localSheetId="20">'[1]Budoucí hodnota - zadání'!#REF!</definedName>
    <definedName name="bbbb" localSheetId="22">'[1]Budoucí hodnota - zadání'!#REF!</definedName>
    <definedName name="bbbb" localSheetId="21">'[1]Budoucí hodnota - zadání'!#REF!</definedName>
    <definedName name="bbbb" localSheetId="19">'[1]Budoucí hodnota - zadání'!#REF!</definedName>
    <definedName name="bbbb">'[1]Budoucí hodnota - zadání'!#REF!</definedName>
    <definedName name="bubina" localSheetId="5">#REF!</definedName>
    <definedName name="bubina">#REF!</definedName>
    <definedName name="BudgetTab" localSheetId="20">#REF!</definedName>
    <definedName name="BudgetTab" localSheetId="22">#REF!</definedName>
    <definedName name="BudgetTab" localSheetId="21">#REF!</definedName>
    <definedName name="BudgetTab" localSheetId="4">#REF!</definedName>
    <definedName name="BudgetTab" localSheetId="19">#REF!</definedName>
    <definedName name="BudgetTab" localSheetId="5">#REF!</definedName>
    <definedName name="BudgetTab">#REF!</definedName>
    <definedName name="ccc" localSheetId="5">#REF!</definedName>
    <definedName name="ccc">#REF!</definedName>
    <definedName name="Celk_Zisk" localSheetId="5">[3]Scénář!$E$15</definedName>
    <definedName name="Celk_Zisk">[3]Scénář!$E$15</definedName>
    <definedName name="CelkZisk" localSheetId="20">#REF!</definedName>
    <definedName name="CelkZisk" localSheetId="22">#REF!</definedName>
    <definedName name="CelkZisk" localSheetId="21">#REF!</definedName>
    <definedName name="CelkZisk" localSheetId="19">#REF!</definedName>
    <definedName name="CelkZisk" localSheetId="5">#REF!</definedName>
    <definedName name="CelkZisk" localSheetId="13">#REF!</definedName>
    <definedName name="CelkZisk">#REF!</definedName>
    <definedName name="celkZisk1" localSheetId="20">#REF!</definedName>
    <definedName name="celkZisk1" localSheetId="22">#REF!</definedName>
    <definedName name="celkZisk1" localSheetId="21">#REF!</definedName>
    <definedName name="celkZisk1" localSheetId="19">#REF!</definedName>
    <definedName name="celkZisk1">#REF!</definedName>
    <definedName name="d" localSheetId="20">#REF!</definedName>
    <definedName name="d" localSheetId="22">#REF!</definedName>
    <definedName name="d" localSheetId="21">#REF!</definedName>
    <definedName name="d" localSheetId="19">#REF!</definedName>
    <definedName name="d">#REF!</definedName>
    <definedName name="datumK" localSheetId="5">#REF!</definedName>
    <definedName name="datumK" localSheetId="13">#REF!</definedName>
    <definedName name="datumK">#REF!</definedName>
    <definedName name="ddddddddd" localSheetId="20">#REF!</definedName>
    <definedName name="ddddddddd" localSheetId="22">#REF!</definedName>
    <definedName name="ddddddddd" localSheetId="21">#REF!</definedName>
    <definedName name="ddddddddd" localSheetId="19">#REF!</definedName>
    <definedName name="ddddddddd">#REF!</definedName>
    <definedName name="e" localSheetId="20">'[1]Budoucí hodnota - zadání'!#REF!</definedName>
    <definedName name="e" localSheetId="22">'[1]Budoucí hodnota - zadání'!#REF!</definedName>
    <definedName name="e" localSheetId="21">'[1]Budoucí hodnota - zadání'!#REF!</definedName>
    <definedName name="e" localSheetId="19">'[1]Budoucí hodnota - zadání'!#REF!</definedName>
    <definedName name="e">'[1]Budoucí hodnota - zadání'!#REF!</definedName>
    <definedName name="eeee" localSheetId="20">#REF!</definedName>
    <definedName name="eeee" localSheetId="22">#REF!</definedName>
    <definedName name="eeee" localSheetId="21">#REF!</definedName>
    <definedName name="eeee" localSheetId="19">#REF!</definedName>
    <definedName name="eeee">#REF!</definedName>
    <definedName name="eeeeeeeeee" localSheetId="20">#REF!</definedName>
    <definedName name="eeeeeeeeee" localSheetId="22">#REF!</definedName>
    <definedName name="eeeeeeeeee" localSheetId="21">#REF!</definedName>
    <definedName name="eeeeeeeeee" localSheetId="19">#REF!</definedName>
    <definedName name="eeeeeeeeee">#REF!</definedName>
    <definedName name="eeeeeeeeeeeeeeee" localSheetId="20">#REF!</definedName>
    <definedName name="eeeeeeeeeeeeeeee" localSheetId="22">#REF!</definedName>
    <definedName name="eeeeeeeeeeeeeeee" localSheetId="21">#REF!</definedName>
    <definedName name="eeeeeeeeeeeeeeee" localSheetId="19">#REF!</definedName>
    <definedName name="eeeeeeeeeeeeeeee">#REF!</definedName>
    <definedName name="ehdxjxrf" localSheetId="5">#REF!</definedName>
    <definedName name="ehdxjxrf" localSheetId="13">#REF!</definedName>
    <definedName name="ehdxjxrf">#REF!</definedName>
    <definedName name="f" localSheetId="20">#REF!</definedName>
    <definedName name="f" localSheetId="22">#REF!</definedName>
    <definedName name="f" localSheetId="21">#REF!</definedName>
    <definedName name="f" localSheetId="19">#REF!</definedName>
    <definedName name="f">#REF!</definedName>
    <definedName name="fffff" localSheetId="20">#REF!</definedName>
    <definedName name="fffff" localSheetId="22">#REF!</definedName>
    <definedName name="fffff" localSheetId="21">#REF!</definedName>
    <definedName name="fffff" localSheetId="19">#REF!</definedName>
    <definedName name="fffff">#REF!</definedName>
    <definedName name="fffffffffffff" localSheetId="20">#REF!</definedName>
    <definedName name="fffffffffffff" localSheetId="22">#REF!</definedName>
    <definedName name="fffffffffffff" localSheetId="21">#REF!</definedName>
    <definedName name="fffffffffffff" localSheetId="19">#REF!</definedName>
    <definedName name="fffffffffffff">#REF!</definedName>
    <definedName name="ffffffffffffffffffffffff" localSheetId="20">#REF!</definedName>
    <definedName name="ffffffffffffffffffffffff" localSheetId="22">#REF!</definedName>
    <definedName name="ffffffffffffffffffffffff" localSheetId="21">#REF!</definedName>
    <definedName name="ffffffffffffffffffffffff" localSheetId="19">#REF!</definedName>
    <definedName name="ffffffffffffffffffffffff">#REF!</definedName>
    <definedName name="ffffffffffffffffffffffffff" localSheetId="20">#REF!</definedName>
    <definedName name="ffffffffffffffffffffffffff" localSheetId="22">#REF!</definedName>
    <definedName name="ffffffffffffffffffffffffff" localSheetId="21">#REF!</definedName>
    <definedName name="ffffffffffffffffffffffffff" localSheetId="19">#REF!</definedName>
    <definedName name="ffffffffffffffffffffffffff">#REF!</definedName>
    <definedName name="ffffffffffffffffffffffffffffffffffffff" localSheetId="20">'[1]Budoucí hodnota - zadání'!#REF!</definedName>
    <definedName name="ffffffffffffffffffffffffffffffffffffff" localSheetId="22">'[1]Budoucí hodnota - zadání'!#REF!</definedName>
    <definedName name="ffffffffffffffffffffffffffffffffffffff" localSheetId="21">'[1]Budoucí hodnota - zadání'!#REF!</definedName>
    <definedName name="ffffffffffffffffffffffffffffffffffffff" localSheetId="19">'[1]Budoucí hodnota - zadání'!#REF!</definedName>
    <definedName name="ffffffffffffffffffffffffffffffffffffff">'[1]Budoucí hodnota - zadání'!#REF!</definedName>
    <definedName name="fghfgjjgf" localSheetId="20">#REF!</definedName>
    <definedName name="fghfgjjgf" localSheetId="22">#REF!</definedName>
    <definedName name="fghfgjjgf" localSheetId="21">#REF!</definedName>
    <definedName name="fghfgjjgf" localSheetId="19">#REF!</definedName>
    <definedName name="fghfgjjgf">#REF!</definedName>
    <definedName name="Format" localSheetId="20">#REF!</definedName>
    <definedName name="Format" localSheetId="22">#REF!</definedName>
    <definedName name="Format" localSheetId="21">#REF!</definedName>
    <definedName name="Format" localSheetId="4">#REF!</definedName>
    <definedName name="Format" localSheetId="19">#REF!</definedName>
    <definedName name="Format" localSheetId="5">#REF!</definedName>
    <definedName name="Format">#REF!</definedName>
    <definedName name="g" localSheetId="20">#REF!</definedName>
    <definedName name="g" localSheetId="22">#REF!</definedName>
    <definedName name="g" localSheetId="21">#REF!</definedName>
    <definedName name="g" localSheetId="19">#REF!</definedName>
    <definedName name="g">#REF!</definedName>
    <definedName name="gfgfggfgf" localSheetId="20">'[2]Budoucí hodnota - zadání'!#REF!</definedName>
    <definedName name="gfgfggfgf" localSheetId="22">'[2]Budoucí hodnota - zadání'!#REF!</definedName>
    <definedName name="gfgfggfgf" localSheetId="21">'[2]Budoucí hodnota - zadání'!#REF!</definedName>
    <definedName name="gfgfggfgf" localSheetId="19">'[2]Budoucí hodnota - zadání'!#REF!</definedName>
    <definedName name="gfgfggfgf">'[2]Budoucí hodnota - zadání'!#REF!</definedName>
    <definedName name="ggggggggg" localSheetId="20">#REF!</definedName>
    <definedName name="ggggggggg" localSheetId="22">#REF!</definedName>
    <definedName name="ggggggggg" localSheetId="21">#REF!</definedName>
    <definedName name="ggggggggg" localSheetId="19">#REF!</definedName>
    <definedName name="ggggggggg">#REF!</definedName>
    <definedName name="gggggggggggg" localSheetId="20">'[2]Budoucí hodnota - zadání'!#REF!</definedName>
    <definedName name="gggggggggggg" localSheetId="22">'[2]Budoucí hodnota - zadání'!#REF!</definedName>
    <definedName name="gggggggggggg" localSheetId="21">'[2]Budoucí hodnota - zadání'!#REF!</definedName>
    <definedName name="gggggggggggg" localSheetId="19">'[2]Budoucí hodnota - zadání'!#REF!</definedName>
    <definedName name="gggggggggggg">'[2]Budoucí hodnota - zadání'!#REF!</definedName>
    <definedName name="gggggggggggggggggggggggggggg" localSheetId="20">'[2]Budoucí hodnota - zadání'!#REF!</definedName>
    <definedName name="gggggggggggggggggggggggggggg" localSheetId="22">'[2]Budoucí hodnota - zadání'!#REF!</definedName>
    <definedName name="gggggggggggggggggggggggggggg" localSheetId="21">'[2]Budoucí hodnota - zadání'!#REF!</definedName>
    <definedName name="gggggggggggggggggggggggggggg" localSheetId="19">'[2]Budoucí hodnota - zadání'!#REF!</definedName>
    <definedName name="gggggggggggggggggggggggggggg">'[2]Budoucí hodnota - zadání'!#REF!</definedName>
    <definedName name="h" localSheetId="20">#REF!</definedName>
    <definedName name="h" localSheetId="22">#REF!</definedName>
    <definedName name="h" localSheetId="21">#REF!</definedName>
    <definedName name="h" localSheetId="19">#REF!</definedName>
    <definedName name="h">#REF!</definedName>
    <definedName name="hggfghdgjdgmdghncg" localSheetId="20">'[1]Budoucí hodnota - zadání'!#REF!</definedName>
    <definedName name="hggfghdgjdgmdghncg" localSheetId="22">'[1]Budoucí hodnota - zadání'!#REF!</definedName>
    <definedName name="hggfghdgjdgmdghncg" localSheetId="21">'[1]Budoucí hodnota - zadání'!#REF!</definedName>
    <definedName name="hggfghdgjdgmdghncg" localSheetId="19">'[1]Budoucí hodnota - zadání'!#REF!</definedName>
    <definedName name="hggfghdgjdgmdghncg">'[1]Budoucí hodnota - zadání'!#REF!</definedName>
    <definedName name="hhhh" localSheetId="20">#REF!</definedName>
    <definedName name="hhhh" localSheetId="22">#REF!</definedName>
    <definedName name="hhhh" localSheetId="21">#REF!</definedName>
    <definedName name="hhhh" localSheetId="19">#REF!</definedName>
    <definedName name="hhhh">#REF!</definedName>
    <definedName name="hhhhhhhhhhhhhhhhhh" localSheetId="20">#REF!</definedName>
    <definedName name="hhhhhhhhhhhhhhhhhh" localSheetId="22">#REF!</definedName>
    <definedName name="hhhhhhhhhhhhhhhhhh" localSheetId="21">#REF!</definedName>
    <definedName name="hhhhhhhhhhhhhhhhhh" localSheetId="19">#REF!</definedName>
    <definedName name="hhhhhhhhhhhhhhhhhh">#REF!</definedName>
    <definedName name="hhhhhhhhhhhhhhhhhhhhhhhhhhh" localSheetId="20">'[1]Budoucí hodnota - zadání'!#REF!</definedName>
    <definedName name="hhhhhhhhhhhhhhhhhhhhhhhhhhh" localSheetId="22">'[1]Budoucí hodnota - zadání'!#REF!</definedName>
    <definedName name="hhhhhhhhhhhhhhhhhhhhhhhhhhh" localSheetId="21">'[1]Budoucí hodnota - zadání'!#REF!</definedName>
    <definedName name="hhhhhhhhhhhhhhhhhhhhhhhhhhh" localSheetId="19">'[1]Budoucí hodnota - zadání'!#REF!</definedName>
    <definedName name="hhhhhhhhhhhhhhhhhhhhhhhhhhh">'[1]Budoucí hodnota - zadání'!#REF!</definedName>
    <definedName name="HrubyZisk" localSheetId="20">#REF!</definedName>
    <definedName name="HrubyZisk" localSheetId="22">#REF!</definedName>
    <definedName name="HrubyZisk" localSheetId="21">#REF!</definedName>
    <definedName name="HrubyZisk" localSheetId="19">#REF!</definedName>
    <definedName name="HrubyZisk" localSheetId="5">#REF!</definedName>
    <definedName name="HrubyZisk">#REF!</definedName>
    <definedName name="i" localSheetId="20">#REF!</definedName>
    <definedName name="i" localSheetId="22">#REF!</definedName>
    <definedName name="i" localSheetId="21">#REF!</definedName>
    <definedName name="i" localSheetId="19">#REF!</definedName>
    <definedName name="i">#REF!</definedName>
    <definedName name="j" localSheetId="20">#REF!</definedName>
    <definedName name="j" localSheetId="22">#REF!</definedName>
    <definedName name="j" localSheetId="21">#REF!</definedName>
    <definedName name="j" localSheetId="19">#REF!</definedName>
    <definedName name="j">#REF!</definedName>
    <definedName name="jfhdghgjfc" localSheetId="20">#REF!</definedName>
    <definedName name="jfhdghgjfc" localSheetId="22">#REF!</definedName>
    <definedName name="jfhdghgjfc" localSheetId="21">#REF!</definedName>
    <definedName name="jfhdghgjfc" localSheetId="19">#REF!</definedName>
    <definedName name="jfhdghgjfc">#REF!</definedName>
    <definedName name="jjjjjjjjjjjjjjjjjjjjj" localSheetId="20">#REF!</definedName>
    <definedName name="jjjjjjjjjjjjjjjjjjjjj" localSheetId="22">#REF!</definedName>
    <definedName name="jjjjjjjjjjjjjjjjjjjjj" localSheetId="21">#REF!</definedName>
    <definedName name="jjjjjjjjjjjjjjjjjjjjj" localSheetId="19">#REF!</definedName>
    <definedName name="jjjjjjjjjjjjjjjjjjjjj">#REF!</definedName>
    <definedName name="jjjjjjjjjjjjjjjjjjjjjjjjjjjjjjjjjjjj" localSheetId="20">#REF!</definedName>
    <definedName name="jjjjjjjjjjjjjjjjjjjjjjjjjjjjjjjjjjjj" localSheetId="22">#REF!</definedName>
    <definedName name="jjjjjjjjjjjjjjjjjjjjjjjjjjjjjjjjjjjj" localSheetId="21">#REF!</definedName>
    <definedName name="jjjjjjjjjjjjjjjjjjjjjjjjjjjjjjjjjjjj" localSheetId="19">#REF!</definedName>
    <definedName name="jjjjjjjjjjjjjjjjjjjjjjjjjjjjjjjjjjjj">#REF!</definedName>
    <definedName name="jún" localSheetId="20">'[1]Budoucí hodnota - zadání'!#REF!</definedName>
    <definedName name="jún" localSheetId="22">'[1]Budoucí hodnota - zadání'!#REF!</definedName>
    <definedName name="jún" localSheetId="21">'[1]Budoucí hodnota - zadání'!#REF!</definedName>
    <definedName name="jún" localSheetId="19">'[1]Budoucí hodnota - zadání'!#REF!</definedName>
    <definedName name="jún">'[1]Budoucí hodnota - zadání'!#REF!</definedName>
    <definedName name="k">#REF!</definedName>
    <definedName name="kdsjkfhakj" localSheetId="20">#REF!</definedName>
    <definedName name="kdsjkfhakj" localSheetId="22">#REF!</definedName>
    <definedName name="kdsjkfhakj" localSheetId="21">#REF!</definedName>
    <definedName name="kdsjkfhakj" localSheetId="19">#REF!</definedName>
    <definedName name="kdsjkfhakj">#REF!</definedName>
    <definedName name="kjhjkcyxhjodj" localSheetId="20">'[2]Budoucí hodnota - zadání'!#REF!</definedName>
    <definedName name="kjhjkcyxhjodj" localSheetId="22">'[2]Budoucí hodnota - zadání'!#REF!</definedName>
    <definedName name="kjhjkcyxhjodj" localSheetId="21">'[2]Budoucí hodnota - zadání'!#REF!</definedName>
    <definedName name="kjhjkcyxhjodj" localSheetId="19">'[2]Budoucí hodnota - zadání'!#REF!</definedName>
    <definedName name="kjhjkcyxhjodj">'[2]Budoucí hodnota - zadání'!#REF!</definedName>
    <definedName name="kkkk" localSheetId="20">#REF!</definedName>
    <definedName name="kkkk" localSheetId="22">#REF!</definedName>
    <definedName name="kkkk" localSheetId="21">#REF!</definedName>
    <definedName name="kkkk" localSheetId="19">#REF!</definedName>
    <definedName name="kkkk">#REF!</definedName>
    <definedName name="kkkkkkkk" localSheetId="20">#REF!</definedName>
    <definedName name="kkkkkkkk" localSheetId="22">#REF!</definedName>
    <definedName name="kkkkkkkk" localSheetId="21">#REF!</definedName>
    <definedName name="kkkkkkkk" localSheetId="19">#REF!</definedName>
    <definedName name="kkkkkkkk">#REF!</definedName>
    <definedName name="kkkkkkkkkk" localSheetId="20">#REF!</definedName>
    <definedName name="kkkkkkkkkk" localSheetId="22">#REF!</definedName>
    <definedName name="kkkkkkkkkk" localSheetId="21">#REF!</definedName>
    <definedName name="kkkkkkkkkk" localSheetId="19">#REF!</definedName>
    <definedName name="kkkkkkkkkk">#REF!</definedName>
    <definedName name="kkkkkkkkkkkk" localSheetId="20">'[2]Budoucí hodnota - zadání'!#REF!</definedName>
    <definedName name="kkkkkkkkkkkk" localSheetId="22">'[2]Budoucí hodnota - zadání'!#REF!</definedName>
    <definedName name="kkkkkkkkkkkk" localSheetId="21">'[2]Budoucí hodnota - zadání'!#REF!</definedName>
    <definedName name="kkkkkkkkkkkk" localSheetId="19">'[2]Budoucí hodnota - zadání'!#REF!</definedName>
    <definedName name="kkkkkkkkkkkk">'[2]Budoucí hodnota - zadání'!#REF!</definedName>
    <definedName name="mmm" localSheetId="20">#REF!</definedName>
    <definedName name="mmm" localSheetId="22">#REF!</definedName>
    <definedName name="mmm" localSheetId="21">#REF!</definedName>
    <definedName name="mmm" localSheetId="19">#REF!</definedName>
    <definedName name="mmm">#REF!</definedName>
    <definedName name="mmmm" localSheetId="20">#REF!</definedName>
    <definedName name="mmmm" localSheetId="22">#REF!</definedName>
    <definedName name="mmmm" localSheetId="21">#REF!</definedName>
    <definedName name="mmmm" localSheetId="19">#REF!</definedName>
    <definedName name="mmmm">#REF!</definedName>
    <definedName name="mmmmmmmmmmmmmmmmmmmm" localSheetId="20">#REF!</definedName>
    <definedName name="mmmmmmmmmmmmmmmmmmmm" localSheetId="22">#REF!</definedName>
    <definedName name="mmmmmmmmmmmmmmmmmmmm" localSheetId="21">#REF!</definedName>
    <definedName name="mmmmmmmmmmmmmmmmmmmm" localSheetId="19">#REF!</definedName>
    <definedName name="mmmmmmmmmmmmmmmmmmmm">#REF!</definedName>
    <definedName name="_xlnm.Print_Titles" localSheetId="10">'Pohľadávky voči  ZZ'!#REF!</definedName>
    <definedName name="_xlnm.Print_Titles" localSheetId="23">'Úprava RR'!$6:$7</definedName>
    <definedName name="nnnnnnnnnnnnnnnnnnn" localSheetId="20">#REF!</definedName>
    <definedName name="nnnnnnnnnnnnnnnnnnn" localSheetId="22">#REF!</definedName>
    <definedName name="nnnnnnnnnnnnnnnnnnn" localSheetId="21">#REF!</definedName>
    <definedName name="nnnnnnnnnnnnnnnnnnn" localSheetId="19">#REF!</definedName>
    <definedName name="nnnnnnnnnnnnnnnnnnn">#REF!</definedName>
    <definedName name="NZbozi">[4]Test1!$B$89:$D$96</definedName>
    <definedName name="o" localSheetId="20">#REF!</definedName>
    <definedName name="o" localSheetId="22">#REF!</definedName>
    <definedName name="o" localSheetId="21">#REF!</definedName>
    <definedName name="o" localSheetId="19">#REF!</definedName>
    <definedName name="o">#REF!</definedName>
    <definedName name="obraz" localSheetId="5">#REF!</definedName>
    <definedName name="obraz">#REF!</definedName>
    <definedName name="Opravy" localSheetId="20">#REF!</definedName>
    <definedName name="Opravy" localSheetId="22">#REF!</definedName>
    <definedName name="Opravy" localSheetId="21">#REF!</definedName>
    <definedName name="Opravy" localSheetId="19">#REF!</definedName>
    <definedName name="Opravy" localSheetId="5">#REF!</definedName>
    <definedName name="Opravy" localSheetId="13">#REF!</definedName>
    <definedName name="Opravy">#REF!</definedName>
    <definedName name="Ostatni" localSheetId="20">#REF!</definedName>
    <definedName name="Ostatni" localSheetId="22">#REF!</definedName>
    <definedName name="Ostatni" localSheetId="21">#REF!</definedName>
    <definedName name="Ostatni" localSheetId="19">#REF!</definedName>
    <definedName name="Ostatni" localSheetId="5">#REF!</definedName>
    <definedName name="Ostatni">#REF!</definedName>
    <definedName name="p" localSheetId="20">'[1]Budoucí hodnota - zadání'!#REF!</definedName>
    <definedName name="p" localSheetId="22">'[1]Budoucí hodnota - zadání'!#REF!</definedName>
    <definedName name="p" localSheetId="21">'[1]Budoucí hodnota - zadání'!#REF!</definedName>
    <definedName name="p" localSheetId="19">'[1]Budoucí hodnota - zadání'!#REF!</definedName>
    <definedName name="p">'[1]Budoucí hodnota - zadání'!#REF!</definedName>
    <definedName name="pl" localSheetId="20">#REF!</definedName>
    <definedName name="pl" localSheetId="22">#REF!</definedName>
    <definedName name="pl" localSheetId="21">#REF!</definedName>
    <definedName name="pl" localSheetId="19">#REF!</definedName>
    <definedName name="pl">#REF!</definedName>
    <definedName name="pobočky" localSheetId="5">#REF!</definedName>
    <definedName name="pobočky">#REF!</definedName>
    <definedName name="PocetNavstev" localSheetId="20">#REF!</definedName>
    <definedName name="PocetNavstev" localSheetId="22">#REF!</definedName>
    <definedName name="PocetNavstev" localSheetId="21">#REF!</definedName>
    <definedName name="PocetNavstev" localSheetId="19">#REF!</definedName>
    <definedName name="PocetNavstev" localSheetId="5">#REF!</definedName>
    <definedName name="PocetNavstev">#REF!</definedName>
    <definedName name="pppp" localSheetId="20">#REF!</definedName>
    <definedName name="pppp" localSheetId="22">#REF!</definedName>
    <definedName name="pppp" localSheetId="21">#REF!</definedName>
    <definedName name="pppp" localSheetId="19">#REF!</definedName>
    <definedName name="pppp">#REF!</definedName>
    <definedName name="ppppppppppppp" localSheetId="20">#REF!</definedName>
    <definedName name="ppppppppppppp" localSheetId="22">#REF!</definedName>
    <definedName name="ppppppppppppp" localSheetId="21">#REF!</definedName>
    <definedName name="ppppppppppppp" localSheetId="19">#REF!</definedName>
    <definedName name="ppppppppppppp">#REF!</definedName>
    <definedName name="PrijemNaZakaz" localSheetId="20">#REF!</definedName>
    <definedName name="PrijemNaZakaz" localSheetId="22">#REF!</definedName>
    <definedName name="PrijemNaZakaz" localSheetId="21">#REF!</definedName>
    <definedName name="PrijemNaZakaz" localSheetId="19">#REF!</definedName>
    <definedName name="PrijemNaZakaz" localSheetId="5">#REF!</definedName>
    <definedName name="PrijemNaZakaz">#REF!</definedName>
    <definedName name="produkt" localSheetId="20">'[1]Budoucí hodnota - zadání'!#REF!</definedName>
    <definedName name="produkt" localSheetId="22">'[1]Budoucí hodnota - zadání'!#REF!</definedName>
    <definedName name="produkt" localSheetId="21">'[1]Budoucí hodnota - zadání'!#REF!</definedName>
    <definedName name="produkt" localSheetId="4">'[1]Budoucí hodnota - zadání'!#REF!</definedName>
    <definedName name="produkt" localSheetId="19">'[1]Budoucí hodnota - zadání'!#REF!</definedName>
    <definedName name="produkt" localSheetId="5">'[1]Budoucí hodnota - zadání'!#REF!</definedName>
    <definedName name="produkt">'[1]Budoucí hodnota - zadání'!#REF!</definedName>
    <definedName name="produkt22" localSheetId="20">'[2]Budoucí hodnota - zadání'!#REF!</definedName>
    <definedName name="produkt22" localSheetId="22">'[2]Budoucí hodnota - zadání'!#REF!</definedName>
    <definedName name="produkt22" localSheetId="21">'[2]Budoucí hodnota - zadání'!#REF!</definedName>
    <definedName name="produkt22" localSheetId="19">'[2]Budoucí hodnota - zadání'!#REF!</definedName>
    <definedName name="produkt22">'[2]Budoucí hodnota - zadání'!#REF!</definedName>
    <definedName name="PRODUKT3" localSheetId="20">'[2]Budoucí hodnota - zadání'!#REF!</definedName>
    <definedName name="PRODUKT3" localSheetId="22">'[2]Budoucí hodnota - zadání'!#REF!</definedName>
    <definedName name="PRODUKT3" localSheetId="21">'[2]Budoucí hodnota - zadání'!#REF!</definedName>
    <definedName name="PRODUKT3" localSheetId="19">'[2]Budoucí hodnota - zadání'!#REF!</definedName>
    <definedName name="PRODUKT3">'[2]Budoucí hodnota - zadání'!#REF!</definedName>
    <definedName name="q" localSheetId="20">#REF!</definedName>
    <definedName name="q" localSheetId="22">#REF!</definedName>
    <definedName name="q" localSheetId="21">#REF!</definedName>
    <definedName name="q" localSheetId="19">#REF!</definedName>
    <definedName name="q">#REF!</definedName>
    <definedName name="qqq" localSheetId="20">#REF!</definedName>
    <definedName name="qqq" localSheetId="22">#REF!</definedName>
    <definedName name="qqq" localSheetId="21">#REF!</definedName>
    <definedName name="qqq" localSheetId="19">#REF!</definedName>
    <definedName name="qqq">#REF!</definedName>
    <definedName name="qqqqq" localSheetId="20">#REF!</definedName>
    <definedName name="qqqqq" localSheetId="22">#REF!</definedName>
    <definedName name="qqqqq" localSheetId="21">#REF!</definedName>
    <definedName name="qqqqq" localSheetId="19">#REF!</definedName>
    <definedName name="qqqqq">#REF!</definedName>
    <definedName name="qqqqqqqqqqq" localSheetId="20">#REF!</definedName>
    <definedName name="qqqqqqqqqqq" localSheetId="22">#REF!</definedName>
    <definedName name="qqqqqqqqqqq" localSheetId="21">#REF!</definedName>
    <definedName name="qqqqqqqqqqq" localSheetId="19">#REF!</definedName>
    <definedName name="qqqqqqqqqqq">#REF!</definedName>
    <definedName name="qqqqqqqqqqqq" localSheetId="20">#REF!</definedName>
    <definedName name="qqqqqqqqqqqq" localSheetId="22">#REF!</definedName>
    <definedName name="qqqqqqqqqqqq" localSheetId="21">#REF!</definedName>
    <definedName name="qqqqqqqqqqqq" localSheetId="19">#REF!</definedName>
    <definedName name="qqqqqqqqqqqq">#REF!</definedName>
    <definedName name="qqqqqqqqqqqqq" localSheetId="20">#REF!</definedName>
    <definedName name="qqqqqqqqqqqqq" localSheetId="22">#REF!</definedName>
    <definedName name="qqqqqqqqqqqqq" localSheetId="21">#REF!</definedName>
    <definedName name="qqqqqqqqqqqqq" localSheetId="19">#REF!</definedName>
    <definedName name="qqqqqqqqqqqqq">#REF!</definedName>
    <definedName name="qqqqqqqqqqqqqqq" localSheetId="20">#REF!</definedName>
    <definedName name="qqqqqqqqqqqqqqq" localSheetId="22">#REF!</definedName>
    <definedName name="qqqqqqqqqqqqqqq" localSheetId="21">#REF!</definedName>
    <definedName name="qqqqqqqqqqqqqqq" localSheetId="19">#REF!</definedName>
    <definedName name="qqqqqqqqqqqqqqq">#REF!</definedName>
    <definedName name="qqqqqqqqqqqqqqqq" localSheetId="20">'[2]Budoucí hodnota - zadání'!#REF!</definedName>
    <definedName name="qqqqqqqqqqqqqqqq" localSheetId="22">'[2]Budoucí hodnota - zadání'!#REF!</definedName>
    <definedName name="qqqqqqqqqqqqqqqq" localSheetId="21">'[2]Budoucí hodnota - zadání'!#REF!</definedName>
    <definedName name="qqqqqqqqqqqqqqqq" localSheetId="19">'[2]Budoucí hodnota - zadání'!#REF!</definedName>
    <definedName name="qqqqqqqqqqqqqqqq">'[2]Budoucí hodnota - zadání'!#REF!</definedName>
    <definedName name="qqqqqqqqqqqqqqqqq" localSheetId="20">#REF!</definedName>
    <definedName name="qqqqqqqqqqqqqqqqq" localSheetId="22">#REF!</definedName>
    <definedName name="qqqqqqqqqqqqqqqqq" localSheetId="21">#REF!</definedName>
    <definedName name="qqqqqqqqqqqqqqqqq" localSheetId="19">#REF!</definedName>
    <definedName name="qqqqqqqqqqqqqqqqq">#REF!</definedName>
    <definedName name="Reklama" localSheetId="20">#REF!</definedName>
    <definedName name="Reklama" localSheetId="22">#REF!</definedName>
    <definedName name="Reklama" localSheetId="21">#REF!</definedName>
    <definedName name="Reklama" localSheetId="19">#REF!</definedName>
    <definedName name="Reklama" localSheetId="5">#REF!</definedName>
    <definedName name="Reklama">#REF!</definedName>
    <definedName name="Revenue" localSheetId="20">#REF!</definedName>
    <definedName name="Revenue" localSheetId="22">#REF!</definedName>
    <definedName name="Revenue" localSheetId="21">#REF!</definedName>
    <definedName name="Revenue" localSheetId="19">#REF!</definedName>
    <definedName name="Revenue" localSheetId="5">#REF!</definedName>
    <definedName name="Revenue" localSheetId="13">#REF!</definedName>
    <definedName name="Revenue">#REF!</definedName>
    <definedName name="rr" localSheetId="20">#REF!</definedName>
    <definedName name="rr" localSheetId="22">#REF!</definedName>
    <definedName name="rr" localSheetId="21">#REF!</definedName>
    <definedName name="rr" localSheetId="19">#REF!</definedName>
    <definedName name="rr">#REF!</definedName>
    <definedName name="rrrrrrrrrrr" localSheetId="20">'[1]Budoucí hodnota - zadání'!#REF!</definedName>
    <definedName name="rrrrrrrrrrr" localSheetId="22">'[1]Budoucí hodnota - zadání'!#REF!</definedName>
    <definedName name="rrrrrrrrrrr" localSheetId="21">'[1]Budoucí hodnota - zadání'!#REF!</definedName>
    <definedName name="rrrrrrrrrrr" localSheetId="19">'[1]Budoucí hodnota - zadání'!#REF!</definedName>
    <definedName name="rrrrrrrrrrr">'[1]Budoucí hodnota - zadání'!#REF!</definedName>
    <definedName name="rrrrrrrrrrrrrrrrrrrrrrrr" localSheetId="20">#REF!</definedName>
    <definedName name="rrrrrrrrrrrrrrrrrrrrrrrr" localSheetId="22">#REF!</definedName>
    <definedName name="rrrrrrrrrrrrrrrrrrrrrrrr" localSheetId="21">#REF!</definedName>
    <definedName name="rrrrrrrrrrrrrrrrrrrrrrrr" localSheetId="19">#REF!</definedName>
    <definedName name="rrrrrrrrrrrrrrrrrrrrrrrr">#REF!</definedName>
    <definedName name="s" localSheetId="20">#REF!</definedName>
    <definedName name="s" localSheetId="22">#REF!</definedName>
    <definedName name="s" localSheetId="21">#REF!</definedName>
    <definedName name="s" localSheetId="19">#REF!</definedName>
    <definedName name="s">#REF!</definedName>
    <definedName name="ss" localSheetId="20">#REF!</definedName>
    <definedName name="ss" localSheetId="22">#REF!</definedName>
    <definedName name="ss" localSheetId="21">#REF!</definedName>
    <definedName name="ss" localSheetId="19">#REF!</definedName>
    <definedName name="ss">#REF!</definedName>
    <definedName name="sss" localSheetId="20">#REF!</definedName>
    <definedName name="sss" localSheetId="22">#REF!</definedName>
    <definedName name="sss" localSheetId="21">#REF!</definedName>
    <definedName name="sss" localSheetId="19">#REF!</definedName>
    <definedName name="sss">#REF!</definedName>
    <definedName name="ssss" localSheetId="20">#REF!</definedName>
    <definedName name="ssss" localSheetId="22">#REF!</definedName>
    <definedName name="ssss" localSheetId="21">#REF!</definedName>
    <definedName name="ssss" localSheetId="19">#REF!</definedName>
    <definedName name="ssss">#REF!</definedName>
    <definedName name="sssss" localSheetId="20">#REF!</definedName>
    <definedName name="sssss" localSheetId="22">#REF!</definedName>
    <definedName name="sssss" localSheetId="21">#REF!</definedName>
    <definedName name="sssss" localSheetId="19">#REF!</definedName>
    <definedName name="sssss">#REF!</definedName>
    <definedName name="ssssss" localSheetId="20">#REF!</definedName>
    <definedName name="ssssss" localSheetId="22">#REF!</definedName>
    <definedName name="ssssss" localSheetId="21">#REF!</definedName>
    <definedName name="ssssss" localSheetId="19">#REF!</definedName>
    <definedName name="ssssss">#REF!</definedName>
    <definedName name="sssssss" localSheetId="20">#REF!</definedName>
    <definedName name="sssssss" localSheetId="22">#REF!</definedName>
    <definedName name="sssssss" localSheetId="21">#REF!</definedName>
    <definedName name="sssssss" localSheetId="19">#REF!</definedName>
    <definedName name="sssssss">#REF!</definedName>
    <definedName name="ssssssss" localSheetId="20">'[1]Budoucí hodnota - zadání'!#REF!</definedName>
    <definedName name="ssssssss" localSheetId="22">'[1]Budoucí hodnota - zadání'!#REF!</definedName>
    <definedName name="ssssssss" localSheetId="21">'[1]Budoucí hodnota - zadání'!#REF!</definedName>
    <definedName name="ssssssss" localSheetId="19">'[1]Budoucí hodnota - zadání'!#REF!</definedName>
    <definedName name="ssssssss">'[1]Budoucí hodnota - zadání'!#REF!</definedName>
    <definedName name="sssssssss" localSheetId="20">#REF!</definedName>
    <definedName name="sssssssss" localSheetId="22">#REF!</definedName>
    <definedName name="sssssssss" localSheetId="21">#REF!</definedName>
    <definedName name="sssssssss" localSheetId="19">#REF!</definedName>
    <definedName name="sssssssss">#REF!</definedName>
    <definedName name="ssssssssss" localSheetId="20">#REF!</definedName>
    <definedName name="ssssssssss" localSheetId="22">#REF!</definedName>
    <definedName name="ssssssssss" localSheetId="21">#REF!</definedName>
    <definedName name="ssssssssss" localSheetId="19">#REF!</definedName>
    <definedName name="ssssssssss">#REF!</definedName>
    <definedName name="sssssssssss" localSheetId="20">'[2]Budoucí hodnota - zadání'!#REF!</definedName>
    <definedName name="sssssssssss" localSheetId="22">'[2]Budoucí hodnota - zadání'!#REF!</definedName>
    <definedName name="sssssssssss" localSheetId="21">'[2]Budoucí hodnota - zadání'!#REF!</definedName>
    <definedName name="sssssssssss" localSheetId="19">'[2]Budoucí hodnota - zadání'!#REF!</definedName>
    <definedName name="sssssssssss">'[2]Budoucí hodnota - zadání'!#REF!</definedName>
    <definedName name="ssssssssssss" localSheetId="20">#REF!</definedName>
    <definedName name="ssssssssssss" localSheetId="22">#REF!</definedName>
    <definedName name="ssssssssssss" localSheetId="21">#REF!</definedName>
    <definedName name="ssssssssssss" localSheetId="19">#REF!</definedName>
    <definedName name="ssssssssssss">#REF!</definedName>
    <definedName name="sssssssssssss" localSheetId="20">'[2]Budoucí hodnota - zadání'!#REF!</definedName>
    <definedName name="sssssssssssss" localSheetId="22">'[2]Budoucí hodnota - zadání'!#REF!</definedName>
    <definedName name="sssssssssssss" localSheetId="21">'[2]Budoucí hodnota - zadání'!#REF!</definedName>
    <definedName name="sssssssssssss" localSheetId="19">'[2]Budoucí hodnota - zadání'!#REF!</definedName>
    <definedName name="sssssssssssss">'[2]Budoucí hodnota - zadání'!#REF!</definedName>
    <definedName name="ssssssssssssss" localSheetId="20">'[2]Budoucí hodnota - zadání'!#REF!</definedName>
    <definedName name="ssssssssssssss" localSheetId="22">'[2]Budoucí hodnota - zadání'!#REF!</definedName>
    <definedName name="ssssssssssssss" localSheetId="21">'[2]Budoucí hodnota - zadání'!#REF!</definedName>
    <definedName name="ssssssssssssss" localSheetId="19">'[2]Budoucí hodnota - zadání'!#REF!</definedName>
    <definedName name="ssssssssssssss">'[2]Budoucí hodnota - zadání'!#REF!</definedName>
    <definedName name="sssssssssssssss" localSheetId="20">#REF!</definedName>
    <definedName name="sssssssssssssss" localSheetId="22">#REF!</definedName>
    <definedName name="sssssssssssssss" localSheetId="21">#REF!</definedName>
    <definedName name="sssssssssssssss" localSheetId="19">#REF!</definedName>
    <definedName name="sssssssssssssss">#REF!</definedName>
    <definedName name="ssssssssssssssss" localSheetId="20">'[1]Budoucí hodnota - zadání'!#REF!</definedName>
    <definedName name="ssssssssssssssss" localSheetId="22">'[1]Budoucí hodnota - zadání'!#REF!</definedName>
    <definedName name="ssssssssssssssss" localSheetId="21">'[1]Budoucí hodnota - zadání'!#REF!</definedName>
    <definedName name="ssssssssssssssss" localSheetId="19">'[1]Budoucí hodnota - zadání'!#REF!</definedName>
    <definedName name="ssssssssssssssss">'[1]Budoucí hodnota - zadání'!#REF!</definedName>
    <definedName name="sssssssssssssssss" localSheetId="20">#REF!</definedName>
    <definedName name="sssssssssssssssss" localSheetId="22">#REF!</definedName>
    <definedName name="sssssssssssssssss" localSheetId="21">#REF!</definedName>
    <definedName name="sssssssssssssssss" localSheetId="19">#REF!</definedName>
    <definedName name="sssssssssssssssss">#REF!</definedName>
    <definedName name="ssssssssssssssssss" localSheetId="20">#REF!</definedName>
    <definedName name="ssssssssssssssssss" localSheetId="22">#REF!</definedName>
    <definedName name="ssssssssssssssssss" localSheetId="21">#REF!</definedName>
    <definedName name="ssssssssssssssssss" localSheetId="19">#REF!</definedName>
    <definedName name="ssssssssssssssssss">#REF!</definedName>
    <definedName name="sssssssssssssssssss" localSheetId="20">'[1]Budoucí hodnota - zadání'!#REF!</definedName>
    <definedName name="sssssssssssssssssss" localSheetId="22">'[1]Budoucí hodnota - zadání'!#REF!</definedName>
    <definedName name="sssssssssssssssssss" localSheetId="21">'[1]Budoucí hodnota - zadání'!#REF!</definedName>
    <definedName name="sssssssssssssssssss" localSheetId="19">'[1]Budoucí hodnota - zadání'!#REF!</definedName>
    <definedName name="sssssssssssssssssss">'[1]Budoucí hodnota - zadání'!#REF!</definedName>
    <definedName name="ssssssssssssssssssss" localSheetId="20">#REF!</definedName>
    <definedName name="ssssssssssssssssssss" localSheetId="22">#REF!</definedName>
    <definedName name="ssssssssssssssssssss" localSheetId="21">#REF!</definedName>
    <definedName name="ssssssssssssssssssss" localSheetId="19">#REF!</definedName>
    <definedName name="ssssssssssssssssssss">#REF!</definedName>
    <definedName name="sssssssssssssssssssss" localSheetId="20">#REF!</definedName>
    <definedName name="sssssssssssssssssssss" localSheetId="22">#REF!</definedName>
    <definedName name="sssssssssssssssssssss" localSheetId="21">#REF!</definedName>
    <definedName name="sssssssssssssssssssss" localSheetId="19">#REF!</definedName>
    <definedName name="sssssssssssssssssssss">#REF!</definedName>
    <definedName name="ssssssssssssssssssssss" localSheetId="20">#REF!</definedName>
    <definedName name="ssssssssssssssssssssss" localSheetId="22">#REF!</definedName>
    <definedName name="ssssssssssssssssssssss" localSheetId="21">#REF!</definedName>
    <definedName name="ssssssssssssssssssssss" localSheetId="19">#REF!</definedName>
    <definedName name="ssssssssssssssssssssss">#REF!</definedName>
    <definedName name="sssssssssssssssssssssss" localSheetId="20">#REF!</definedName>
    <definedName name="sssssssssssssssssssssss" localSheetId="22">#REF!</definedName>
    <definedName name="sssssssssssssssssssssss" localSheetId="21">#REF!</definedName>
    <definedName name="sssssssssssssssssssssss" localSheetId="19">#REF!</definedName>
    <definedName name="sssssssssssssssssssssss">#REF!</definedName>
    <definedName name="ssssssssssssssssssssssss" localSheetId="20">'[1]Budoucí hodnota - zadání'!#REF!</definedName>
    <definedName name="ssssssssssssssssssssssss" localSheetId="22">'[1]Budoucí hodnota - zadání'!#REF!</definedName>
    <definedName name="ssssssssssssssssssssssss" localSheetId="21">'[1]Budoucí hodnota - zadání'!#REF!</definedName>
    <definedName name="ssssssssssssssssssssssss" localSheetId="19">'[1]Budoucí hodnota - zadání'!#REF!</definedName>
    <definedName name="ssssssssssssssssssssssss">'[1]Budoucí hodnota - zadání'!#REF!</definedName>
    <definedName name="ssssssssssssssssssssssssssssss" localSheetId="20">#REF!</definedName>
    <definedName name="ssssssssssssssssssssssssssssss" localSheetId="22">#REF!</definedName>
    <definedName name="ssssssssssssssssssssssssssssss" localSheetId="21">#REF!</definedName>
    <definedName name="ssssssssssssssssssssssssssssss" localSheetId="19">#REF!</definedName>
    <definedName name="ssssssssssssssssssssssssssssss">#REF!</definedName>
    <definedName name="t" localSheetId="20">#REF!</definedName>
    <definedName name="t" localSheetId="22">#REF!</definedName>
    <definedName name="t" localSheetId="21">#REF!</definedName>
    <definedName name="t" localSheetId="19">#REF!</definedName>
    <definedName name="t">#REF!</definedName>
    <definedName name="tab" localSheetId="5">#REF!</definedName>
    <definedName name="tab">#REF!</definedName>
    <definedName name="tab.2" localSheetId="5">#REF!</definedName>
    <definedName name="tab.2">#REF!</definedName>
    <definedName name="TableArea" localSheetId="4">#REF!</definedName>
    <definedName name="TableArea" localSheetId="5">#REF!</definedName>
    <definedName name="TableArea">#REF!</definedName>
    <definedName name="tabulky" localSheetId="5">#REF!</definedName>
    <definedName name="tabulky">#REF!</definedName>
    <definedName name="tdjgcdkcb" localSheetId="20">#REF!</definedName>
    <definedName name="tdjgcdkcb" localSheetId="22">#REF!</definedName>
    <definedName name="tdjgcdkcb" localSheetId="21">#REF!</definedName>
    <definedName name="tdjgcdkcb" localSheetId="19">#REF!</definedName>
    <definedName name="tdjgcdkcb">#REF!</definedName>
    <definedName name="ttttttttttttttt" localSheetId="20">'[2]Budoucí hodnota - zadání'!#REF!</definedName>
    <definedName name="ttttttttttttttt" localSheetId="22">'[2]Budoucí hodnota - zadání'!#REF!</definedName>
    <definedName name="ttttttttttttttt" localSheetId="21">'[2]Budoucí hodnota - zadání'!#REF!</definedName>
    <definedName name="ttttttttttttttt" localSheetId="19">'[2]Budoucí hodnota - zadání'!#REF!</definedName>
    <definedName name="ttttttttttttttt">'[2]Budoucí hodnota - zadání'!#REF!</definedName>
    <definedName name="ttttttttttttttttttttt" localSheetId="20">#REF!</definedName>
    <definedName name="ttttttttttttttttttttt" localSheetId="22">#REF!</definedName>
    <definedName name="ttttttttttttttttttttt" localSheetId="21">#REF!</definedName>
    <definedName name="ttttttttttttttttttttt" localSheetId="19">#REF!</definedName>
    <definedName name="ttttttttttttttttttttt">#REF!</definedName>
    <definedName name="u" localSheetId="20">#REF!</definedName>
    <definedName name="u" localSheetId="22">#REF!</definedName>
    <definedName name="u" localSheetId="21">#REF!</definedName>
    <definedName name="u" localSheetId="19">#REF!</definedName>
    <definedName name="u">#REF!</definedName>
    <definedName name="ú" localSheetId="20">'[2]Budoucí hodnota - zadání'!#REF!</definedName>
    <definedName name="ú" localSheetId="22">'[2]Budoucí hodnota - zadání'!#REF!</definedName>
    <definedName name="ú" localSheetId="21">'[2]Budoucí hodnota - zadání'!#REF!</definedName>
    <definedName name="ú" localSheetId="19">'[2]Budoucí hodnota - zadání'!#REF!</definedName>
    <definedName name="ú">'[2]Budoucí hodnota - zadání'!#REF!</definedName>
    <definedName name="uuuuu" localSheetId="20">#REF!</definedName>
    <definedName name="uuuuu" localSheetId="22">#REF!</definedName>
    <definedName name="uuuuu" localSheetId="21">#REF!</definedName>
    <definedName name="uuuuu" localSheetId="19">#REF!</definedName>
    <definedName name="uuuuu">#REF!</definedName>
    <definedName name="VydajeNaZakaz" localSheetId="20">#REF!</definedName>
    <definedName name="VydajeNaZakaz" localSheetId="22">#REF!</definedName>
    <definedName name="VydajeNaZakaz" localSheetId="21">#REF!</definedName>
    <definedName name="VydajeNaZakaz" localSheetId="19">#REF!</definedName>
    <definedName name="VydajeNaZakaz" localSheetId="5">#REF!</definedName>
    <definedName name="VydajeNaZakaz">#REF!</definedName>
    <definedName name="Vyplaty" localSheetId="20">#REF!</definedName>
    <definedName name="Vyplaty" localSheetId="22">#REF!</definedName>
    <definedName name="Vyplaty" localSheetId="21">#REF!</definedName>
    <definedName name="Vyplaty" localSheetId="19">#REF!</definedName>
    <definedName name="Vyplaty" localSheetId="5">#REF!</definedName>
    <definedName name="Vyplaty">#REF!</definedName>
    <definedName name="w" localSheetId="20">#REF!</definedName>
    <definedName name="w" localSheetId="22">#REF!</definedName>
    <definedName name="w" localSheetId="21">#REF!</definedName>
    <definedName name="w" localSheetId="19">#REF!</definedName>
    <definedName name="w">#REF!</definedName>
    <definedName name="wwwwwwwwwwwwwwwwwwwwwwwww" localSheetId="20">'[2]Budoucí hodnota - zadání'!#REF!</definedName>
    <definedName name="wwwwwwwwwwwwwwwwwwwwwwwww" localSheetId="22">'[2]Budoucí hodnota - zadání'!#REF!</definedName>
    <definedName name="wwwwwwwwwwwwwwwwwwwwwwwww" localSheetId="21">'[2]Budoucí hodnota - zadání'!#REF!</definedName>
    <definedName name="wwwwwwwwwwwwwwwwwwwwwwwww" localSheetId="19">'[2]Budoucí hodnota - zadání'!#REF!</definedName>
    <definedName name="wwwwwwwwwwwwwwwwwwwwwwwww">'[2]Budoucí hodnota - zadání'!#REF!</definedName>
    <definedName name="wwwwwwwwwwwwwwwwwwwwwwwwwwwwwwwwwwww" localSheetId="20">#REF!</definedName>
    <definedName name="wwwwwwwwwwwwwwwwwwwwwwwwwwwwwwwwwwww" localSheetId="22">#REF!</definedName>
    <definedName name="wwwwwwwwwwwwwwwwwwwwwwwwwwwwwwwwwwww" localSheetId="21">#REF!</definedName>
    <definedName name="wwwwwwwwwwwwwwwwwwwwwwwwwwwwwwwwwwww" localSheetId="19">#REF!</definedName>
    <definedName name="wwwwwwwwwwwwwwwwwwwwwwwwwwwwwwwwwwww">#REF!</definedName>
    <definedName name="x" localSheetId="20">#REF!</definedName>
    <definedName name="x" localSheetId="22">#REF!</definedName>
    <definedName name="x" localSheetId="21">#REF!</definedName>
    <definedName name="x" localSheetId="19">#REF!</definedName>
    <definedName name="x">#REF!</definedName>
    <definedName name="ydgdfhn" localSheetId="20">#REF!</definedName>
    <definedName name="ydgdfhn" localSheetId="22">#REF!</definedName>
    <definedName name="ydgdfhn" localSheetId="21">#REF!</definedName>
    <definedName name="ydgdfhn" localSheetId="19">#REF!</definedName>
    <definedName name="ydgdfhn">#REF!</definedName>
    <definedName name="z" localSheetId="20">#REF!</definedName>
    <definedName name="z" localSheetId="22">#REF!</definedName>
    <definedName name="z" localSheetId="21">#REF!</definedName>
    <definedName name="z" localSheetId="19">#REF!</definedName>
    <definedName name="z">#REF!</definedName>
    <definedName name="Zarizeni" localSheetId="20">#REF!</definedName>
    <definedName name="Zarizeni" localSheetId="22">#REF!</definedName>
    <definedName name="Zarizeni" localSheetId="21">#REF!</definedName>
    <definedName name="Zarizeni" localSheetId="19">#REF!</definedName>
    <definedName name="Zarizeni" localSheetId="5">#REF!</definedName>
    <definedName name="Zarizeni">#REF!</definedName>
    <definedName name="Zásoby" localSheetId="20">#REF!</definedName>
    <definedName name="Zásoby" localSheetId="22">#REF!</definedName>
    <definedName name="Zásoby" localSheetId="21">#REF!</definedName>
    <definedName name="Zásoby" localSheetId="19">#REF!</definedName>
    <definedName name="Zásoby" localSheetId="5">#REF!</definedName>
    <definedName name="Zásoby">#REF!</definedName>
    <definedName name="Zbozi" localSheetId="5">[5]Test1!$B$89:$D$96</definedName>
    <definedName name="Zbozi">[5]Test1!$B$89:$D$96</definedName>
    <definedName name="ZboziN">[6]Test1!$B$89:$D$96</definedName>
    <definedName name="zugskrheiogwe" localSheetId="5">#REF!</definedName>
    <definedName name="zugskrheiogwe">#REF!</definedName>
    <definedName name="zzzzzzzzzzzzzzzzzzz" localSheetId="20">#REF!</definedName>
    <definedName name="zzzzzzzzzzzzzzzzzzz" localSheetId="22">#REF!</definedName>
    <definedName name="zzzzzzzzzzzzzzzzzzz" localSheetId="21">#REF!</definedName>
    <definedName name="zzzzzzzzzzzzzzzzzzz" localSheetId="19">#REF!</definedName>
    <definedName name="zzzzzzzzzzzzzzzzzzz">#REF!</definedName>
  </definedNames>
  <calcPr calcId="145621"/>
</workbook>
</file>

<file path=xl/calcChain.xml><?xml version="1.0" encoding="utf-8"?>
<calcChain xmlns="http://schemas.openxmlformats.org/spreadsheetml/2006/main">
  <c r="H9" i="159" l="1"/>
  <c r="I6" i="5"/>
  <c r="N61" i="260" l="1"/>
  <c r="L61" i="260"/>
  <c r="K61" i="260"/>
  <c r="J61" i="260"/>
  <c r="O52" i="260"/>
  <c r="N52" i="260"/>
  <c r="L52" i="260"/>
  <c r="K52" i="260"/>
  <c r="J52" i="260"/>
  <c r="G52" i="260"/>
  <c r="G23" i="259"/>
  <c r="F23" i="259"/>
  <c r="H22" i="259"/>
  <c r="H21" i="259"/>
  <c r="H20" i="259"/>
  <c r="H19" i="259"/>
  <c r="H18" i="259"/>
  <c r="H17" i="259"/>
  <c r="H16" i="259"/>
  <c r="H15" i="259"/>
  <c r="H14" i="259"/>
  <c r="H13" i="259"/>
  <c r="H12" i="259"/>
  <c r="H11" i="259"/>
  <c r="H10" i="259"/>
  <c r="H9" i="259"/>
  <c r="H8" i="259"/>
  <c r="H7" i="259"/>
  <c r="H6" i="259"/>
  <c r="H5" i="259"/>
  <c r="H4" i="259"/>
  <c r="H23" i="259" s="1"/>
  <c r="H3" i="259"/>
  <c r="J16" i="258"/>
  <c r="J15" i="258"/>
  <c r="J14" i="258"/>
  <c r="C17" i="255"/>
  <c r="C16" i="255"/>
  <c r="C15" i="255"/>
  <c r="C14" i="255"/>
  <c r="C11" i="255"/>
  <c r="C10" i="255"/>
  <c r="C9" i="255"/>
  <c r="C8" i="255"/>
  <c r="C6" i="255"/>
  <c r="C5" i="255"/>
  <c r="C4" i="255"/>
  <c r="E39" i="254"/>
  <c r="E38" i="254"/>
  <c r="E37" i="254"/>
  <c r="E36" i="254"/>
  <c r="E35" i="254"/>
  <c r="E34" i="254"/>
  <c r="E33" i="254"/>
  <c r="E32" i="254"/>
  <c r="E31" i="254"/>
  <c r="E30" i="254"/>
  <c r="E29" i="254"/>
  <c r="E28" i="254"/>
  <c r="E27" i="254"/>
  <c r="E26" i="254"/>
  <c r="E25" i="254"/>
  <c r="E24" i="254"/>
  <c r="E23" i="254"/>
  <c r="E22" i="254"/>
  <c r="E21" i="254"/>
  <c r="E20" i="254"/>
  <c r="E19" i="254"/>
  <c r="E18" i="254"/>
  <c r="E17" i="254"/>
  <c r="E16" i="254"/>
  <c r="E15" i="254"/>
  <c r="E14" i="254"/>
  <c r="E13" i="254"/>
  <c r="E12" i="254"/>
  <c r="E11" i="254"/>
  <c r="E10" i="254"/>
  <c r="E9" i="254"/>
  <c r="E8" i="254"/>
  <c r="E7" i="254"/>
  <c r="E6" i="254"/>
  <c r="E5" i="254"/>
  <c r="E4" i="254"/>
  <c r="J406" i="250" l="1"/>
  <c r="J404" i="250"/>
  <c r="J401" i="250"/>
  <c r="J407" i="250" s="1"/>
  <c r="J395" i="250"/>
  <c r="J388" i="250"/>
  <c r="J374" i="250"/>
  <c r="J366" i="250"/>
  <c r="J269" i="250"/>
  <c r="J279" i="250" s="1"/>
  <c r="J231" i="250"/>
  <c r="J226" i="250"/>
  <c r="J207" i="250"/>
  <c r="J30" i="250"/>
  <c r="J24" i="250"/>
  <c r="J18" i="250"/>
  <c r="J12" i="250"/>
  <c r="J79" i="249"/>
  <c r="J78" i="249"/>
  <c r="I78" i="249"/>
  <c r="H78" i="249"/>
  <c r="G78" i="249"/>
  <c r="J77" i="249"/>
  <c r="J76" i="249"/>
  <c r="J75" i="249"/>
  <c r="J74" i="249"/>
  <c r="J73" i="249"/>
  <c r="I72" i="249"/>
  <c r="J72" i="249" s="1"/>
  <c r="H72" i="249"/>
  <c r="H71" i="249" s="1"/>
  <c r="G72" i="249"/>
  <c r="I71" i="249"/>
  <c r="G71" i="249"/>
  <c r="J70" i="249"/>
  <c r="J69" i="249"/>
  <c r="J68" i="249"/>
  <c r="J67" i="249"/>
  <c r="J66" i="249"/>
  <c r="J65" i="249"/>
  <c r="J64" i="249"/>
  <c r="J63" i="249"/>
  <c r="J62" i="249"/>
  <c r="J61" i="249"/>
  <c r="J60" i="249"/>
  <c r="J59" i="249"/>
  <c r="J58" i="249"/>
  <c r="J57" i="249"/>
  <c r="J56" i="249"/>
  <c r="J55" i="249"/>
  <c r="J54" i="249"/>
  <c r="I53" i="249"/>
  <c r="J53" i="249" s="1"/>
  <c r="H53" i="249"/>
  <c r="G53" i="249"/>
  <c r="J52" i="249"/>
  <c r="J51" i="249"/>
  <c r="J50" i="249"/>
  <c r="I50" i="249"/>
  <c r="H50" i="249"/>
  <c r="G50" i="249"/>
  <c r="J49" i="249"/>
  <c r="J48" i="249"/>
  <c r="J47" i="249"/>
  <c r="J46" i="249"/>
  <c r="J45" i="249"/>
  <c r="I44" i="249"/>
  <c r="J44" i="249" s="1"/>
  <c r="H44" i="249"/>
  <c r="G44" i="249"/>
  <c r="G19" i="249" s="1"/>
  <c r="J43" i="249"/>
  <c r="J42" i="249"/>
  <c r="J41" i="249"/>
  <c r="J40" i="249"/>
  <c r="J39" i="249"/>
  <c r="I38" i="249"/>
  <c r="J38" i="249" s="1"/>
  <c r="H38" i="249"/>
  <c r="G38" i="249"/>
  <c r="J37" i="249"/>
  <c r="J36" i="249"/>
  <c r="J35" i="249"/>
  <c r="J34" i="249"/>
  <c r="J33" i="249"/>
  <c r="J32" i="249"/>
  <c r="J31" i="249"/>
  <c r="J29" i="249"/>
  <c r="I28" i="249"/>
  <c r="J28" i="249" s="1"/>
  <c r="H28" i="249"/>
  <c r="G28" i="249"/>
  <c r="J27" i="249"/>
  <c r="J26" i="249"/>
  <c r="J25" i="249"/>
  <c r="J24" i="249"/>
  <c r="I23" i="249"/>
  <c r="I19" i="249" s="1"/>
  <c r="H23" i="249"/>
  <c r="H19" i="249" s="1"/>
  <c r="G23" i="249"/>
  <c r="J22" i="249"/>
  <c r="J21" i="249"/>
  <c r="J20" i="249"/>
  <c r="I20" i="249"/>
  <c r="H20" i="249"/>
  <c r="G20" i="249"/>
  <c r="J18" i="249"/>
  <c r="J17" i="249"/>
  <c r="J16" i="249"/>
  <c r="J15" i="249"/>
  <c r="J14" i="249"/>
  <c r="I14" i="249"/>
  <c r="H14" i="249"/>
  <c r="G14" i="249"/>
  <c r="J13" i="249"/>
  <c r="I12" i="249"/>
  <c r="J12" i="249" s="1"/>
  <c r="H12" i="249"/>
  <c r="H11" i="249" s="1"/>
  <c r="G12" i="249"/>
  <c r="G11" i="249" s="1"/>
  <c r="J30" i="248"/>
  <c r="J29" i="248"/>
  <c r="I27" i="248"/>
  <c r="J27" i="248" s="1"/>
  <c r="H27" i="248"/>
  <c r="G27" i="248"/>
  <c r="J26" i="248"/>
  <c r="J25" i="248"/>
  <c r="I24" i="248"/>
  <c r="J24" i="248" s="1"/>
  <c r="H24" i="248"/>
  <c r="H12" i="248" s="1"/>
  <c r="H11" i="248" s="1"/>
  <c r="G24" i="248"/>
  <c r="G12" i="248" s="1"/>
  <c r="G11" i="248" s="1"/>
  <c r="J23" i="248"/>
  <c r="J22" i="248"/>
  <c r="J20" i="248"/>
  <c r="J18" i="248"/>
  <c r="I18" i="248"/>
  <c r="H18" i="248"/>
  <c r="G18" i="248"/>
  <c r="I16" i="248"/>
  <c r="I12" i="248" s="1"/>
  <c r="H16" i="248"/>
  <c r="G16" i="248"/>
  <c r="J15" i="248"/>
  <c r="J13" i="248"/>
  <c r="I13" i="248"/>
  <c r="H13" i="248"/>
  <c r="G13" i="248"/>
  <c r="J91" i="247"/>
  <c r="I90" i="247"/>
  <c r="J90" i="247" s="1"/>
  <c r="H90" i="247"/>
  <c r="G90" i="247"/>
  <c r="G83" i="247" s="1"/>
  <c r="J89" i="247"/>
  <c r="J88" i="247"/>
  <c r="J87" i="247"/>
  <c r="J86" i="247"/>
  <c r="J85" i="247"/>
  <c r="I84" i="247"/>
  <c r="J84" i="247" s="1"/>
  <c r="H84" i="247"/>
  <c r="G84" i="247"/>
  <c r="I83" i="247"/>
  <c r="J83" i="247" s="1"/>
  <c r="H83" i="247"/>
  <c r="J82" i="247"/>
  <c r="J81" i="247"/>
  <c r="J80" i="247"/>
  <c r="J79" i="247"/>
  <c r="J78" i="247"/>
  <c r="J77" i="247"/>
  <c r="J76" i="247"/>
  <c r="J75" i="247"/>
  <c r="J74" i="247"/>
  <c r="J73" i="247"/>
  <c r="J72" i="247"/>
  <c r="J71" i="247"/>
  <c r="J70" i="247"/>
  <c r="J69" i="247"/>
  <c r="J68" i="247"/>
  <c r="J67" i="247"/>
  <c r="J66" i="247"/>
  <c r="I65" i="247"/>
  <c r="J65" i="247" s="1"/>
  <c r="H65" i="247"/>
  <c r="G65" i="247"/>
  <c r="J64" i="247"/>
  <c r="J63" i="247"/>
  <c r="I62" i="247"/>
  <c r="H62" i="247"/>
  <c r="J62" i="247" s="1"/>
  <c r="G62" i="247"/>
  <c r="J61" i="247"/>
  <c r="J60" i="247"/>
  <c r="J59" i="247"/>
  <c r="J58" i="247"/>
  <c r="J57" i="247"/>
  <c r="I56" i="247"/>
  <c r="J56" i="247" s="1"/>
  <c r="H56" i="247"/>
  <c r="G56" i="247"/>
  <c r="J55" i="247"/>
  <c r="J54" i="247"/>
  <c r="J53" i="247"/>
  <c r="J52" i="247"/>
  <c r="J51" i="247"/>
  <c r="I50" i="247"/>
  <c r="J50" i="247" s="1"/>
  <c r="H50" i="247"/>
  <c r="G50" i="247"/>
  <c r="J49" i="247"/>
  <c r="J48" i="247"/>
  <c r="J47" i="247"/>
  <c r="J46" i="247"/>
  <c r="J45" i="247"/>
  <c r="J44" i="247"/>
  <c r="J43" i="247"/>
  <c r="J42" i="247"/>
  <c r="J41" i="247"/>
  <c r="J40" i="247"/>
  <c r="I40" i="247"/>
  <c r="H40" i="247"/>
  <c r="G40" i="247"/>
  <c r="J39" i="247"/>
  <c r="J38" i="247"/>
  <c r="J37" i="247"/>
  <c r="J36" i="247"/>
  <c r="J35" i="247"/>
  <c r="I35" i="247"/>
  <c r="H35" i="247"/>
  <c r="G35" i="247"/>
  <c r="G30" i="247" s="1"/>
  <c r="J34" i="247"/>
  <c r="J33" i="247"/>
  <c r="J32" i="247"/>
  <c r="I31" i="247"/>
  <c r="J31" i="247" s="1"/>
  <c r="H31" i="247"/>
  <c r="G31" i="247"/>
  <c r="J29" i="247"/>
  <c r="J28" i="247"/>
  <c r="G28" i="247"/>
  <c r="J27" i="247"/>
  <c r="G27" i="247"/>
  <c r="J26" i="247"/>
  <c r="G26" i="247"/>
  <c r="J25" i="247"/>
  <c r="G25" i="247"/>
  <c r="J24" i="247"/>
  <c r="G24" i="247"/>
  <c r="J23" i="247"/>
  <c r="G23" i="247"/>
  <c r="G21" i="247" s="1"/>
  <c r="J22" i="247"/>
  <c r="G22" i="247"/>
  <c r="I21" i="247"/>
  <c r="J21" i="247" s="1"/>
  <c r="H21" i="247"/>
  <c r="J20" i="247"/>
  <c r="G20" i="247"/>
  <c r="J19" i="247"/>
  <c r="G19" i="247"/>
  <c r="I18" i="247"/>
  <c r="J18" i="247" s="1"/>
  <c r="H18" i="247"/>
  <c r="J17" i="247"/>
  <c r="J16" i="247"/>
  <c r="J15" i="247"/>
  <c r="I14" i="247"/>
  <c r="H14" i="247"/>
  <c r="J14" i="247" s="1"/>
  <c r="G14" i="247"/>
  <c r="G12" i="247" s="1"/>
  <c r="J13" i="247"/>
  <c r="I12" i="247"/>
  <c r="H12" i="247"/>
  <c r="H12" i="246"/>
  <c r="I43" i="245"/>
  <c r="I44" i="245" s="1"/>
  <c r="G43" i="245"/>
  <c r="G44" i="245" s="1"/>
  <c r="F43" i="245"/>
  <c r="F44" i="245" s="1"/>
  <c r="E43" i="245"/>
  <c r="E44" i="245" s="1"/>
  <c r="D43" i="245"/>
  <c r="D44" i="245" s="1"/>
  <c r="C43" i="245"/>
  <c r="C44" i="245" s="1"/>
  <c r="I42" i="245"/>
  <c r="G42" i="245"/>
  <c r="F42" i="245"/>
  <c r="E42" i="245"/>
  <c r="D42" i="245"/>
  <c r="C42" i="245"/>
  <c r="I41" i="245"/>
  <c r="G41" i="245"/>
  <c r="F41" i="245"/>
  <c r="E41" i="245"/>
  <c r="D41" i="245"/>
  <c r="C41" i="245"/>
  <c r="H39" i="245"/>
  <c r="G39" i="245"/>
  <c r="F39" i="245"/>
  <c r="E39" i="245"/>
  <c r="D39" i="245"/>
  <c r="C39" i="245"/>
  <c r="H38" i="245"/>
  <c r="J38" i="245" s="1"/>
  <c r="J39" i="245" s="1"/>
  <c r="J37" i="245"/>
  <c r="H37" i="245"/>
  <c r="H36" i="245"/>
  <c r="J36" i="245" s="1"/>
  <c r="I34" i="245"/>
  <c r="G34" i="245"/>
  <c r="F34" i="245"/>
  <c r="E34" i="245"/>
  <c r="D34" i="245"/>
  <c r="C34" i="245"/>
  <c r="J33" i="245"/>
  <c r="H33" i="245"/>
  <c r="H43" i="245" s="1"/>
  <c r="H32" i="245"/>
  <c r="H42" i="245" s="1"/>
  <c r="J42" i="245" s="1"/>
  <c r="J31" i="245"/>
  <c r="H31" i="245"/>
  <c r="H41" i="245" s="1"/>
  <c r="J41" i="245" s="1"/>
  <c r="E29" i="245"/>
  <c r="D29" i="245"/>
  <c r="H27" i="245"/>
  <c r="J27" i="245" s="1"/>
  <c r="J29" i="245" s="1"/>
  <c r="J26" i="245"/>
  <c r="H26" i="245"/>
  <c r="F24" i="245"/>
  <c r="E24" i="245"/>
  <c r="D24" i="245"/>
  <c r="C24" i="245"/>
  <c r="J23" i="245"/>
  <c r="H23" i="245"/>
  <c r="H22" i="245"/>
  <c r="H24" i="245" s="1"/>
  <c r="J21" i="245"/>
  <c r="H21" i="245"/>
  <c r="F19" i="245"/>
  <c r="E19" i="245"/>
  <c r="D19" i="245"/>
  <c r="C19" i="245"/>
  <c r="J18" i="245"/>
  <c r="H18" i="245"/>
  <c r="H17" i="245"/>
  <c r="J17" i="245" s="1"/>
  <c r="J16" i="245"/>
  <c r="H16" i="245"/>
  <c r="D14" i="245"/>
  <c r="C14" i="245"/>
  <c r="H13" i="245"/>
  <c r="H14" i="245" s="1"/>
  <c r="J12" i="245"/>
  <c r="H12" i="245"/>
  <c r="H11" i="245"/>
  <c r="J11" i="245" s="1"/>
  <c r="J9" i="245"/>
  <c r="I9" i="245"/>
  <c r="G9" i="245"/>
  <c r="F9" i="245"/>
  <c r="E9" i="245"/>
  <c r="D9" i="245"/>
  <c r="C9" i="245"/>
  <c r="H8" i="245"/>
  <c r="H9" i="245" s="1"/>
  <c r="J7" i="245"/>
  <c r="H7" i="245"/>
  <c r="H6" i="245"/>
  <c r="J6" i="245" s="1"/>
  <c r="C3" i="245"/>
  <c r="H44" i="245" l="1"/>
  <c r="J43" i="245"/>
  <c r="J44" i="245" s="1"/>
  <c r="G11" i="247"/>
  <c r="J19" i="245"/>
  <c r="G18" i="247"/>
  <c r="I11" i="248"/>
  <c r="J11" i="248" s="1"/>
  <c r="J12" i="248"/>
  <c r="J19" i="249"/>
  <c r="I11" i="249"/>
  <c r="J11" i="249" s="1"/>
  <c r="H11" i="247"/>
  <c r="J71" i="249"/>
  <c r="J358" i="250"/>
  <c r="H19" i="245"/>
  <c r="H29" i="245"/>
  <c r="J13" i="245"/>
  <c r="J14" i="245" s="1"/>
  <c r="J22" i="245"/>
  <c r="J24" i="245" s="1"/>
  <c r="J32" i="245"/>
  <c r="J34" i="245" s="1"/>
  <c r="H34" i="245"/>
  <c r="J12" i="247"/>
  <c r="J23" i="249"/>
  <c r="I30" i="247"/>
  <c r="J30" i="247" s="1"/>
  <c r="H30" i="247"/>
  <c r="I11" i="247" l="1"/>
  <c r="J11" i="247" s="1"/>
  <c r="H18" i="5" l="1"/>
  <c r="H17" i="5"/>
  <c r="E18" i="158" l="1"/>
  <c r="D18" i="158"/>
  <c r="C57" i="158" l="1"/>
  <c r="C35" i="158" l="1"/>
  <c r="E35" i="158"/>
  <c r="C36" i="158"/>
  <c r="E36" i="158"/>
  <c r="C37" i="158"/>
  <c r="E37" i="158"/>
  <c r="C38" i="158"/>
  <c r="E38" i="158"/>
  <c r="C39" i="158"/>
  <c r="E39" i="158"/>
  <c r="C40" i="158"/>
  <c r="E40" i="158"/>
  <c r="C41" i="158"/>
  <c r="E41" i="158"/>
  <c r="C42" i="158"/>
  <c r="E42" i="158"/>
  <c r="H19" i="159"/>
  <c r="H11" i="159"/>
  <c r="H16" i="159"/>
  <c r="H12" i="159"/>
  <c r="H13" i="159"/>
  <c r="H14" i="159"/>
  <c r="H15" i="159"/>
  <c r="H17" i="159"/>
  <c r="H18" i="159"/>
  <c r="H20" i="159"/>
  <c r="G9" i="159"/>
  <c r="I9" i="5"/>
  <c r="I10" i="5"/>
  <c r="I11" i="5"/>
  <c r="I12" i="5"/>
  <c r="I13" i="5"/>
  <c r="I14" i="5"/>
  <c r="I15" i="5"/>
  <c r="I16" i="5"/>
  <c r="I17" i="5"/>
  <c r="I18" i="5"/>
  <c r="I19" i="5"/>
  <c r="I20" i="5"/>
  <c r="H6" i="5"/>
  <c r="H7" i="5"/>
  <c r="I7" i="5" s="1"/>
  <c r="H8" i="5"/>
  <c r="I8" i="5" s="1"/>
  <c r="F9" i="159" l="1"/>
  <c r="G6" i="5"/>
  <c r="G7" i="5"/>
  <c r="G8" i="5"/>
  <c r="F6" i="5" l="1"/>
  <c r="F7" i="5"/>
  <c r="F8" i="5"/>
  <c r="J13" i="158" l="1"/>
  <c r="I13" i="158"/>
  <c r="H13" i="158"/>
  <c r="G13" i="158"/>
  <c r="F13" i="158"/>
  <c r="G65" i="158"/>
  <c r="F65" i="158"/>
  <c r="G64" i="158"/>
  <c r="F64" i="158"/>
  <c r="G63" i="158"/>
  <c r="F63" i="158"/>
  <c r="G60" i="158"/>
  <c r="F60" i="158"/>
  <c r="G59" i="158"/>
  <c r="F59" i="158"/>
  <c r="G56" i="158"/>
  <c r="F56" i="158"/>
  <c r="G55" i="158"/>
  <c r="F55" i="158"/>
  <c r="G54" i="158"/>
  <c r="F54" i="158"/>
  <c r="G53" i="158"/>
  <c r="F53" i="158"/>
  <c r="G52" i="158"/>
  <c r="F52" i="158"/>
  <c r="G51" i="158"/>
  <c r="F51" i="158"/>
  <c r="G50" i="158"/>
  <c r="F50" i="158"/>
  <c r="G49" i="158"/>
  <c r="F49" i="158"/>
  <c r="G48" i="158"/>
  <c r="F48" i="158"/>
  <c r="G47" i="158"/>
  <c r="F47" i="158"/>
  <c r="G46" i="158"/>
  <c r="F46" i="158"/>
  <c r="G45" i="158"/>
  <c r="F45" i="158"/>
  <c r="G44" i="158"/>
  <c r="F44" i="158"/>
  <c r="G33" i="158"/>
  <c r="F33" i="158"/>
  <c r="G32" i="158"/>
  <c r="F32" i="158"/>
  <c r="G31" i="158"/>
  <c r="F31" i="158"/>
  <c r="G30" i="158"/>
  <c r="F30" i="158"/>
  <c r="G29" i="158"/>
  <c r="F29" i="158"/>
  <c r="G28" i="158"/>
  <c r="F28" i="158"/>
  <c r="G26" i="158"/>
  <c r="F26" i="158"/>
  <c r="G25" i="158"/>
  <c r="F25" i="158"/>
  <c r="G24" i="158"/>
  <c r="F24" i="158"/>
  <c r="G23" i="158"/>
  <c r="F23" i="158"/>
  <c r="G22" i="158"/>
  <c r="F22" i="158"/>
  <c r="G21" i="158"/>
  <c r="F21" i="158"/>
  <c r="G20" i="158"/>
  <c r="F20" i="158"/>
  <c r="G14" i="158"/>
  <c r="G15" i="158"/>
  <c r="G16" i="158"/>
  <c r="F14" i="158"/>
  <c r="F15" i="158"/>
  <c r="F16" i="158"/>
  <c r="E9" i="159" l="1"/>
  <c r="E8" i="5" l="1"/>
  <c r="E17" i="5" l="1"/>
  <c r="E18" i="5"/>
  <c r="D8" i="5"/>
  <c r="E12" i="5"/>
  <c r="E6" i="5" l="1"/>
  <c r="E7" i="5"/>
  <c r="F41" i="158" l="1"/>
  <c r="G41" i="158"/>
  <c r="F40" i="158"/>
  <c r="G40" i="158"/>
  <c r="F39" i="158"/>
  <c r="G39" i="158"/>
  <c r="F38" i="158"/>
  <c r="G38" i="158"/>
  <c r="F37" i="158"/>
  <c r="G37" i="158"/>
  <c r="F36" i="158"/>
  <c r="G36" i="158"/>
  <c r="F35" i="158"/>
  <c r="G35" i="158"/>
  <c r="D9" i="159"/>
  <c r="G42" i="158" l="1"/>
  <c r="F42" i="158"/>
  <c r="C61" i="158"/>
  <c r="E61" i="158"/>
  <c r="C66" i="158"/>
  <c r="F61" i="158" l="1"/>
  <c r="G61" i="158"/>
  <c r="C18" i="158"/>
  <c r="I63" i="158" l="1"/>
  <c r="I60" i="158"/>
  <c r="I59" i="158"/>
  <c r="I56" i="158"/>
  <c r="I54" i="158"/>
  <c r="I53" i="158"/>
  <c r="I52" i="158"/>
  <c r="I51" i="158"/>
  <c r="I48" i="158"/>
  <c r="I47" i="158"/>
  <c r="I46" i="158"/>
  <c r="I45" i="158"/>
  <c r="I44" i="158"/>
  <c r="I42" i="158"/>
  <c r="I40" i="158"/>
  <c r="I39" i="158"/>
  <c r="I38" i="158"/>
  <c r="I37" i="158"/>
  <c r="I36" i="158"/>
  <c r="I35" i="158"/>
  <c r="I33" i="158"/>
  <c r="I31" i="158"/>
  <c r="I30" i="158"/>
  <c r="I29" i="158"/>
  <c r="I28" i="158"/>
  <c r="I26" i="158"/>
  <c r="I24" i="158"/>
  <c r="I23" i="158"/>
  <c r="I22" i="158"/>
  <c r="I21" i="158"/>
  <c r="I20" i="158"/>
  <c r="I16" i="158"/>
  <c r="I15" i="158"/>
  <c r="I14" i="158"/>
  <c r="C18" i="159" l="1"/>
  <c r="B18" i="158" l="1"/>
  <c r="G18" i="158" l="1"/>
  <c r="F18" i="158"/>
  <c r="I18" i="158"/>
  <c r="B38" i="158" l="1"/>
  <c r="B36" i="158"/>
  <c r="E57" i="158" l="1"/>
  <c r="F57" i="158" l="1"/>
  <c r="G57" i="158"/>
  <c r="I57" i="158"/>
  <c r="I61" i="158" l="1"/>
  <c r="C14" i="159"/>
  <c r="B14" i="159"/>
  <c r="C9" i="159" l="1"/>
  <c r="C7" i="5" l="1"/>
  <c r="C8" i="5"/>
  <c r="C6" i="5"/>
  <c r="D7" i="5"/>
  <c r="D6" i="5"/>
  <c r="H14" i="158"/>
  <c r="J14" i="158"/>
  <c r="H15" i="158"/>
  <c r="J15" i="158"/>
  <c r="H16" i="158"/>
  <c r="J16" i="158"/>
  <c r="J65" i="158"/>
  <c r="J64" i="158"/>
  <c r="J63" i="158"/>
  <c r="H63" i="158"/>
  <c r="J60" i="158"/>
  <c r="H60" i="158"/>
  <c r="J59" i="158"/>
  <c r="H59" i="158"/>
  <c r="J56" i="158"/>
  <c r="H56" i="158"/>
  <c r="J55" i="158"/>
  <c r="J54" i="158"/>
  <c r="H54" i="158"/>
  <c r="J53" i="158"/>
  <c r="H53" i="158"/>
  <c r="J52" i="158"/>
  <c r="H52" i="158"/>
  <c r="J51" i="158"/>
  <c r="H51" i="158"/>
  <c r="J48" i="158"/>
  <c r="H48" i="158"/>
  <c r="J47" i="158"/>
  <c r="H47" i="158"/>
  <c r="J46" i="158"/>
  <c r="H46" i="158"/>
  <c r="J45" i="158"/>
  <c r="H45" i="158"/>
  <c r="J44" i="158"/>
  <c r="H44" i="158"/>
  <c r="J33" i="158"/>
  <c r="J32" i="158"/>
  <c r="J31" i="158"/>
  <c r="H31" i="158"/>
  <c r="J30" i="158"/>
  <c r="H30" i="158"/>
  <c r="J29" i="158"/>
  <c r="H29" i="158"/>
  <c r="J28" i="158"/>
  <c r="H28" i="158"/>
  <c r="J26" i="158"/>
  <c r="J25" i="158"/>
  <c r="J24" i="158"/>
  <c r="H24" i="158"/>
  <c r="J23" i="158"/>
  <c r="H23" i="158"/>
  <c r="J22" i="158"/>
  <c r="H22" i="158"/>
  <c r="J21" i="158"/>
  <c r="H21" i="158"/>
  <c r="J20" i="158"/>
  <c r="H20" i="158"/>
  <c r="B18" i="159" l="1"/>
  <c r="B9" i="159" l="1"/>
  <c r="E66" i="158"/>
  <c r="F66" i="158" l="1"/>
  <c r="G66" i="158"/>
  <c r="I66" i="158"/>
  <c r="J66" i="158"/>
  <c r="J61" i="158"/>
  <c r="J57" i="158" l="1"/>
  <c r="B66" i="158" l="1"/>
  <c r="B61" i="158"/>
  <c r="B57" i="158"/>
  <c r="B41" i="158"/>
  <c r="B40" i="158"/>
  <c r="B39" i="158"/>
  <c r="B37" i="158"/>
  <c r="B35" i="158"/>
  <c r="B33" i="158"/>
  <c r="B26" i="158"/>
  <c r="H66" i="158" l="1"/>
  <c r="H61" i="158"/>
  <c r="H57" i="158"/>
  <c r="H33" i="158"/>
  <c r="H26" i="158"/>
  <c r="B42" i="158"/>
  <c r="J35" i="158"/>
  <c r="H35" i="158"/>
  <c r="J38" i="158"/>
  <c r="H38" i="158"/>
  <c r="J39" i="158"/>
  <c r="H39" i="158"/>
  <c r="J40" i="158"/>
  <c r="H40" i="158"/>
  <c r="J41" i="158"/>
  <c r="J36" i="158"/>
  <c r="H36" i="158"/>
  <c r="J37" i="158"/>
  <c r="H37" i="158"/>
  <c r="H18" i="158"/>
  <c r="J18" i="158"/>
  <c r="J42" i="158" l="1"/>
  <c r="H42" i="158"/>
</calcChain>
</file>

<file path=xl/comments1.xml><?xml version="1.0" encoding="utf-8"?>
<comments xmlns="http://schemas.openxmlformats.org/spreadsheetml/2006/main">
  <authors>
    <author>SP</author>
    <author>Hirková Anna</author>
  </authors>
  <commentList>
    <comment ref="D10" authorId="0">
      <text>
        <r>
          <rPr>
            <b/>
            <sz val="9"/>
            <color indexed="81"/>
            <rFont val="Tahoma"/>
            <family val="2"/>
            <charset val="238"/>
          </rPr>
          <t>SP:</t>
        </r>
        <r>
          <rPr>
            <sz val="9"/>
            <color indexed="81"/>
            <rFont val="Tahoma"/>
            <family val="2"/>
            <charset val="238"/>
          </rPr>
          <t xml:space="preserve">
poskytnuté Fin.prostr. Z MPSVaR</t>
        </r>
      </text>
    </comment>
    <comment ref="B46" authorId="1">
      <text>
        <r>
          <rPr>
            <b/>
            <sz val="8"/>
            <color indexed="81"/>
            <rFont val="Tahoma"/>
            <family val="2"/>
            <charset val="238"/>
          </rPr>
          <t>Hirková Anna:</t>
        </r>
        <r>
          <rPr>
            <sz val="8"/>
            <color indexed="81"/>
            <rFont val="Tahoma"/>
            <family val="2"/>
            <charset val="238"/>
          </rPr>
          <t xml:space="preserve">
účet 34611540 MD obdobie
</t>
        </r>
      </text>
    </comment>
    <comment ref="B47" authorId="0">
      <text>
        <r>
          <rPr>
            <b/>
            <sz val="9"/>
            <color indexed="81"/>
            <rFont val="Tahoma"/>
            <family val="2"/>
            <charset val="238"/>
          </rPr>
          <t>SP:</t>
        </r>
        <r>
          <rPr>
            <sz val="9"/>
            <color indexed="81"/>
            <rFont val="Tahoma"/>
            <family val="2"/>
            <charset val="238"/>
          </rPr>
          <t xml:space="preserve">
na základe /ŠP výpis z ú.osobit.prostriedkov/ spočítať iba došlý príjem v mesiacoch k vykazovanému obdobiu </t>
        </r>
      </text>
    </comment>
  </commentList>
</comments>
</file>

<file path=xl/comments2.xml><?xml version="1.0" encoding="utf-8"?>
<comments xmlns="http://schemas.openxmlformats.org/spreadsheetml/2006/main">
  <authors>
    <author>Janaková Anna</author>
  </authors>
  <commentList>
    <comment ref="F18" authorId="0">
      <text>
        <r>
          <rPr>
            <b/>
            <sz val="9"/>
            <color indexed="81"/>
            <rFont val="Tahoma"/>
            <charset val="1"/>
          </rPr>
          <t>Janaková Anna:</t>
        </r>
        <r>
          <rPr>
            <sz val="9"/>
            <color indexed="81"/>
            <rFont val="Tahoma"/>
            <charset val="1"/>
          </rPr>
          <t xml:space="preserve">
navýšili sme o 1 €</t>
        </r>
      </text>
    </comment>
    <comment ref="E23" authorId="0">
      <text>
        <r>
          <rPr>
            <b/>
            <sz val="9"/>
            <color indexed="81"/>
            <rFont val="Tahoma"/>
            <charset val="1"/>
          </rPr>
          <t>Janaková Anna:</t>
        </r>
        <r>
          <rPr>
            <sz val="9"/>
            <color indexed="81"/>
            <rFont val="Tahoma"/>
            <charset val="1"/>
          </rPr>
          <t xml:space="preserve">
navýšili sme o 1 €</t>
        </r>
      </text>
    </comment>
  </commentList>
</comments>
</file>

<file path=xl/sharedStrings.xml><?xml version="1.0" encoding="utf-8"?>
<sst xmlns="http://schemas.openxmlformats.org/spreadsheetml/2006/main" count="2234" uniqueCount="899">
  <si>
    <t>a</t>
  </si>
  <si>
    <t>Ukazovateľ</t>
  </si>
  <si>
    <t>v tom:</t>
  </si>
  <si>
    <t>v tis. Eur</t>
  </si>
  <si>
    <t>Spolu</t>
  </si>
  <si>
    <t>Výdavky Sociálnej poisťovne</t>
  </si>
  <si>
    <t>Druh dávky</t>
  </si>
  <si>
    <t>Základný fond nemocenského poistenia</t>
  </si>
  <si>
    <t>nemocenské</t>
  </si>
  <si>
    <t>ošetrovné</t>
  </si>
  <si>
    <t>vyrovnávacia dávka</t>
  </si>
  <si>
    <t>materské</t>
  </si>
  <si>
    <t>Celkom výdavky ZFNP</t>
  </si>
  <si>
    <t>Základný fond starobného poistenia</t>
  </si>
  <si>
    <t>starobný dôchodok</t>
  </si>
  <si>
    <t>predčasný starobný dôchodok</t>
  </si>
  <si>
    <t>vdovský dôchodok</t>
  </si>
  <si>
    <t xml:space="preserve">vdovecký dôchodok </t>
  </si>
  <si>
    <t>sirotský dôchodok</t>
  </si>
  <si>
    <t xml:space="preserve">zúčtovanie dávok § 112, ods.9 </t>
  </si>
  <si>
    <t>Základný fond invalidného poistenia</t>
  </si>
  <si>
    <t>invalidný dôchodok</t>
  </si>
  <si>
    <t>vdovecký dôchodok</t>
  </si>
  <si>
    <t>Dôchodkové dávky celkom</t>
  </si>
  <si>
    <t>Celkom</t>
  </si>
  <si>
    <t>Základný fond úrazového poistenia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</si>
  <si>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</si>
  <si>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</si>
  <si>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</si>
  <si>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</si>
  <si>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</si>
  <si>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</si>
  <si>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</si>
  <si>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</si>
  <si>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</si>
  <si>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</si>
  <si>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výplata poistných plnení m.r.</t>
  </si>
  <si>
    <t>zúčtovanie  dávok § 112</t>
  </si>
  <si>
    <t>18% prevod do ZFSP za pob.úrazovej renty</t>
  </si>
  <si>
    <t>Základný fond garančného poistenia</t>
  </si>
  <si>
    <t>Výdavky na dávku garančného poistenia</t>
  </si>
  <si>
    <t>Úhrada príspevkov na SDS</t>
  </si>
  <si>
    <t xml:space="preserve">Celkom </t>
  </si>
  <si>
    <t>Základný fond poistenia v nezamestnanosti</t>
  </si>
  <si>
    <t>výdavky na dávku v nezamestnanosti</t>
  </si>
  <si>
    <t>zúčtovanie dávok § 112</t>
  </si>
  <si>
    <t>refundácia dávky v nezamestnanosti do EÚ</t>
  </si>
  <si>
    <t>VÝDAVKY CELKOM</t>
  </si>
  <si>
    <t>základný fond nemocenského poistenia</t>
  </si>
  <si>
    <t xml:space="preserve">základný fond starobného poistenia </t>
  </si>
  <si>
    <t xml:space="preserve">základný fond invalidného poistenia </t>
  </si>
  <si>
    <t xml:space="preserve">základný fond úrazového poistenia </t>
  </si>
  <si>
    <t xml:space="preserve">základný fond garančného poistenia </t>
  </si>
  <si>
    <t>základný fond  poistenia v nezamestnanosti</t>
  </si>
  <si>
    <t>správny fond</t>
  </si>
  <si>
    <t>v tom:  investičné výdavky</t>
  </si>
  <si>
    <t xml:space="preserve">           prevádzkové náklady</t>
  </si>
  <si>
    <t>Riadok číslo</t>
  </si>
  <si>
    <t>1.</t>
  </si>
  <si>
    <t>Spolu zamestnanec a zamestnávateľ</t>
  </si>
  <si>
    <t>2.</t>
  </si>
  <si>
    <t>Povinne  poistená SZČO</t>
  </si>
  <si>
    <t>3.</t>
  </si>
  <si>
    <t>Dobrovoľne  poistená osoba</t>
  </si>
  <si>
    <t>Dlžné poistné</t>
  </si>
  <si>
    <t>Príspevky na SDS zaplatené zamestnávateľom po uplynutí 60 dní</t>
  </si>
  <si>
    <t>Štát - poistné za zákonom určené skupiny</t>
  </si>
  <si>
    <t>Sociálna poisťovňa - poistné zo ZFÚP do ZFSP za poberateľov úrazovej renty (§ 88)</t>
  </si>
  <si>
    <t>Príjmy z príspevkov na SDS (EAO)</t>
  </si>
  <si>
    <t>Príjmy z príspevkov na SDS (štát)</t>
  </si>
  <si>
    <t>Príjmy cez pobočky spolu s SDS (r.č. 1 až 6 a 10)</t>
  </si>
  <si>
    <t xml:space="preserve">Január  </t>
  </si>
  <si>
    <t>Február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</si>
  <si>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</si>
  <si>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</si>
  <si>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</si>
  <si>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</si>
  <si>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</si>
  <si>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</si>
  <si>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</si>
  <si>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</si>
  <si>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</si>
  <si>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Príjmy z otvorenia II. piliera</t>
  </si>
  <si>
    <t xml:space="preserve">Pokuty a penále </t>
  </si>
  <si>
    <t>Príjmy spolu s príspevkami na SDS celkom ( bez prostriedkov zo ŠR)</t>
  </si>
  <si>
    <t>Príjmy z poistného a príspevkov na SDS (r.č. 1, 2, 3, 6, 7, 8, 10, 11, 12)</t>
  </si>
  <si>
    <t>Ostatné príjmy</t>
  </si>
  <si>
    <t>dôchodkové poistenie spolu</t>
  </si>
  <si>
    <t>Príjmy Sociálnej poisťovne vrátane príspevkov na SDS rok 2014</t>
  </si>
  <si>
    <t>Schválený rozpočet na rok 2014</t>
  </si>
  <si>
    <t>Výdavky Sociálnej poisťovne rok 2014</t>
  </si>
  <si>
    <t>Rozdiel  4-2</t>
  </si>
  <si>
    <t>% plnenia  4/1</t>
  </si>
  <si>
    <t>Index  4/3</t>
  </si>
  <si>
    <t>% plnenia  4/2</t>
  </si>
  <si>
    <t>Marec</t>
  </si>
  <si>
    <t>Apríl</t>
  </si>
  <si>
    <t>Rozdiel  4-3</t>
  </si>
  <si>
    <t>Máj</t>
  </si>
  <si>
    <t>Ú č e t</t>
  </si>
  <si>
    <t>Číslo bežného účtu</t>
  </si>
  <si>
    <t xml:space="preserve">                                       Zostatok v tis. Eur</t>
  </si>
  <si>
    <t>v  Štátnej pokladnici</t>
  </si>
  <si>
    <t>Bežný účet</t>
  </si>
  <si>
    <t xml:space="preserve">z toho   Cash pooling </t>
  </si>
  <si>
    <t>Termínovaný vklad</t>
  </si>
  <si>
    <t xml:space="preserve">nemocenského poistenia   (ZFNP) </t>
  </si>
  <si>
    <t>7000165528/8180</t>
  </si>
  <si>
    <t>dôchodkového  poistenia    (účet  DP)</t>
  </si>
  <si>
    <t>7000164541/8180</t>
  </si>
  <si>
    <t>garančného poistenia   (ZFGP)</t>
  </si>
  <si>
    <t>7000165552/8180</t>
  </si>
  <si>
    <t>poistenia v nezamestnanosti  (ZFPvN)</t>
  </si>
  <si>
    <t>7000165544/8180</t>
  </si>
  <si>
    <t>úrazového poistenia  (ZFÚP)</t>
  </si>
  <si>
    <t>7000165536/8180</t>
  </si>
  <si>
    <t>,</t>
  </si>
  <si>
    <t>Spolu účty základných fondov v ústredí</t>
  </si>
  <si>
    <t>rezervného fondu  solidarity  ( RFS)</t>
  </si>
  <si>
    <t>7000164533/8180</t>
  </si>
  <si>
    <t>Spolu disponibilné zdroje v ústredí na výplatu dávok</t>
  </si>
  <si>
    <t>Ostatné účty spolu</t>
  </si>
  <si>
    <t>v pobočkách na výplatu dávok realizovaných pobočkami</t>
  </si>
  <si>
    <t>centrálny účet ústredia</t>
  </si>
  <si>
    <t>7000164322/8180</t>
  </si>
  <si>
    <t>osob.účet zákl.fondu prísp. na star.dôch.spor SocP</t>
  </si>
  <si>
    <t>7000181034/8180</t>
  </si>
  <si>
    <t>správny fond ústredie</t>
  </si>
  <si>
    <t>7000164314/8180</t>
  </si>
  <si>
    <t>správny fond v pobočkách</t>
  </si>
  <si>
    <t>účet zdaňovanej činnosti SP</t>
  </si>
  <si>
    <t>7000164509/8180</t>
  </si>
  <si>
    <t>sociálny fond SP-ústredie</t>
  </si>
  <si>
    <t>7000164525/8180</t>
  </si>
  <si>
    <t>sociálny fond SP-pobočkách</t>
  </si>
  <si>
    <t>účet osobitných prostriedkov SP</t>
  </si>
  <si>
    <t>7000164517/8180</t>
  </si>
  <si>
    <t>BÚ-ESF-SP</t>
  </si>
  <si>
    <t>7000293052/8180</t>
  </si>
  <si>
    <t xml:space="preserve">S p o l u   všetky účty </t>
  </si>
  <si>
    <t>v tom :</t>
  </si>
  <si>
    <t>v tis. Eur.</t>
  </si>
  <si>
    <t>rok 2013</t>
  </si>
  <si>
    <t>z  RFS</t>
  </si>
  <si>
    <t>zo ZFIP</t>
  </si>
  <si>
    <t>zo ZFPvN</t>
  </si>
  <si>
    <t>do ZFSP</t>
  </si>
  <si>
    <t>1. štvrťrok</t>
  </si>
  <si>
    <t>2. štvrťrok</t>
  </si>
  <si>
    <t>3. štvrťrok</t>
  </si>
  <si>
    <t>4. štvrťrok</t>
  </si>
  <si>
    <t>s p o l u</t>
  </si>
  <si>
    <t>Poukázané  finančné  prostriedky zo ŠR</t>
  </si>
  <si>
    <t>rok 2014</t>
  </si>
  <si>
    <t>Jún</t>
  </si>
  <si>
    <t>Január až  jún 2014</t>
  </si>
  <si>
    <t>Časový rozpis rozpočtu na január až jún 2014</t>
  </si>
  <si>
    <t>Skutočnosť január až jún 2013</t>
  </si>
  <si>
    <t>Skutočnosť január až jún 2014</t>
  </si>
  <si>
    <t>Prehľad o zostatkoch finančných prostriedkov na bežných účtoch  v Štátnej pokladnici  dňa  30.6.2014</t>
  </si>
  <si>
    <t>Presuny realizované na krytie výplat  dôchodkových dávok v roku 2014 vo výške 529 tis. Eur.</t>
  </si>
  <si>
    <t>zúčtovnie dávok § 112</t>
  </si>
  <si>
    <t>Prehľad o príjmoch a výdavkoch Sociálnej poisťovne na dávky, ktoré hradí štát v roku 2014</t>
  </si>
  <si>
    <t>Kapitola štátneho rozpočtu MPSVR SR</t>
  </si>
  <si>
    <t>Rozpis rozpočtu na január až jún 2014</t>
  </si>
  <si>
    <t>Skutočnosť za január až jún 2014</t>
  </si>
  <si>
    <t>% plnenia 3/1</t>
  </si>
  <si>
    <t>% plnenia 3/2</t>
  </si>
  <si>
    <t>1</t>
  </si>
  <si>
    <t>2</t>
  </si>
  <si>
    <t>PRÍJMY</t>
  </si>
  <si>
    <t>VÝDAVKY</t>
  </si>
  <si>
    <t xml:space="preserve"> </t>
  </si>
  <si>
    <t>a/ dôchodok manželky</t>
  </si>
  <si>
    <t>b/ sociálny dôchodok</t>
  </si>
  <si>
    <t>c/ zvýšenie dôchodku z dôvodu JZP</t>
  </si>
  <si>
    <t>d/ zvýšenie dôchodku pre bezvládnosť</t>
  </si>
  <si>
    <t>e/ zvýšenie dôchodku z dôvodu účasti v odboji a rehabilitácie */</t>
  </si>
  <si>
    <t>f/ dávky podľa § 271</t>
  </si>
  <si>
    <t>g/ odškodnenie prac. úrazov a chorôb z povolania zamestnancov zrušených zamestnávateľov, ktorých  zakladateľom bol štát alebo FNM SR</t>
  </si>
  <si>
    <t>h/ plnenia vyplývajúce zo zodpovednoti zamestnávateľa za škodu pri pracovnom úraze a chorobe z povolania vzniknuté pred 1. aprílom 2002 u zamestnávateľa, ktorý mal podľa osobitného predpisu postavenie štátneho orgánu</t>
  </si>
  <si>
    <t>i/ úrazové dávky poskytované fyzickým osobám uvedeným v § 17 ods. 2 a 3 zákona o sociálnom poistení</t>
  </si>
  <si>
    <t>j/ príplatok k dôchodku za štátnu službu</t>
  </si>
  <si>
    <t>k/ plnenia podľa § 293o ods. 6</t>
  </si>
  <si>
    <t>.</t>
  </si>
  <si>
    <t>l/ vianočný príspevok a úhrada nákladov spojená s jeho výplatou</t>
  </si>
  <si>
    <t>m/ príplatok k dôchodku politickým väzňom podľa zákona č. 274/2007 Z.z.v znení neskorších predpisov **/</t>
  </si>
  <si>
    <t>jednorazový finančný príspevok politickým väzňom podľa zákona č. 462/2002 Z. z.</t>
  </si>
  <si>
    <t>n/ invalidné dôchodky podľa §70 ods.2 (invalidi z mladosti)</t>
  </si>
  <si>
    <t>ROZDIEL PRÍJMOV A VÝDAVKOV</t>
  </si>
  <si>
    <t>z toho vianočný príspevok                                                                        príjmy</t>
  </si>
  <si>
    <t>výdavky</t>
  </si>
  <si>
    <t>rozdiel príjmov a výdavkov</t>
  </si>
  <si>
    <t>z toho ostatné dávky, ktoré hradí štát                                                       príjmy</t>
  </si>
  <si>
    <t xml:space="preserve">*/ v dávke zvýšenie dôchodku z titulu rehabilitácie sú zahrnuté aj finančné prostriedky, poskytované ako príplatok k dôchodku podľa § 7 zákona č. 305/1999 Z.z. </t>
  </si>
  <si>
    <t>**/  v dávke príplatok k dôchodku politickým väzňom podľa zákona č. 274/2007 Z.z.v znení neskorších predpisov  je zahrnutý príspevok aj pre osoby pozostalé po popravenom alebo zomretom</t>
  </si>
  <si>
    <t>politickom väzňovi počas výkonu trestu podľa zákona č. 272/2008 Z.z., ktorým sa mení a dopĺňa zákon č. 274/2007 Z.z.</t>
  </si>
  <si>
    <t>Kapitola štátneho rozpočtu MO SR</t>
  </si>
  <si>
    <t>príspevok účastníkom národného boja za oslobodenie a vdovám a vdovcom po týchto osobách podľa článku III. bod 2 zákona č. 285/2009 Z. z. a na úhradu výdavkov spojených s jeho výplatou</t>
  </si>
  <si>
    <t>Finančné prostriedky poukázané MO SR</t>
  </si>
  <si>
    <t>Rozdiel - príjmov a výdavkov (pohľadávka voči MO SR)</t>
  </si>
  <si>
    <t>Mesačný vývoj použitia správneho fondu celkom za rok 2013 a 2014</t>
  </si>
  <si>
    <t>v Eur</t>
  </si>
  <si>
    <t>Eur</t>
  </si>
  <si>
    <t>Ukazovatele</t>
  </si>
  <si>
    <t>R O K      2   0  1  3</t>
  </si>
  <si>
    <t>Rozpočet</t>
  </si>
  <si>
    <t xml:space="preserve"> S K U T O Č N O S Ť</t>
  </si>
  <si>
    <t>Január</t>
  </si>
  <si>
    <t>Júl</t>
  </si>
  <si>
    <t>August</t>
  </si>
  <si>
    <t>September</t>
  </si>
  <si>
    <t>Október</t>
  </si>
  <si>
    <t>November</t>
  </si>
  <si>
    <t>December</t>
  </si>
  <si>
    <t xml:space="preserve"> Správny fond celkom</t>
  </si>
  <si>
    <t>neúplné</t>
  </si>
  <si>
    <t>R O K      2   0  1  4</t>
  </si>
  <si>
    <t>Upravený</t>
  </si>
  <si>
    <t>rozpočet</t>
  </si>
  <si>
    <t>Vyhodnotenie plnenia upraveného rozpisu rozpočtu správneho fondu Sociálnej poisťovne za I. polrok 2014</t>
  </si>
  <si>
    <t>Org. útvary SP</t>
  </si>
  <si>
    <t>Spotrebované nákupy</t>
  </si>
  <si>
    <t>Služby</t>
  </si>
  <si>
    <t>Osobné náklady</t>
  </si>
  <si>
    <t>Dane a poplatky</t>
  </si>
  <si>
    <t>Ostatné náklady</t>
  </si>
  <si>
    <t xml:space="preserve"> Bežné výdavky</t>
  </si>
  <si>
    <t>Kapitálové výdavky</t>
  </si>
  <si>
    <t>Správny fond SPOLU</t>
  </si>
  <si>
    <t>* Ústredie SP (132)</t>
  </si>
  <si>
    <t xml:space="preserve">  Rozpis rozpočtu</t>
  </si>
  <si>
    <t xml:space="preserve">  Upravený rozpis rozp</t>
  </si>
  <si>
    <t>* Skutočnosť</t>
  </si>
  <si>
    <t>* % Plnenia z URR</t>
  </si>
  <si>
    <t>* Pol. obj. Nevädzová</t>
  </si>
  <si>
    <t>* DaRZ Staré Hory(136)</t>
  </si>
  <si>
    <t>* DaRZ Pavčina Lehota</t>
  </si>
  <si>
    <t>* Dozorná rada (133)</t>
  </si>
  <si>
    <t>** ÚSTREDIE SPOLU</t>
  </si>
  <si>
    <t>*  Rozpis rozpočtu</t>
  </si>
  <si>
    <t>*  Upravený rozpis rozp</t>
  </si>
  <si>
    <t>*  Skutočnosť</t>
  </si>
  <si>
    <t>* Pobočky SP (132)</t>
  </si>
  <si>
    <t>*** SPRÁVNY FOND SPOLU</t>
  </si>
  <si>
    <t>**  Rozpis rozpočtu</t>
  </si>
  <si>
    <t>**  Upravený rozpis rozp</t>
  </si>
  <si>
    <t>**  Skutočnosť</t>
  </si>
  <si>
    <t>** % Plnenia z URR</t>
  </si>
  <si>
    <t>Objednávky a nezaplatené faktúry za celú Sociálnu poisťovňu k 14. júlu 2014</t>
  </si>
  <si>
    <t>Euro</t>
  </si>
  <si>
    <t>Ukazovatel</t>
  </si>
  <si>
    <t>Upravený rozpis</t>
  </si>
  <si>
    <t>Objednávky</t>
  </si>
  <si>
    <t>Faktúry</t>
  </si>
  <si>
    <t>Výdavky</t>
  </si>
  <si>
    <t>Skutočnosť</t>
  </si>
  <si>
    <t>Rozdiel</t>
  </si>
  <si>
    <t>rozpočtu</t>
  </si>
  <si>
    <t>v systéme</t>
  </si>
  <si>
    <t>došlé v SAPe</t>
  </si>
  <si>
    <t>k 14. júlu</t>
  </si>
  <si>
    <t>bez objednávok</t>
  </si>
  <si>
    <t>vrátane</t>
  </si>
  <si>
    <t>(stl.1 minus stl.6)</t>
  </si>
  <si>
    <t>na rok 2014</t>
  </si>
  <si>
    <t>SAP(modul MM)</t>
  </si>
  <si>
    <t>objednávok</t>
  </si>
  <si>
    <t>Vyhodnotenie plnenia rozpisu rozpočtu bežných výdavkov (nákladov) správneho fondu Sociálnej poisťovne za I. polrok 2014</t>
  </si>
  <si>
    <t>v štruktúre funkčnej a ekonomickej klasifikácie</t>
  </si>
  <si>
    <t xml:space="preserve">Funkčná </t>
  </si>
  <si>
    <t>Ekonomická klasifikácia</t>
  </si>
  <si>
    <t>Text</t>
  </si>
  <si>
    <t>Rozpis</t>
  </si>
  <si>
    <t>Rozpis rozpočtu</t>
  </si>
  <si>
    <t>%</t>
  </si>
  <si>
    <t>klasifikácia</t>
  </si>
  <si>
    <t xml:space="preserve">Hlavná </t>
  </si>
  <si>
    <t>Kategória</t>
  </si>
  <si>
    <t>Položka</t>
  </si>
  <si>
    <t>Podpo-</t>
  </si>
  <si>
    <t>po úpravách</t>
  </si>
  <si>
    <t>za I. polrok</t>
  </si>
  <si>
    <t>plnenia</t>
  </si>
  <si>
    <t>oddiel/skupina/</t>
  </si>
  <si>
    <t>kategória</t>
  </si>
  <si>
    <t>ložka</t>
  </si>
  <si>
    <t>k 30. 06. 2014</t>
  </si>
  <si>
    <t>(3 : 2)</t>
  </si>
  <si>
    <t>trieda/podtrieda</t>
  </si>
  <si>
    <t>b</t>
  </si>
  <si>
    <t>c</t>
  </si>
  <si>
    <t>d</t>
  </si>
  <si>
    <t>e</t>
  </si>
  <si>
    <t>f</t>
  </si>
  <si>
    <t>10.9.0.3</t>
  </si>
  <si>
    <t>600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</si>
  <si>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</si>
  <si>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</si>
  <si>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</si>
  <si>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</si>
  <si>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</si>
  <si>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</si>
  <si>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</si>
  <si>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</si>
  <si>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</si>
  <si>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</si>
  <si>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</si>
  <si>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</si>
  <si>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</si>
  <si>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</si>
  <si>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</si>
  <si>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</si>
  <si>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</si>
  <si>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</si>
  <si>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</si>
  <si>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</si>
  <si>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</si>
  <si>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</si>
  <si>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</si>
  <si>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</si>
  <si>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</si>
  <si>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</si>
  <si>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</si>
  <si>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</si>
  <si>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</si>
  <si>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</si>
  <si>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</si>
  <si>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</si>
  <si>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</si>
  <si>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</si>
  <si>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</si>
  <si>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</si>
  <si>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</si>
  <si>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</si>
  <si>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</si>
  <si>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</si>
  <si>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</si>
  <si>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</si>
  <si>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</si>
  <si>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</si>
  <si>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</si>
  <si>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</si>
  <si>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</si>
  <si>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</si>
  <si>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</si>
  <si>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</si>
  <si>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</si>
  <si>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</si>
  <si>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</si>
  <si>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</si>
  <si>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</si>
  <si>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</si>
  <si>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</si>
  <si>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</si>
  <si>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</si>
  <si>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</si>
  <si>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</si>
  <si>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</si>
  <si>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</si>
  <si>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</si>
  <si>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</si>
  <si>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633013</t>
  </si>
  <si>
    <t xml:space="preserve"> Softvér 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</si>
  <si>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</si>
  <si>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</si>
  <si>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</si>
  <si>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</si>
  <si>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</si>
  <si>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</si>
  <si>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</si>
  <si>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</si>
  <si>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</si>
  <si>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</si>
  <si>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</si>
  <si>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</si>
  <si>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</si>
  <si>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</si>
  <si>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</si>
  <si>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</si>
  <si>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</si>
  <si>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</si>
  <si>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</si>
  <si>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</si>
  <si>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</si>
  <si>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</si>
  <si>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</si>
  <si>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</si>
  <si>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</si>
  <si>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</si>
  <si>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</si>
  <si>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</si>
  <si>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</si>
  <si>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</si>
  <si>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</si>
  <si>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</si>
  <si>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</si>
  <si>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</si>
  <si>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</si>
  <si>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</si>
  <si>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</si>
  <si>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</si>
  <si>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</si>
  <si>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</si>
  <si>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</si>
  <si>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</si>
  <si>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</si>
  <si>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</si>
  <si>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</si>
  <si>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</si>
  <si>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</si>
  <si>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</si>
  <si>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>10.9.0.4</t>
  </si>
  <si>
    <t>637029</t>
  </si>
  <si>
    <t xml:space="preserve"> Manká a škody</t>
  </si>
  <si>
    <t xml:space="preserve">637031 </t>
  </si>
  <si>
    <t xml:space="preserve"> Pokuty a penále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</si>
  <si>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</si>
  <si>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</si>
  <si>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</si>
  <si>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</si>
  <si>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</si>
  <si>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</si>
  <si>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</si>
  <si>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</si>
  <si>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</si>
  <si>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</si>
  <si>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</si>
  <si>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</si>
  <si>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</si>
  <si>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</si>
  <si>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</si>
  <si>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</si>
  <si>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</si>
  <si>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</si>
  <si>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</si>
  <si>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</si>
  <si>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</si>
  <si>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</si>
  <si>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rozpisu rozpočtu kapitálových výdavkov (nákladov) správneho fondu Sociálnej poisťovne za I. polrok 2014</t>
  </si>
  <si>
    <t>700</t>
  </si>
  <si>
    <t xml:space="preserve"> Kapitálové výdavky</t>
  </si>
  <si>
    <t>710</t>
  </si>
  <si>
    <t xml:space="preserve"> Obstarávanie kapitálových aktív</t>
  </si>
  <si>
    <t xml:space="preserve"> 711</t>
  </si>
  <si>
    <t xml:space="preserve"> Nákup pozemkov a nehmotných aktív</t>
  </si>
  <si>
    <t>711001</t>
  </si>
  <si>
    <t xml:space="preserve"> Pozemkov</t>
  </si>
  <si>
    <t xml:space="preserve"> 711003</t>
  </si>
  <si>
    <t xml:space="preserve"> Softvéru</t>
  </si>
  <si>
    <t>712</t>
  </si>
  <si>
    <t xml:space="preserve"> Nákup budov, objektov alebo ich častí</t>
  </si>
  <si>
    <t>712001</t>
  </si>
  <si>
    <t xml:space="preserve"> 713</t>
  </si>
  <si>
    <t xml:space="preserve"> Nákup strojov, prístrojov, zariadení, techniky a náradia</t>
  </si>
  <si>
    <t xml:space="preserve"> 713001</t>
  </si>
  <si>
    <t xml:space="preserve"> Interiérového vybavenia</t>
  </si>
  <si>
    <t xml:space="preserve"> 713002</t>
  </si>
  <si>
    <t xml:space="preserve"> 713003</t>
  </si>
  <si>
    <t xml:space="preserve"> 713004</t>
  </si>
  <si>
    <t xml:space="preserve"> 713005</t>
  </si>
  <si>
    <t xml:space="preserve"> Špeciálnych strojov, prístrojov, zariadení, techniky, náradia a materiálu</t>
  </si>
  <si>
    <t xml:space="preserve"> 714</t>
  </si>
  <si>
    <t xml:space="preserve"> Nákup dopravných prostriedkov všetkých druhov</t>
  </si>
  <si>
    <t>714001</t>
  </si>
  <si>
    <t xml:space="preserve"> Osobných automobilov</t>
  </si>
  <si>
    <t xml:space="preserve"> 716</t>
  </si>
  <si>
    <t xml:space="preserve"> Prípravná a projektová dokumentácia</t>
  </si>
  <si>
    <t xml:space="preserve"> 717</t>
  </si>
  <si>
    <t xml:space="preserve"> Realizácia stavieb a ich technické zhodnotenie</t>
  </si>
  <si>
    <t>717001</t>
  </si>
  <si>
    <t xml:space="preserve"> Realizácia nových stavieb</t>
  </si>
  <si>
    <t>717002</t>
  </si>
  <si>
    <t xml:space="preserve"> Rekonštrukcia a modernizácia</t>
  </si>
  <si>
    <t>717003</t>
  </si>
  <si>
    <t xml:space="preserve"> Prístavby, nadstavby, stavebné úpravy</t>
  </si>
  <si>
    <t>Vyhodnotenie plnenia rozpisu rozpočtu bežných výdavkov (nákladov) správneho fondu Sociálnej poisťovne, ústredie za I. polrok 2014</t>
  </si>
  <si>
    <t>Evidencia úpravy rozpisu rozpočtu v Sociálnej poisťovni ústredie</t>
  </si>
  <si>
    <t>za rok  2014</t>
  </si>
  <si>
    <t>Poradové</t>
  </si>
  <si>
    <t>Dátum</t>
  </si>
  <si>
    <t>Fond</t>
  </si>
  <si>
    <t>Protokolárne</t>
  </si>
  <si>
    <t xml:space="preserve">Druh </t>
  </si>
  <si>
    <t>Druh rozpočtu</t>
  </si>
  <si>
    <t>Finančné</t>
  </si>
  <si>
    <t>Finanč.položka</t>
  </si>
  <si>
    <t>Program</t>
  </si>
  <si>
    <t>Suma</t>
  </si>
  <si>
    <t>číslo</t>
  </si>
  <si>
    <t>operácie</t>
  </si>
  <si>
    <t>stredisko</t>
  </si>
  <si>
    <t>BA--0029841/2014</t>
  </si>
  <si>
    <t>Odoslanie</t>
  </si>
  <si>
    <t>Rozpočtové opatrenie</t>
  </si>
  <si>
    <t>632001.50210000</t>
  </si>
  <si>
    <t>ZZZ</t>
  </si>
  <si>
    <t>Prijatie</t>
  </si>
  <si>
    <t>SF Ústredie</t>
  </si>
  <si>
    <t>637004.51811000</t>
  </si>
  <si>
    <t>634004.51829000</t>
  </si>
  <si>
    <t>BA--0039312/2014</t>
  </si>
  <si>
    <t>633001.50142100</t>
  </si>
  <si>
    <t>633006.50113000</t>
  </si>
  <si>
    <t>637011.51814000</t>
  </si>
  <si>
    <t>BA--0036800/2014</t>
  </si>
  <si>
    <t>632003.51910000</t>
  </si>
  <si>
    <t>637029.54810000</t>
  </si>
  <si>
    <t>637031.54210000</t>
  </si>
  <si>
    <t>637031.54230000</t>
  </si>
  <si>
    <t>BA--0051859/2014</t>
  </si>
  <si>
    <t>4.</t>
  </si>
  <si>
    <t>BA--0058899/2014</t>
  </si>
  <si>
    <t>611000.52110000</t>
  </si>
  <si>
    <t>625002.52442000</t>
  </si>
  <si>
    <t>614000.52140000</t>
  </si>
  <si>
    <t>621000.52411000</t>
  </si>
  <si>
    <t>625001.52441000</t>
  </si>
  <si>
    <t>625003.52443000</t>
  </si>
  <si>
    <t>625004.52444000</t>
  </si>
  <si>
    <t>625005.52445000</t>
  </si>
  <si>
    <t>625006.52446000</t>
  </si>
  <si>
    <t>625007.52447000</t>
  </si>
  <si>
    <t>627000.52511000</t>
  </si>
  <si>
    <t>5.</t>
  </si>
  <si>
    <t>BA--0051866/2014</t>
  </si>
  <si>
    <t>642012.52810000</t>
  </si>
  <si>
    <t>642012.52740000</t>
  </si>
  <si>
    <t>642013.52820000</t>
  </si>
  <si>
    <t>642013.52750000</t>
  </si>
  <si>
    <t>6.</t>
  </si>
  <si>
    <t>BA--0071383/2014</t>
  </si>
  <si>
    <t>633006.50112000</t>
  </si>
  <si>
    <t>634001.50131000</t>
  </si>
  <si>
    <t>634002.50122000</t>
  </si>
  <si>
    <t>7.</t>
  </si>
  <si>
    <t>BA--0074929/2014</t>
  </si>
  <si>
    <t>635002.51130000</t>
  </si>
  <si>
    <t>635004.51141000</t>
  </si>
  <si>
    <t>8.</t>
  </si>
  <si>
    <t>BA--0075166/2014</t>
  </si>
  <si>
    <t>Dodatok</t>
  </si>
  <si>
    <t>711003.04121200</t>
  </si>
  <si>
    <t>I1401</t>
  </si>
  <si>
    <t>713002.04221210</t>
  </si>
  <si>
    <t>I1402</t>
  </si>
  <si>
    <t>633006.50111200</t>
  </si>
  <si>
    <t>635004.51151000</t>
  </si>
  <si>
    <t>632003.51450000</t>
  </si>
  <si>
    <t>632004.51818000</t>
  </si>
  <si>
    <t>635002.51822000</t>
  </si>
  <si>
    <t>713004.04221230</t>
  </si>
  <si>
    <t>P1402</t>
  </si>
  <si>
    <t>713005.04221240</t>
  </si>
  <si>
    <t>P1401</t>
  </si>
  <si>
    <t>714001.04231200</t>
  </si>
  <si>
    <t>P1301</t>
  </si>
  <si>
    <t>716000.04251200</t>
  </si>
  <si>
    <t>P1340</t>
  </si>
  <si>
    <t>P1306</t>
  </si>
  <si>
    <t>P1120</t>
  </si>
  <si>
    <t>717002.04211220</t>
  </si>
  <si>
    <t>P1205</t>
  </si>
  <si>
    <t>P1215</t>
  </si>
  <si>
    <t>P1103</t>
  </si>
  <si>
    <t>P1407</t>
  </si>
  <si>
    <t>P1333</t>
  </si>
  <si>
    <t>P1335</t>
  </si>
  <si>
    <t>P1314</t>
  </si>
  <si>
    <t>717003.04211230</t>
  </si>
  <si>
    <t>P1408</t>
  </si>
  <si>
    <t>P1409</t>
  </si>
  <si>
    <t>633006.50111000</t>
  </si>
  <si>
    <t>633006.50114000</t>
  </si>
  <si>
    <t>633006.50121000</t>
  </si>
  <si>
    <t>635006.51110000</t>
  </si>
  <si>
    <t>634002.51120000</t>
  </si>
  <si>
    <t>635004.51140000</t>
  </si>
  <si>
    <t>635004.51150000</t>
  </si>
  <si>
    <t>635001.51160000</t>
  </si>
  <si>
    <t>636001.51610000</t>
  </si>
  <si>
    <t>637004.51812000</t>
  </si>
  <si>
    <t>637005.51813000</t>
  </si>
  <si>
    <t>632003.51827000</t>
  </si>
  <si>
    <t>633010.52730000</t>
  </si>
  <si>
    <t>637035.53210000</t>
  </si>
  <si>
    <t>632001.50220000</t>
  </si>
  <si>
    <t>633004.50142400</t>
  </si>
  <si>
    <t>632002.50310000</t>
  </si>
  <si>
    <t>632003.51410000</t>
  </si>
  <si>
    <t>637014.52720000</t>
  </si>
  <si>
    <t>637012.53810000</t>
  </si>
  <si>
    <t>637012.54910000</t>
  </si>
  <si>
    <t>637034.54940000</t>
  </si>
  <si>
    <t>637004.51828000</t>
  </si>
  <si>
    <t>9.</t>
  </si>
  <si>
    <t>BA--0078393/2014</t>
  </si>
  <si>
    <t>10.</t>
  </si>
  <si>
    <t>BA--0099363/2014</t>
  </si>
  <si>
    <t>11.</t>
  </si>
  <si>
    <t>BA--0106435/2014</t>
  </si>
  <si>
    <t>12.</t>
  </si>
  <si>
    <t>BA--0105283/2014</t>
  </si>
  <si>
    <t>637024.54510000</t>
  </si>
  <si>
    <t>13.</t>
  </si>
  <si>
    <t>BA--0110666/2014</t>
  </si>
  <si>
    <t>14.</t>
  </si>
  <si>
    <t>Súhrnná bilancia - bez príspevkov na SDS (s vplyvom II. piliera)</t>
  </si>
  <si>
    <t>Skutočnosť za rok 2013</t>
  </si>
  <si>
    <t>Schválený rozpočet na rok 2014 */</t>
  </si>
  <si>
    <t>Očakávaná skutočnosť rok 2014</t>
  </si>
  <si>
    <t>Časový rozpis na január až jún  2014</t>
  </si>
  <si>
    <t xml:space="preserve">Skutočnosť k 30. 6. 2014 </t>
  </si>
  <si>
    <t>% plnenia 5/2</t>
  </si>
  <si>
    <t>% plnenia 5/4</t>
  </si>
  <si>
    <t>Rozdiel  5-4</t>
  </si>
  <si>
    <t>Základné údaje</t>
  </si>
  <si>
    <t>Príjmy v bežnom roku</t>
  </si>
  <si>
    <t>z toho prostriedky zo  Štátneho rozpočtu SR</t>
  </si>
  <si>
    <t>Použitie prostriedkov jednotlivých fondov</t>
  </si>
  <si>
    <t>Bilančný rozdiel v bežnom roku</t>
  </si>
  <si>
    <t xml:space="preserve">Prevod z minulých rokov </t>
  </si>
  <si>
    <t>Bilančný rozdiel celkom</t>
  </si>
  <si>
    <t>Zdroje</t>
  </si>
  <si>
    <t>Príjmy</t>
  </si>
  <si>
    <t>Poistné, v tom:</t>
  </si>
  <si>
    <t xml:space="preserve">nemocenské </t>
  </si>
  <si>
    <t xml:space="preserve">starobné </t>
  </si>
  <si>
    <t xml:space="preserve">invalidné </t>
  </si>
  <si>
    <t>úrazové</t>
  </si>
  <si>
    <t>garančné</t>
  </si>
  <si>
    <t>v nezamestnanosti</t>
  </si>
  <si>
    <t>rezervný fond solidarity</t>
  </si>
  <si>
    <t>Sankcie</t>
  </si>
  <si>
    <t>Príjmy z garančného poistenia po uplynutí 60 dní</t>
  </si>
  <si>
    <t>Transfery</t>
  </si>
  <si>
    <t>Základné fondy, v tom:</t>
  </si>
  <si>
    <t>Správny fond</t>
  </si>
  <si>
    <t>Tvorba v bežnom roku</t>
  </si>
  <si>
    <t>Použitie</t>
  </si>
  <si>
    <t>*/ Údaje sú schválené uznesením NR SR  č. 961 zo 17. decembra 2013</t>
  </si>
  <si>
    <t>Vývoj pohľadávok Sociálnej poisťovne podľa druhov a podľa fondov mesačne v roku 2014</t>
  </si>
  <si>
    <t>Stav ku dňu</t>
  </si>
  <si>
    <t>Pohľadávky na poistnom a príspevkoch na SDS celkom                          ( účet 316 )</t>
  </si>
  <si>
    <t xml:space="preserve">Druhy pohľadávok v tis. EUR </t>
  </si>
  <si>
    <t>z toho</t>
  </si>
  <si>
    <t>Druhy pohľadávok na základe rozhodnutia</t>
  </si>
  <si>
    <t>pohľadávky na základe výkazu, prihlášky (účty 31611 a 316911)</t>
  </si>
  <si>
    <t>pohľadávky na základe rozhodnutia</t>
  </si>
  <si>
    <t>poistné</t>
  </si>
  <si>
    <t>penále</t>
  </si>
  <si>
    <t>Ostatné *</t>
  </si>
  <si>
    <t>31. decembru 2013</t>
  </si>
  <si>
    <t>31. januáru 2014</t>
  </si>
  <si>
    <t>28. februáru 2014</t>
  </si>
  <si>
    <t>31. marcu 2014</t>
  </si>
  <si>
    <t>30. aprílu 2014</t>
  </si>
  <si>
    <t>31. máju 2014</t>
  </si>
  <si>
    <t>30. júnu 2014</t>
  </si>
  <si>
    <t>*ostatné (pokuty,poplatky,regresy,preplatky na dávkach...)</t>
  </si>
  <si>
    <t>Vývoj pohľadávok SP podľa fondov (v tis.EUR)</t>
  </si>
  <si>
    <t xml:space="preserve">Pohľadávky SP podľa fondov stav </t>
  </si>
  <si>
    <t>Základné fondy spolu</t>
  </si>
  <si>
    <t xml:space="preserve">ZF nemoc. poistenia </t>
  </si>
  <si>
    <t xml:space="preserve">ZF starob. poistenia </t>
  </si>
  <si>
    <t xml:space="preserve">ZF invalid. poistenia </t>
  </si>
  <si>
    <t>ZF úrazového poist.</t>
  </si>
  <si>
    <t>ZF garanč. poistenia</t>
  </si>
  <si>
    <t>ZF poist.v nezamest.</t>
  </si>
  <si>
    <t xml:space="preserve">Rezerv.fond solidarity </t>
  </si>
  <si>
    <t xml:space="preserve">Zúčtov.poist. r. 1993 </t>
  </si>
  <si>
    <t xml:space="preserve">Zúčtov.poist. r. 1994 </t>
  </si>
  <si>
    <t>k 31. decembru 2013</t>
  </si>
  <si>
    <t>k 31.januáru 2014</t>
  </si>
  <si>
    <t>k 28. februáru 2014</t>
  </si>
  <si>
    <t>k 31. marcu 2014</t>
  </si>
  <si>
    <t>k 30. aprílu 2014</t>
  </si>
  <si>
    <t>k 31. máju 2014</t>
  </si>
  <si>
    <t>k 30. júnu 2014</t>
  </si>
  <si>
    <t>Pobočka</t>
  </si>
  <si>
    <t>Pohľadávky celkom ( účet 316 ) v tis. Eur</t>
  </si>
  <si>
    <t>stav k 31_12_2013</t>
  </si>
  <si>
    <t>stav k 30_06_2014</t>
  </si>
  <si>
    <t>nárast (+); pokles (-)</t>
  </si>
  <si>
    <t>zníženie (-), nárast (+) pohľadávok oproti stavu k 31_12_2013 o...%</t>
  </si>
  <si>
    <t>Martin</t>
  </si>
  <si>
    <t>Levice</t>
  </si>
  <si>
    <t>Nové Zámky</t>
  </si>
  <si>
    <t>Bratislava</t>
  </si>
  <si>
    <t>Veľký Krtíš</t>
  </si>
  <si>
    <t>Nitra</t>
  </si>
  <si>
    <t>Považská Bystrica</t>
  </si>
  <si>
    <t>Spišská Nová Ves</t>
  </si>
  <si>
    <t>Stará Ľubovňa</t>
  </si>
  <si>
    <t>Komárno</t>
  </si>
  <si>
    <t>Prievidza</t>
  </si>
  <si>
    <t>Žilina</t>
  </si>
  <si>
    <t>Galanta</t>
  </si>
  <si>
    <t>Košice</t>
  </si>
  <si>
    <t>Žiar nad Hronom</t>
  </si>
  <si>
    <t>Michalovce</t>
  </si>
  <si>
    <t>Zvolen</t>
  </si>
  <si>
    <t>Rožňava</t>
  </si>
  <si>
    <t>Bardejov</t>
  </si>
  <si>
    <t>Vranov nad Topľou</t>
  </si>
  <si>
    <t>Čadca</t>
  </si>
  <si>
    <t>Humenné</t>
  </si>
  <si>
    <t>Svidník</t>
  </si>
  <si>
    <t>Poprad</t>
  </si>
  <si>
    <t>Dunajská Streda</t>
  </si>
  <si>
    <t>Prešov</t>
  </si>
  <si>
    <t>Trebišov</t>
  </si>
  <si>
    <t>Trnava</t>
  </si>
  <si>
    <t>Senica</t>
  </si>
  <si>
    <t>Liptovský Mikuláš</t>
  </si>
  <si>
    <t>Banská Bystrica</t>
  </si>
  <si>
    <t>Dolný Kubín</t>
  </si>
  <si>
    <t>Topoľčany</t>
  </si>
  <si>
    <t>Trenčín</t>
  </si>
  <si>
    <t>Lučenec</t>
  </si>
  <si>
    <t>Rimavská Sobota</t>
  </si>
  <si>
    <t>SP pobočky</t>
  </si>
  <si>
    <t xml:space="preserve">Ústredie </t>
  </si>
  <si>
    <t>SP spolu</t>
  </si>
  <si>
    <t>Prehľad pohľadávok Sociálnej poisťovne podľa spôsobov vymáhania v tis. EUR</t>
  </si>
  <si>
    <t>pohľadávky spolu k 30.06.2014</t>
  </si>
  <si>
    <t>Podiel</t>
  </si>
  <si>
    <t>Konkurzy</t>
  </si>
  <si>
    <t>Vyrovnanie reštrukturalizácia</t>
  </si>
  <si>
    <t>Likvidácia</t>
  </si>
  <si>
    <t xml:space="preserve">Dedičské konanie  </t>
  </si>
  <si>
    <t>Exekúcie</t>
  </si>
  <si>
    <t>Povolené splátky  dlžných súm</t>
  </si>
  <si>
    <t xml:space="preserve">Mandátna správa  </t>
  </si>
  <si>
    <t>Iné spôsoby vymáhania</t>
  </si>
  <si>
    <t>Okrem vymáhaných pohľadávok eviduje Sociálna poisťovňa</t>
  </si>
  <si>
    <t>V celkových pohľadávkach:</t>
  </si>
  <si>
    <t>Pohľadávky voči zdravotníckym zariadeniam - nevymáhané (poistné+penále)</t>
  </si>
  <si>
    <t>Pohľadávky po ukončení vymáhania</t>
  </si>
  <si>
    <t>Pohľadávky pred začatím vymáhania</t>
  </si>
  <si>
    <t xml:space="preserve">pohľadávky na poistnom na základe výkazu, prihlášky evidované v účtovníctve (aj pred lehotou splatnosti) </t>
  </si>
  <si>
    <t>pohľadávky na poistnom v nezamestnanosti evidovaných voči krajinám EÚ</t>
  </si>
  <si>
    <t>exekúcie podané v roku 2014</t>
  </si>
  <si>
    <t>počet rozhodnutí</t>
  </si>
  <si>
    <t>výška vymáhanej pohľadávky v exekučnom konaní v tis. Eur</t>
  </si>
  <si>
    <t>úhrady v tis. Eur</t>
  </si>
  <si>
    <t>k 31.1.2014</t>
  </si>
  <si>
    <t>k 28.2.2014</t>
  </si>
  <si>
    <t>k 31.3.2014</t>
  </si>
  <si>
    <t>k 30.4.2014</t>
  </si>
  <si>
    <t>k 31.5.2014</t>
  </si>
  <si>
    <t>k 30.6.2014</t>
  </si>
  <si>
    <t>Vydané rozhodnutia o povolení splátok dlžných súm v roku 2014</t>
  </si>
  <si>
    <t>stav k</t>
  </si>
  <si>
    <t>počet povolených splátkových kalendárov</t>
  </si>
  <si>
    <t>suma  na ktorú boli vydané rozhodnutia o povolení splátok dlžných súm (tis. Eur)</t>
  </si>
  <si>
    <t>Celková vymožená suma    (tis. Eur)</t>
  </si>
  <si>
    <t xml:space="preserve">Prehľad pohľadávok vymáhaných prostredníctvom mandátnej správy spoločnosťou General Factoring a. s. </t>
  </si>
  <si>
    <t>sumárny prehľad prevedených pohľadávok do mandátnej správy a  akceptovaných úhrad od 01. 01. 2014 do 30.6. 2014</t>
  </si>
  <si>
    <t>spolu prevedené     (suma tis. EUR)</t>
  </si>
  <si>
    <t>spolu akceptované  (suma tis. EUR)</t>
  </si>
  <si>
    <t>sumárny prehľad rok 2014</t>
  </si>
  <si>
    <t>prevedené pohľadávky do MS v roku 2014 a akceptované úhrady ku konkrétnym sumárnym zoznamom v roku 2014</t>
  </si>
  <si>
    <t>sumárny zoznam č.</t>
  </si>
  <si>
    <t>spolu</t>
  </si>
  <si>
    <t>012014</t>
  </si>
  <si>
    <t>022014</t>
  </si>
  <si>
    <t>032014</t>
  </si>
  <si>
    <t>042014</t>
  </si>
  <si>
    <t>052014</t>
  </si>
  <si>
    <t>062014</t>
  </si>
  <si>
    <t>prevedené</t>
  </si>
  <si>
    <t>počet</t>
  </si>
  <si>
    <t>suma tis. EUR</t>
  </si>
  <si>
    <t>akceptované</t>
  </si>
  <si>
    <t>prehľad rok 2014 po sumárnych zoznamoch</t>
  </si>
  <si>
    <t>Stav pohľadávok  podľa pobočiek Sociálnej poisťovne a zdravotníckych zariadení k 30. júnu 2014 (v tis. EUR)</t>
  </si>
  <si>
    <t>Typ zdravotníckeho zariadenia</t>
  </si>
  <si>
    <t>Forma zdravotníckeho zariadenia (S/V)</t>
  </si>
  <si>
    <t>Názov zdravotníckeho zariadenia, sídlo</t>
  </si>
  <si>
    <t>IČO</t>
  </si>
  <si>
    <t>Pohľadávka na                     poistnom                                k 31. máju 2014</t>
  </si>
  <si>
    <t>Pohľadávka na                     poistnom                                k 30. júnu 2014</t>
  </si>
  <si>
    <t>Rozdiel pohľadávky na                              poistnom                        6_ 2014 - 5_2014</t>
  </si>
  <si>
    <t>S</t>
  </si>
  <si>
    <t>Fakultná nemocnica s poliklinikou F. D. Roosevelta Banská Bystrica</t>
  </si>
  <si>
    <t>00165549</t>
  </si>
  <si>
    <t>Detská fakultná nemocnica s poliklinikou Bratislava</t>
  </si>
  <si>
    <t>00607231</t>
  </si>
  <si>
    <t>Univerzitná nemocnica Bratislava</t>
  </si>
  <si>
    <t>Fakultná nemocnica Trnava</t>
  </si>
  <si>
    <t>00610381</t>
  </si>
  <si>
    <t>Národná transfúzna služba SR, Bratislava</t>
  </si>
  <si>
    <t>V</t>
  </si>
  <si>
    <t>Kysucká nemocnica s poliklinikou Čadca</t>
  </si>
  <si>
    <t>Dolnooravská nemocnica s poliklinikou MUDr. L. N. Jégého Dolný Kubín</t>
  </si>
  <si>
    <t>00634905</t>
  </si>
  <si>
    <t>Nemocnica s poliklinikou Dunajská Streda</t>
  </si>
  <si>
    <t>Nemocnica s poliklinikou Dunajská Streda, a.s.</t>
  </si>
  <si>
    <t>Nemocnica s poliklinikou Sv. Lukáša Galanta</t>
  </si>
  <si>
    <t>00610291</t>
  </si>
  <si>
    <t>Liptovská nemocnica s poliklinikou MUDr. Ivana Stodolu Liptovský Mikuláš</t>
  </si>
  <si>
    <t>Nemocnica s poliklinikou v Považskej Bystrici</t>
  </si>
  <si>
    <t>00610411</t>
  </si>
  <si>
    <t>Nemocnica s poliklinikou Prievidza so sídlom v Bojniciach</t>
  </si>
  <si>
    <t>Nemocnica s poliklinikou Myjava</t>
  </si>
  <si>
    <t>00610721</t>
  </si>
  <si>
    <t>Mestská nemocnica Prof. MUDr. Rudolfa Korca, DrSc. Zlaté Moravce</t>
  </si>
  <si>
    <t>Sanatórium Tatranská Kotlina n.o.</t>
  </si>
  <si>
    <t>Nemocnica s poliklinikou Ilava, n.o.</t>
  </si>
  <si>
    <t>36119385</t>
  </si>
  <si>
    <t>Nemocnica A. Wintera n.o. Piešťany</t>
  </si>
  <si>
    <t>Všeobecná nemocnica s poliklinikou, n.o., Veľký Krtíš</t>
  </si>
  <si>
    <t>Revúcka medicínsko-humanitná, n.o., Revúca</t>
  </si>
  <si>
    <t>ZZ zostávajúce v pôsobnosti MZ SR - Fakultné nemocnice</t>
  </si>
  <si>
    <t>ZZ zostávajúce v pôsobnosti MZ SR - Vysokošpecializované odborné ústavy</t>
  </si>
  <si>
    <t>ZZ zostávajúce v pôsobnosti MZ SR - Nemocnice s poliklinikou III. typu</t>
  </si>
  <si>
    <t>ZZ zostávajúce v pôsobnosti MZ SR - Psychiatrické nemocnice</t>
  </si>
  <si>
    <t>ZZ zostávajúce v pôsobnosti MZ SR - Psychiatrické liečebne</t>
  </si>
  <si>
    <t>ZZ zostávajúce v pôsobnosti MZ SR - Odborné liečebne ústavy</t>
  </si>
  <si>
    <t>ZZ zostávajúce v pôsobnosti MZ SR - Iné zariadenia</t>
  </si>
  <si>
    <t>ZZ prechádzajúce na VÚC - Nemocnice s poliklinikou II. typu</t>
  </si>
  <si>
    <t>ZZ prechádzajúce na VÚC - Polikliniky prechádzajúce na VÚC</t>
  </si>
  <si>
    <t>ZZ prechádzajúce na obce a mestá</t>
  </si>
  <si>
    <t>ZZ transformované na neziskové organizácie</t>
  </si>
  <si>
    <t xml:space="preserve">Novovzniknutá nezisková organizácia </t>
  </si>
  <si>
    <t>Rozpočtová organizácia vytvorená VÚC za účelom prevzatia pohľadávok ZZ</t>
  </si>
  <si>
    <t>ZZ v pôsobnosti MZ SR</t>
  </si>
  <si>
    <t xml:space="preserve">ZZ prechádzajúce na VÚC, obce a mestá, neziskové organizácie </t>
  </si>
  <si>
    <t xml:space="preserve">Stav pohľadávok (v tis. EUR) podľa pobočiek Sociálnej poisťovne a zdravotníckych zariadení k 30. júnu 2014 </t>
  </si>
  <si>
    <t>Typ ZZ</t>
  </si>
  <si>
    <t>Forma ZZ (S/V)</t>
  </si>
  <si>
    <t>Platenie bežného poistného</t>
  </si>
  <si>
    <t>Pohľadávka na poistnom k 30.6.2014</t>
  </si>
  <si>
    <t>Spôsob zabezpečenia pohľadávky</t>
  </si>
  <si>
    <t>Dátum zriadenia záložného práva</t>
  </si>
  <si>
    <t>Suma na ktorú bolo záložné právo zriadené</t>
  </si>
  <si>
    <t>vyhodnotenie generálneho pardonu 2008</t>
  </si>
  <si>
    <t>zaplatené poistné v súvislosti s uznesením vlády SR č. 698/2012</t>
  </si>
  <si>
    <t>novopredpí- sané penále</t>
  </si>
  <si>
    <t>celkom odpustené penále v rámci GP</t>
  </si>
  <si>
    <t>dátum posúdenia splnenia podmienky pre GP</t>
  </si>
  <si>
    <t>zaplatené dlžné poistné v súvislosti GP</t>
  </si>
  <si>
    <t>C</t>
  </si>
  <si>
    <t>Nemocnica s poliklinikou Sv. Jakuba, n.o., Bardejov</t>
  </si>
  <si>
    <t>A</t>
  </si>
  <si>
    <t>Oravská poliklinika Námestovo</t>
  </si>
  <si>
    <t>00634875</t>
  </si>
  <si>
    <t>X</t>
  </si>
  <si>
    <t>Nemocnica s poliklinikou A. Leňa Humenné</t>
  </si>
  <si>
    <t>00610658</t>
  </si>
  <si>
    <t>Mestská poliklinika Hurbanovo</t>
  </si>
  <si>
    <t>17335647</t>
  </si>
  <si>
    <t>Univerzitná nemocnica L. Pasteura, Košice</t>
  </si>
  <si>
    <t>00606707</t>
  </si>
  <si>
    <t>Záchranná služba Košice</t>
  </si>
  <si>
    <t>00606731</t>
  </si>
  <si>
    <t>Nemocnica s poliklinikou Želiezovce</t>
  </si>
  <si>
    <t>00610283</t>
  </si>
  <si>
    <t>Mesto Šahy (prevzaté od NsP Šahy, IČO: 00610275)</t>
  </si>
  <si>
    <t>00307513</t>
  </si>
  <si>
    <t>Psychiatrická nemocnica Hronovce</t>
  </si>
  <si>
    <t>00607266</t>
  </si>
  <si>
    <t>Nemocnica s poliklinikou Štefana Kukuru v Michalovciach, n.o.</t>
  </si>
  <si>
    <t>Psychiatrická nemocnica Michalovce, n.o.</t>
  </si>
  <si>
    <t>Fakultná nemocnica Nitra</t>
  </si>
  <si>
    <t>Mestská poliklinika Šurany</t>
  </si>
  <si>
    <t>Poliklinika Štúrovo</t>
  </si>
  <si>
    <t>N</t>
  </si>
  <si>
    <t>zmluvné záložné právo</t>
  </si>
  <si>
    <t>Nemocnica s poliklinikou Rimavská Sobota</t>
  </si>
  <si>
    <t>00610615</t>
  </si>
  <si>
    <t>Nemocnica s poliklinikou Hnúšťa</t>
  </si>
  <si>
    <t>00610631</t>
  </si>
  <si>
    <t xml:space="preserve">Nemocnica s poliklinikou sv. Barbory Rožňava, a. s.                                                                                                                                                                                         </t>
  </si>
  <si>
    <t>Psychiatrická liečebňa Samuela Bluma Plešivec</t>
  </si>
  <si>
    <t>Poliklinika Tornaľa</t>
  </si>
  <si>
    <t>00610640</t>
  </si>
  <si>
    <t xml:space="preserve">Odborný liečebný ústav psychiatrický, n.o. Predná Hora </t>
  </si>
  <si>
    <t>37954920</t>
  </si>
  <si>
    <t>Nemocnica s poliklinikou, Spišská Nová Ves</t>
  </si>
  <si>
    <t>00610534</t>
  </si>
  <si>
    <t>Ľubovnianska nemocnica, n.o., Stará Ľubovňa</t>
  </si>
  <si>
    <t>Nemocnica s poliklinikou Trebišov</t>
  </si>
  <si>
    <t>Nemocnica s poliklinikou Trebišov a.s.</t>
  </si>
  <si>
    <t>Fakultná nemocnica Trenčín</t>
  </si>
  <si>
    <t>00610470</t>
  </si>
  <si>
    <t>Vranovská nemocnica, n.o., Vranov nad Topľou</t>
  </si>
  <si>
    <t>Regionálna nemocnica Banská Štiavnica, n.o.</t>
  </si>
  <si>
    <t>Detská ozdravovňa, Kremnické Bane</t>
  </si>
  <si>
    <t>Názov, sídlo</t>
  </si>
  <si>
    <t>Správa záväzkov a pohľadávok, Nitra (prevzaté od Nemocnice s poliklinikou Levice, IČO: 00610267)</t>
  </si>
  <si>
    <t>Správa záväzkov a pohľadávok, Košice (prevzaté od Nemocnice s poliklinikou Š.Kukuru Michalovce, IČO:17335663)</t>
  </si>
  <si>
    <t>Správa záväzkov a pohľadávok, Košice (prevzaté od Nemocnicu s poliklinikou svätej Barbory, Rožňava, IČO: 17335922)</t>
  </si>
  <si>
    <t>Legenda:</t>
  </si>
  <si>
    <t>- platí</t>
  </si>
  <si>
    <t>- čiastočne (za zamestnancov)</t>
  </si>
  <si>
    <t>- neplatí</t>
  </si>
  <si>
    <t>- ukončená registrácia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</si>
</sst>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-* #,##0\ _E_U_R_-;\-* #,##0\ _E_U_R_-;_-* &quot;-&quot;\ _E_U_R_-;_-@_-"/>
    <numFmt numFmtId="44" formatCode="_-* #,##0.00\ &quot;EUR&quot;_-;\-* #,##0.00\ &quot;EUR&quot;_-;_-* &quot;-&quot;??\ &quot;EUR&quot;_-;_-@_-"/>
    <numFmt numFmtId="164" formatCode="_-* #,##0.00\ _S_k_-;\-* #,##0.00\ _S_k_-;_-* &quot;-&quot;??\ _S_k_-;_-@_-"/>
    <numFmt numFmtId="165" formatCode="&quot;$&quot;#,##0;[Red]\-&quot;$&quot;#,##0"/>
    <numFmt numFmtId="166" formatCode="m\o\n\th\ d\,\ \y\y\y\y"/>
    <numFmt numFmtId="167" formatCode=";;"/>
    <numFmt numFmtId="168" formatCode="_-* #,##0.00\ [$€-1]_-;\-* #,##0.00\ [$€-1]_-;_-* &quot;-&quot;??\ [$€-1]_-"/>
    <numFmt numFmtId="169" formatCode="_(* #,##0.00_);_(* \(#,##0.00\);_(* &quot;-&quot;??_);_(@_)"/>
    <numFmt numFmtId="170" formatCode="#,##0\ _S_k"/>
    <numFmt numFmtId="171" formatCode="_-* #,##0\ _S_k_-;\-* #,##0\ _S_k_-;_-* &quot;-&quot;\ _S_k_-;_-@_-"/>
    <numFmt numFmtId="172" formatCode="#,##0;\-#,##0;&quot; &quot;"/>
    <numFmt numFmtId="173" formatCode="#,##0.00;\-#,##0.00;&quot; &quot;"/>
    <numFmt numFmtId="174" formatCode="#,##0_ ;\-#,##0\ "/>
    <numFmt numFmtId="175" formatCode="#,##0.00_ ;\-#,##0.00\ "/>
    <numFmt numFmtId="176" formatCode="_-* #,##0\ _S_k_-;\-* #,##0\ _S_k_-;_-* &quot;-&quot;??\ _S_k_-;_-@_-"/>
    <numFmt numFmtId="177" formatCode="#,##0.00000"/>
    <numFmt numFmtId="178" formatCode="#,##0.0000"/>
    <numFmt numFmtId="179" formatCode="#,##0.00_ ;[Red]\-#,##0.00\ "/>
    <numFmt numFmtId="180" formatCode="#,##0.000000"/>
    <numFmt numFmtId="181" formatCode="0.0%"/>
  </numFmts>
  <fonts count="13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sz val="11"/>
      <color indexed="17"/>
      <name val="Calibri"/>
      <family val="2"/>
      <charset val="238"/>
    </font>
    <font>
      <b/>
      <sz val="1"/>
      <color indexed="8"/>
      <name val="Courier"/>
      <family val="3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2"/>
      <name val="Arial CE"/>
      <family val="2"/>
      <charset val="238"/>
    </font>
    <font>
      <sz val="11"/>
      <color indexed="60"/>
      <name val="Calibri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1"/>
      <color indexed="52"/>
      <name val="Calibri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i/>
      <u/>
      <sz val="24"/>
      <name val="Times New Roman CE"/>
      <family val="1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rgb="FF3F3F3F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sz val="11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charset val="238"/>
    </font>
    <font>
      <i/>
      <sz val="10"/>
      <name val="Arial"/>
      <family val="2"/>
      <charset val="238"/>
    </font>
    <font>
      <sz val="8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2"/>
      <name val="Arial CE"/>
      <charset val="238"/>
    </font>
    <font>
      <b/>
      <i/>
      <sz val="14"/>
      <name val="Arial CE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b/>
      <i/>
      <sz val="11"/>
      <name val="Arial CE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  <font>
      <b/>
      <i/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sz val="10"/>
      <color rgb="FF008000"/>
      <name val="Arial"/>
      <family val="2"/>
      <charset val="238"/>
    </font>
    <font>
      <b/>
      <sz val="10"/>
      <name val="Arial"/>
      <family val="2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9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3" fontId="30" fillId="0" borderId="0"/>
    <xf numFmtId="3" fontId="31" fillId="0" borderId="0"/>
    <xf numFmtId="38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3" fillId="0" borderId="0">
      <protection locked="0"/>
    </xf>
    <xf numFmtId="0" fontId="34" fillId="4" borderId="0" applyNumberFormat="0" applyBorder="0" applyAlignment="0" applyProtection="0"/>
    <xf numFmtId="168" fontId="23" fillId="0" borderId="0" applyFont="0" applyFill="0" applyBorder="0" applyAlignment="0" applyProtection="0"/>
    <xf numFmtId="167" fontId="33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6" fillId="16" borderId="1" applyNumberFormat="0" applyAlignment="0" applyProtection="0"/>
    <xf numFmtId="0" fontId="37" fillId="0" borderId="2" applyNumberFormat="0" applyFill="0" applyAlignment="0" applyProtection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39" fillId="0" borderId="0" applyNumberFormat="0" applyFill="0" applyBorder="0" applyAlignment="0" applyProtection="0"/>
    <xf numFmtId="2" fontId="40" fillId="0" borderId="0"/>
    <xf numFmtId="0" fontId="41" fillId="17" borderId="0" applyNumberFormat="0" applyBorder="0" applyAlignment="0" applyProtection="0"/>
    <xf numFmtId="0" fontId="23" fillId="0" borderId="0"/>
    <xf numFmtId="0" fontId="24" fillId="0" borderId="0"/>
    <xf numFmtId="0" fontId="26" fillId="0" borderId="0"/>
    <xf numFmtId="0" fontId="42" fillId="0" borderId="0"/>
    <xf numFmtId="0" fontId="43" fillId="0" borderId="0"/>
    <xf numFmtId="0" fontId="23" fillId="0" borderId="0"/>
    <xf numFmtId="0" fontId="26" fillId="0" borderId="0"/>
    <xf numFmtId="0" fontId="24" fillId="0" borderId="0"/>
    <xf numFmtId="0" fontId="32" fillId="0" borderId="0"/>
    <xf numFmtId="0" fontId="31" fillId="0" borderId="0"/>
    <xf numFmtId="0" fontId="26" fillId="18" borderId="5" applyNumberFormat="0" applyFont="0" applyAlignment="0" applyProtection="0"/>
    <xf numFmtId="0" fontId="44" fillId="0" borderId="6" applyNumberFormat="0" applyFill="0" applyAlignment="0" applyProtection="0"/>
    <xf numFmtId="49" fontId="45" fillId="0" borderId="0"/>
    <xf numFmtId="0" fontId="46" fillId="0" borderId="7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3" fillId="0" borderId="8">
      <protection locked="0"/>
    </xf>
    <xf numFmtId="0" fontId="49" fillId="0" borderId="0"/>
    <xf numFmtId="0" fontId="50" fillId="7" borderId="9" applyNumberFormat="0" applyAlignment="0" applyProtection="0"/>
    <xf numFmtId="0" fontId="51" fillId="19" borderId="9" applyNumberFormat="0" applyAlignment="0" applyProtection="0"/>
    <xf numFmtId="0" fontId="52" fillId="19" borderId="10" applyNumberFormat="0" applyAlignment="0" applyProtection="0"/>
    <xf numFmtId="0" fontId="53" fillId="0" borderId="0" applyNumberFormat="0" applyFill="0" applyBorder="0" applyAlignment="0" applyProtection="0"/>
    <xf numFmtId="0" fontId="54" fillId="3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23" borderId="0" applyNumberFormat="0" applyBorder="0" applyAlignment="0" applyProtection="0"/>
    <xf numFmtId="164" fontId="23" fillId="0" borderId="0" applyFont="0" applyFill="0" applyBorder="0" applyAlignment="0" applyProtection="0"/>
    <xf numFmtId="0" fontId="23" fillId="0" borderId="0"/>
    <xf numFmtId="0" fontId="22" fillId="0" borderId="0"/>
    <xf numFmtId="164" fontId="55" fillId="0" borderId="0" applyFont="0" applyFill="0" applyBorder="0" applyAlignment="0" applyProtection="0"/>
    <xf numFmtId="0" fontId="21" fillId="0" borderId="0"/>
    <xf numFmtId="164" fontId="56" fillId="0" borderId="0" applyFont="0" applyFill="0" applyBorder="0" applyAlignment="0" applyProtection="0"/>
    <xf numFmtId="0" fontId="20" fillId="0" borderId="0"/>
    <xf numFmtId="164" fontId="57" fillId="0" borderId="0" applyFont="0" applyFill="0" applyBorder="0" applyAlignment="0" applyProtection="0"/>
    <xf numFmtId="0" fontId="19" fillId="0" borderId="0"/>
    <xf numFmtId="164" fontId="58" fillId="0" borderId="0" applyFont="0" applyFill="0" applyBorder="0" applyAlignment="0" applyProtection="0"/>
    <xf numFmtId="0" fontId="27" fillId="0" borderId="0"/>
    <xf numFmtId="164" fontId="59" fillId="0" borderId="0" applyFont="0" applyFill="0" applyBorder="0" applyAlignment="0" applyProtection="0"/>
    <xf numFmtId="0" fontId="18" fillId="0" borderId="0"/>
    <xf numFmtId="0" fontId="23" fillId="0" borderId="0"/>
    <xf numFmtId="0" fontId="17" fillId="0" borderId="0"/>
    <xf numFmtId="9" fontId="23" fillId="0" borderId="0" applyFont="0" applyFill="0" applyBorder="0" applyAlignment="0" applyProtection="0"/>
    <xf numFmtId="0" fontId="26" fillId="0" borderId="0"/>
    <xf numFmtId="0" fontId="16" fillId="0" borderId="0"/>
    <xf numFmtId="0" fontId="15" fillId="0" borderId="0"/>
    <xf numFmtId="0" fontId="14" fillId="0" borderId="0"/>
    <xf numFmtId="0" fontId="23" fillId="0" borderId="0"/>
    <xf numFmtId="0" fontId="2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62" fillId="24" borderId="0" applyNumberFormat="0" applyBorder="0" applyAlignment="0" applyProtection="0"/>
    <xf numFmtId="0" fontId="62" fillId="25" borderId="0" applyNumberFormat="0" applyBorder="0" applyAlignment="0" applyProtection="0"/>
    <xf numFmtId="0" fontId="62" fillId="26" borderId="0" applyNumberFormat="0" applyBorder="0" applyAlignment="0" applyProtection="0"/>
    <xf numFmtId="0" fontId="62" fillId="27" borderId="0" applyNumberFormat="0" applyBorder="0" applyAlignment="0" applyProtection="0"/>
    <xf numFmtId="0" fontId="62" fillId="28" borderId="0" applyNumberFormat="0" applyBorder="0" applyAlignment="0" applyProtection="0"/>
    <xf numFmtId="0" fontId="62" fillId="29" borderId="0" applyNumberFormat="0" applyBorder="0" applyAlignment="0" applyProtection="0"/>
    <xf numFmtId="0" fontId="62" fillId="30" borderId="0" applyNumberFormat="0" applyBorder="0" applyAlignment="0" applyProtection="0"/>
    <xf numFmtId="0" fontId="62" fillId="31" borderId="0" applyNumberFormat="0" applyBorder="0" applyAlignment="0" applyProtection="0"/>
    <xf numFmtId="0" fontId="62" fillId="32" borderId="0" applyNumberFormat="0" applyBorder="0" applyAlignment="0" applyProtection="0"/>
    <xf numFmtId="0" fontId="62" fillId="33" borderId="0" applyNumberFormat="0" applyBorder="0" applyAlignment="0" applyProtection="0"/>
    <xf numFmtId="0" fontId="62" fillId="34" borderId="0" applyNumberFormat="0" applyBorder="0" applyAlignment="0" applyProtection="0"/>
    <xf numFmtId="0" fontId="62" fillId="35" borderId="0" applyNumberFormat="0" applyBorder="0" applyAlignment="0" applyProtection="0"/>
    <xf numFmtId="0" fontId="63" fillId="36" borderId="0" applyNumberFormat="0" applyBorder="0" applyAlignment="0" applyProtection="0"/>
    <xf numFmtId="0" fontId="63" fillId="37" borderId="0" applyNumberFormat="0" applyBorder="0" applyAlignment="0" applyProtection="0"/>
    <xf numFmtId="0" fontId="63" fillId="38" borderId="0" applyNumberFormat="0" applyBorder="0" applyAlignment="0" applyProtection="0"/>
    <xf numFmtId="0" fontId="63" fillId="39" borderId="0" applyNumberFormat="0" applyBorder="0" applyAlignment="0" applyProtection="0"/>
    <xf numFmtId="0" fontId="63" fillId="40" borderId="0" applyNumberFormat="0" applyBorder="0" applyAlignment="0" applyProtection="0"/>
    <xf numFmtId="0" fontId="63" fillId="41" borderId="0" applyNumberFormat="0" applyBorder="0" applyAlignment="0" applyProtection="0"/>
    <xf numFmtId="0" fontId="64" fillId="42" borderId="0" applyNumberFormat="0" applyBorder="0" applyAlignment="0" applyProtection="0"/>
    <xf numFmtId="0" fontId="65" fillId="43" borderId="18" applyNumberFormat="0" applyAlignment="0" applyProtection="0"/>
    <xf numFmtId="0" fontId="66" fillId="0" borderId="19" applyNumberFormat="0" applyFill="0" applyAlignment="0" applyProtection="0"/>
    <xf numFmtId="0" fontId="67" fillId="0" borderId="20" applyNumberFormat="0" applyFill="0" applyAlignment="0" applyProtection="0"/>
    <xf numFmtId="0" fontId="68" fillId="0" borderId="21" applyNumberFormat="0" applyFill="0" applyAlignment="0" applyProtection="0"/>
    <xf numFmtId="0" fontId="68" fillId="0" borderId="0" applyNumberFormat="0" applyFill="0" applyBorder="0" applyAlignment="0" applyProtection="0"/>
    <xf numFmtId="0" fontId="69" fillId="44" borderId="0" applyNumberFormat="0" applyBorder="0" applyAlignment="0" applyProtection="0"/>
    <xf numFmtId="0" fontId="62" fillId="45" borderId="22" applyNumberFormat="0" applyFont="0" applyAlignment="0" applyProtection="0"/>
    <xf numFmtId="0" fontId="70" fillId="0" borderId="23" applyNumberFormat="0" applyFill="0" applyAlignment="0" applyProtection="0"/>
    <xf numFmtId="0" fontId="71" fillId="0" borderId="24" applyNumberFormat="0" applyFill="0" applyAlignment="0" applyProtection="0"/>
    <xf numFmtId="0" fontId="72" fillId="0" borderId="0" applyNumberFormat="0" applyFill="0" applyBorder="0" applyAlignment="0" applyProtection="0"/>
    <xf numFmtId="0" fontId="73" fillId="46" borderId="25" applyNumberFormat="0" applyAlignment="0" applyProtection="0"/>
    <xf numFmtId="0" fontId="74" fillId="47" borderId="25" applyNumberFormat="0" applyAlignment="0" applyProtection="0"/>
    <xf numFmtId="0" fontId="75" fillId="47" borderId="26" applyNumberFormat="0" applyAlignment="0" applyProtection="0"/>
    <xf numFmtId="0" fontId="76" fillId="0" borderId="0" applyNumberFormat="0" applyFill="0" applyBorder="0" applyAlignment="0" applyProtection="0"/>
    <xf numFmtId="0" fontId="77" fillId="48" borderId="0" applyNumberFormat="0" applyBorder="0" applyAlignment="0" applyProtection="0"/>
    <xf numFmtId="0" fontId="63" fillId="49" borderId="0" applyNumberFormat="0" applyBorder="0" applyAlignment="0" applyProtection="0"/>
    <xf numFmtId="0" fontId="63" fillId="50" borderId="0" applyNumberFormat="0" applyBorder="0" applyAlignment="0" applyProtection="0"/>
    <xf numFmtId="0" fontId="63" fillId="51" borderId="0" applyNumberFormat="0" applyBorder="0" applyAlignment="0" applyProtection="0"/>
    <xf numFmtId="0" fontId="63" fillId="52" borderId="0" applyNumberFormat="0" applyBorder="0" applyAlignment="0" applyProtection="0"/>
    <xf numFmtId="0" fontId="63" fillId="53" borderId="0" applyNumberFormat="0" applyBorder="0" applyAlignment="0" applyProtection="0"/>
    <xf numFmtId="0" fontId="63" fillId="54" borderId="0" applyNumberFormat="0" applyBorder="0" applyAlignment="0" applyProtection="0"/>
    <xf numFmtId="9" fontId="23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9" fontId="78" fillId="0" borderId="0" applyFont="0" applyFill="0" applyBorder="0" applyAlignment="0" applyProtection="0"/>
    <xf numFmtId="0" fontId="79" fillId="0" borderId="0"/>
    <xf numFmtId="0" fontId="23" fillId="0" borderId="0"/>
    <xf numFmtId="9" fontId="79" fillId="0" borderId="0" applyFont="0" applyFill="0" applyBorder="0" applyAlignment="0" applyProtection="0"/>
    <xf numFmtId="0" fontId="80" fillId="0" borderId="0"/>
    <xf numFmtId="169" fontId="80" fillId="0" borderId="0" applyFont="0" applyFill="0" applyBorder="0" applyAlignment="0" applyProtection="0"/>
    <xf numFmtId="0" fontId="81" fillId="0" borderId="0"/>
    <xf numFmtId="0" fontId="26" fillId="0" borderId="0"/>
    <xf numFmtId="0" fontId="82" fillId="0" borderId="0"/>
    <xf numFmtId="0" fontId="23" fillId="0" borderId="0"/>
    <xf numFmtId="0" fontId="83" fillId="0" borderId="0"/>
    <xf numFmtId="169" fontId="83" fillId="0" borderId="0" applyFont="0" applyFill="0" applyBorder="0" applyAlignment="0" applyProtection="0"/>
    <xf numFmtId="0" fontId="23" fillId="0" borderId="0"/>
    <xf numFmtId="0" fontId="26" fillId="0" borderId="0"/>
    <xf numFmtId="0" fontId="2" fillId="0" borderId="0"/>
    <xf numFmtId="0" fontId="26" fillId="0" borderId="0"/>
    <xf numFmtId="44" fontId="93" fillId="0" borderId="0" applyFont="0" applyFill="0" applyBorder="0" applyAlignment="0" applyProtection="0"/>
    <xf numFmtId="0" fontId="23" fillId="0" borderId="0"/>
    <xf numFmtId="0" fontId="27" fillId="0" borderId="0"/>
    <xf numFmtId="0" fontId="1" fillId="0" borderId="0"/>
    <xf numFmtId="0" fontId="26" fillId="0" borderId="0"/>
    <xf numFmtId="0" fontId="23" fillId="0" borderId="0"/>
  </cellStyleXfs>
  <cellXfs count="835">
    <xf numFmtId="0" fontId="0" fillId="0" borderId="0" xfId="0"/>
    <xf numFmtId="0" fontId="23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23" fillId="0" borderId="15" xfId="0" applyFont="1" applyFill="1" applyBorder="1" applyAlignment="1"/>
    <xf numFmtId="0" fontId="23" fillId="0" borderId="16" xfId="0" applyFont="1" applyFill="1" applyBorder="1" applyAlignment="1"/>
    <xf numFmtId="3" fontId="23" fillId="0" borderId="0" xfId="0" applyNumberFormat="1" applyFont="1" applyFill="1" applyBorder="1"/>
    <xf numFmtId="0" fontId="23" fillId="0" borderId="14" xfId="0" applyFont="1" applyFill="1" applyBorder="1" applyAlignment="1">
      <alignment horizontal="center"/>
    </xf>
    <xf numFmtId="0" fontId="23" fillId="0" borderId="14" xfId="0" applyFont="1" applyFill="1" applyBorder="1"/>
    <xf numFmtId="2" fontId="23" fillId="0" borderId="14" xfId="0" applyNumberFormat="1" applyFont="1" applyFill="1" applyBorder="1" applyAlignment="1">
      <alignment wrapText="1"/>
    </xf>
    <xf numFmtId="164" fontId="23" fillId="0" borderId="0" xfId="65" applyFont="1" applyFill="1" applyBorder="1"/>
    <xf numFmtId="164" fontId="23" fillId="0" borderId="17" xfId="65" applyFont="1" applyFill="1" applyBorder="1"/>
    <xf numFmtId="0" fontId="23" fillId="0" borderId="14" xfId="0" applyFont="1" applyFill="1" applyBorder="1" applyAlignment="1">
      <alignment vertical="center"/>
    </xf>
    <xf numFmtId="0" fontId="60" fillId="0" borderId="0" xfId="75" applyFont="1" applyFill="1"/>
    <xf numFmtId="0" fontId="61" fillId="0" borderId="0" xfId="75" applyFont="1" applyFill="1"/>
    <xf numFmtId="0" fontId="23" fillId="0" borderId="14" xfId="0" applyFont="1" applyFill="1" applyBorder="1" applyAlignment="1">
      <alignment horizontal="center" wrapText="1"/>
    </xf>
    <xf numFmtId="49" fontId="23" fillId="0" borderId="14" xfId="38" applyNumberFormat="1" applyFont="1" applyFill="1" applyBorder="1" applyAlignment="1">
      <alignment horizontal="center" wrapText="1"/>
    </xf>
    <xf numFmtId="0" fontId="23" fillId="0" borderId="0" xfId="40" applyFont="1" applyFill="1"/>
    <xf numFmtId="0" fontId="60" fillId="0" borderId="0" xfId="38" applyFont="1" applyFill="1"/>
    <xf numFmtId="0" fontId="60" fillId="0" borderId="0" xfId="38" applyFont="1" applyFill="1" applyAlignment="1">
      <alignment horizontal="right"/>
    </xf>
    <xf numFmtId="0" fontId="60" fillId="0" borderId="14" xfId="38" applyFont="1" applyFill="1" applyBorder="1" applyAlignment="1">
      <alignment horizontal="center"/>
    </xf>
    <xf numFmtId="49" fontId="60" fillId="0" borderId="14" xfId="38" applyNumberFormat="1" applyFont="1" applyFill="1" applyBorder="1" applyAlignment="1">
      <alignment horizontal="center" wrapText="1"/>
    </xf>
    <xf numFmtId="0" fontId="60" fillId="0" borderId="14" xfId="38" applyFont="1" applyFill="1" applyBorder="1"/>
    <xf numFmtId="3" fontId="60" fillId="0" borderId="14" xfId="38" applyNumberFormat="1" applyFont="1" applyFill="1" applyBorder="1"/>
    <xf numFmtId="3" fontId="60" fillId="0" borderId="0" xfId="38" applyNumberFormat="1" applyFont="1" applyFill="1"/>
    <xf numFmtId="0" fontId="60" fillId="0" borderId="0" xfId="40" applyFont="1" applyFill="1"/>
    <xf numFmtId="0" fontId="60" fillId="0" borderId="0" xfId="39" applyFont="1" applyFill="1"/>
    <xf numFmtId="0" fontId="60" fillId="0" borderId="0" xfId="0" applyFont="1" applyFill="1"/>
    <xf numFmtId="0" fontId="60" fillId="0" borderId="0" xfId="0" applyFont="1" applyFill="1" applyAlignment="1">
      <alignment horizontal="right"/>
    </xf>
    <xf numFmtId="0" fontId="60" fillId="0" borderId="0" xfId="0" applyFont="1" applyFill="1" applyBorder="1"/>
    <xf numFmtId="0" fontId="60" fillId="0" borderId="0" xfId="41" applyFont="1" applyFill="1"/>
    <xf numFmtId="0" fontId="60" fillId="0" borderId="0" xfId="41" applyFont="1" applyFill="1" applyAlignment="1">
      <alignment horizontal="right"/>
    </xf>
    <xf numFmtId="0" fontId="60" fillId="0" borderId="0" xfId="41" applyFont="1" applyFill="1" applyBorder="1"/>
    <xf numFmtId="0" fontId="60" fillId="0" borderId="0" xfId="41" applyFont="1" applyFill="1" applyBorder="1" applyAlignment="1">
      <alignment horizontal="right"/>
    </xf>
    <xf numFmtId="0" fontId="60" fillId="0" borderId="14" xfId="41" applyFont="1" applyFill="1" applyBorder="1" applyAlignment="1">
      <alignment horizontal="center" wrapText="1"/>
    </xf>
    <xf numFmtId="0" fontId="60" fillId="0" borderId="0" xfId="41" applyFont="1" applyFill="1" applyBorder="1" applyAlignment="1">
      <alignment wrapText="1"/>
    </xf>
    <xf numFmtId="0" fontId="60" fillId="0" borderId="14" xfId="41" applyFont="1" applyFill="1" applyBorder="1" applyAlignment="1">
      <alignment horizontal="center"/>
    </xf>
    <xf numFmtId="0" fontId="60" fillId="0" borderId="15" xfId="41" applyFont="1" applyFill="1" applyBorder="1" applyAlignment="1">
      <alignment horizontal="left" wrapText="1"/>
    </xf>
    <xf numFmtId="0" fontId="60" fillId="0" borderId="15" xfId="41" applyFont="1" applyFill="1" applyBorder="1" applyAlignment="1">
      <alignment horizontal="center" wrapText="1"/>
    </xf>
    <xf numFmtId="0" fontId="60" fillId="0" borderId="15" xfId="41" applyFont="1" applyFill="1" applyBorder="1" applyAlignment="1">
      <alignment horizontal="center"/>
    </xf>
    <xf numFmtId="0" fontId="60" fillId="0" borderId="16" xfId="41" applyFont="1" applyFill="1" applyBorder="1"/>
    <xf numFmtId="3" fontId="60" fillId="0" borderId="16" xfId="41" applyNumberFormat="1" applyFont="1" applyFill="1" applyBorder="1"/>
    <xf numFmtId="2" fontId="60" fillId="0" borderId="16" xfId="41" applyNumberFormat="1" applyFont="1" applyFill="1" applyBorder="1"/>
    <xf numFmtId="3" fontId="60" fillId="0" borderId="0" xfId="41" applyNumberFormat="1" applyFont="1" applyFill="1" applyBorder="1"/>
    <xf numFmtId="2" fontId="60" fillId="0" borderId="0" xfId="41" applyNumberFormat="1" applyFont="1" applyFill="1" applyBorder="1"/>
    <xf numFmtId="0" fontId="60" fillId="0" borderId="16" xfId="41" applyFont="1" applyFill="1" applyBorder="1" applyAlignment="1">
      <alignment wrapText="1"/>
    </xf>
    <xf numFmtId="3" fontId="60" fillId="0" borderId="16" xfId="41" applyNumberFormat="1" applyFont="1" applyFill="1" applyBorder="1" applyAlignment="1">
      <alignment wrapText="1"/>
    </xf>
    <xf numFmtId="3" fontId="60" fillId="0" borderId="16" xfId="41" quotePrefix="1" applyNumberFormat="1" applyFont="1" applyFill="1" applyBorder="1"/>
    <xf numFmtId="0" fontId="60" fillId="0" borderId="14" xfId="41" applyFont="1" applyFill="1" applyBorder="1" applyAlignment="1">
      <alignment wrapText="1"/>
    </xf>
    <xf numFmtId="3" fontId="60" fillId="0" borderId="14" xfId="41" applyNumberFormat="1" applyFont="1" applyFill="1" applyBorder="1" applyAlignment="1">
      <alignment wrapText="1"/>
    </xf>
    <xf numFmtId="3" fontId="60" fillId="0" borderId="14" xfId="41" applyNumberFormat="1" applyFont="1" applyFill="1" applyBorder="1"/>
    <xf numFmtId="2" fontId="60" fillId="0" borderId="14" xfId="41" applyNumberFormat="1" applyFont="1" applyFill="1" applyBorder="1"/>
    <xf numFmtId="4" fontId="60" fillId="0" borderId="0" xfId="41" applyNumberFormat="1" applyFont="1" applyFill="1" applyBorder="1"/>
    <xf numFmtId="0" fontId="60" fillId="0" borderId="16" xfId="0" applyFont="1" applyFill="1" applyBorder="1"/>
    <xf numFmtId="3" fontId="60" fillId="0" borderId="17" xfId="0" applyNumberFormat="1" applyFont="1" applyFill="1" applyBorder="1"/>
    <xf numFmtId="3" fontId="60" fillId="0" borderId="16" xfId="0" applyNumberFormat="1" applyFont="1" applyBorder="1"/>
    <xf numFmtId="3" fontId="60" fillId="0" borderId="16" xfId="0" applyNumberFormat="1" applyFont="1" applyFill="1" applyBorder="1"/>
    <xf numFmtId="0" fontId="60" fillId="0" borderId="14" xfId="0" applyFont="1" applyFill="1" applyBorder="1"/>
    <xf numFmtId="3" fontId="60" fillId="0" borderId="14" xfId="0" applyNumberFormat="1" applyFont="1" applyFill="1" applyBorder="1"/>
    <xf numFmtId="3" fontId="60" fillId="0" borderId="16" xfId="0" applyNumberFormat="1" applyFont="1" applyFill="1" applyBorder="1" applyAlignment="1"/>
    <xf numFmtId="3" fontId="60" fillId="0" borderId="16" xfId="0" applyNumberFormat="1" applyFont="1" applyFill="1" applyBorder="1" applyAlignment="1">
      <alignment wrapText="1"/>
    </xf>
    <xf numFmtId="3" fontId="60" fillId="0" borderId="17" xfId="0" applyNumberFormat="1" applyFont="1" applyFill="1" applyBorder="1" applyAlignment="1">
      <alignment wrapText="1"/>
    </xf>
    <xf numFmtId="3" fontId="60" fillId="0" borderId="0" xfId="0" applyNumberFormat="1" applyFont="1" applyFill="1" applyAlignment="1">
      <alignment wrapText="1"/>
    </xf>
    <xf numFmtId="3" fontId="60" fillId="0" borderId="11" xfId="0" applyNumberFormat="1" applyFont="1" applyFill="1" applyBorder="1"/>
    <xf numFmtId="0" fontId="60" fillId="0" borderId="13" xfId="0" applyFont="1" applyFill="1" applyBorder="1" applyAlignment="1"/>
    <xf numFmtId="3" fontId="60" fillId="0" borderId="12" xfId="0" applyNumberFormat="1" applyFont="1" applyFill="1" applyBorder="1"/>
    <xf numFmtId="0" fontId="60" fillId="0" borderId="16" xfId="0" applyFont="1" applyFill="1" applyBorder="1" applyAlignment="1"/>
    <xf numFmtId="4" fontId="60" fillId="0" borderId="16" xfId="0" applyNumberFormat="1" applyFont="1" applyFill="1" applyBorder="1" applyAlignment="1"/>
    <xf numFmtId="2" fontId="60" fillId="0" borderId="16" xfId="0" applyNumberFormat="1" applyFont="1" applyFill="1" applyBorder="1"/>
    <xf numFmtId="0" fontId="60" fillId="0" borderId="16" xfId="42" applyFont="1" applyFill="1" applyBorder="1"/>
    <xf numFmtId="3" fontId="60" fillId="0" borderId="16" xfId="42" applyNumberFormat="1" applyFont="1" applyFill="1" applyBorder="1"/>
    <xf numFmtId="0" fontId="60" fillId="0" borderId="13" xfId="42" applyFont="1" applyFill="1" applyBorder="1"/>
    <xf numFmtId="3" fontId="60" fillId="0" borderId="13" xfId="42" applyNumberFormat="1" applyFont="1" applyFill="1" applyBorder="1"/>
    <xf numFmtId="0" fontId="60" fillId="0" borderId="14" xfId="42" applyFont="1" applyFill="1" applyBorder="1"/>
    <xf numFmtId="3" fontId="60" fillId="0" borderId="14" xfId="42" applyNumberFormat="1" applyFont="1" applyFill="1" applyBorder="1"/>
    <xf numFmtId="4" fontId="60" fillId="0" borderId="16" xfId="0" applyNumberFormat="1" applyFont="1" applyFill="1" applyBorder="1"/>
    <xf numFmtId="4" fontId="60" fillId="0" borderId="14" xfId="0" applyNumberFormat="1" applyFont="1" applyFill="1" applyBorder="1"/>
    <xf numFmtId="3" fontId="60" fillId="0" borderId="0" xfId="0" applyNumberFormat="1" applyFont="1" applyFill="1"/>
    <xf numFmtId="0" fontId="27" fillId="0" borderId="0" xfId="0" applyFont="1" applyFill="1" applyBorder="1"/>
    <xf numFmtId="3" fontId="23" fillId="0" borderId="14" xfId="0" applyNumberFormat="1" applyFont="1" applyFill="1" applyBorder="1" applyAlignment="1">
      <alignment horizontal="right"/>
    </xf>
    <xf numFmtId="3" fontId="23" fillId="0" borderId="14" xfId="0" applyNumberFormat="1" applyFont="1" applyFill="1" applyBorder="1"/>
    <xf numFmtId="0" fontId="60" fillId="0" borderId="15" xfId="38" applyFont="1" applyFill="1" applyBorder="1"/>
    <xf numFmtId="3" fontId="60" fillId="0" borderId="15" xfId="38" applyNumberFormat="1" applyFont="1" applyFill="1" applyBorder="1"/>
    <xf numFmtId="0" fontId="60" fillId="0" borderId="16" xfId="38" applyFont="1" applyFill="1" applyBorder="1"/>
    <xf numFmtId="3" fontId="60" fillId="0" borderId="16" xfId="38" applyNumberFormat="1" applyFont="1" applyFill="1" applyBorder="1"/>
    <xf numFmtId="3" fontId="60" fillId="0" borderId="13" xfId="38" applyNumberFormat="1" applyFont="1" applyFill="1" applyBorder="1"/>
    <xf numFmtId="0" fontId="5" fillId="0" borderId="13" xfId="38" applyFont="1" applyFill="1" applyBorder="1"/>
    <xf numFmtId="0" fontId="60" fillId="0" borderId="13" xfId="38" applyFont="1" applyFill="1" applyBorder="1"/>
    <xf numFmtId="0" fontId="27" fillId="0" borderId="0" xfId="0" applyFont="1"/>
    <xf numFmtId="0" fontId="4" fillId="0" borderId="14" xfId="41" applyFont="1" applyFill="1" applyBorder="1" applyAlignment="1">
      <alignment horizontal="center" wrapText="1"/>
    </xf>
    <xf numFmtId="0" fontId="4" fillId="0" borderId="0" xfId="38" applyFont="1" applyFill="1"/>
    <xf numFmtId="3" fontId="60" fillId="0" borderId="17" xfId="0" applyNumberFormat="1" applyFont="1" applyFill="1" applyBorder="1" applyAlignment="1"/>
    <xf numFmtId="0" fontId="84" fillId="0" borderId="14" xfId="0" applyFont="1" applyFill="1" applyBorder="1" applyAlignment="1">
      <alignment vertical="center"/>
    </xf>
    <xf numFmtId="3" fontId="84" fillId="0" borderId="14" xfId="0" applyNumberFormat="1" applyFont="1" applyFill="1" applyBorder="1" applyAlignment="1">
      <alignment horizontal="right"/>
    </xf>
    <xf numFmtId="49" fontId="3" fillId="0" borderId="14" xfId="38" applyNumberFormat="1" applyFont="1" applyFill="1" applyBorder="1" applyAlignment="1">
      <alignment horizontal="center" wrapText="1"/>
    </xf>
    <xf numFmtId="0" fontId="3" fillId="0" borderId="14" xfId="41" applyFont="1" applyFill="1" applyBorder="1" applyAlignment="1">
      <alignment horizontal="center" wrapText="1"/>
    </xf>
    <xf numFmtId="0" fontId="27" fillId="0" borderId="0" xfId="0" applyFont="1" applyAlignment="1">
      <alignment horizontal="right"/>
    </xf>
    <xf numFmtId="0" fontId="85" fillId="0" borderId="27" xfId="0" applyFont="1" applyBorder="1" applyAlignment="1">
      <alignment horizontal="center"/>
    </xf>
    <xf numFmtId="0" fontId="86" fillId="0" borderId="28" xfId="0" applyFont="1" applyBorder="1" applyAlignment="1">
      <alignment horizontal="center" wrapText="1"/>
    </xf>
    <xf numFmtId="0" fontId="85" fillId="0" borderId="29" xfId="0" applyFont="1" applyBorder="1" applyAlignment="1"/>
    <xf numFmtId="0" fontId="85" fillId="0" borderId="30" xfId="0" applyFont="1" applyBorder="1" applyAlignment="1"/>
    <xf numFmtId="0" fontId="85" fillId="0" borderId="31" xfId="0" applyFont="1" applyBorder="1" applyAlignment="1"/>
    <xf numFmtId="0" fontId="27" fillId="0" borderId="32" xfId="0" applyFont="1" applyBorder="1"/>
    <xf numFmtId="0" fontId="86" fillId="0" borderId="33" xfId="0" applyFont="1" applyBorder="1" applyAlignment="1">
      <alignment horizontal="center" wrapText="1"/>
    </xf>
    <xf numFmtId="14" fontId="27" fillId="0" borderId="34" xfId="0" applyNumberFormat="1" applyFont="1" applyBorder="1" applyAlignment="1">
      <alignment horizontal="center" wrapText="1"/>
    </xf>
    <xf numFmtId="14" fontId="27" fillId="0" borderId="35" xfId="0" applyNumberFormat="1" applyFont="1" applyBorder="1" applyAlignment="1">
      <alignment horizontal="center" wrapText="1"/>
    </xf>
    <xf numFmtId="0" fontId="27" fillId="0" borderId="35" xfId="0" applyFont="1" applyBorder="1" applyAlignment="1">
      <alignment horizontal="center" wrapText="1"/>
    </xf>
    <xf numFmtId="49" fontId="27" fillId="0" borderId="35" xfId="0" applyNumberFormat="1" applyFont="1" applyBorder="1" applyAlignment="1">
      <alignment horizontal="center"/>
    </xf>
    <xf numFmtId="0" fontId="27" fillId="0" borderId="34" xfId="0" applyFont="1" applyBorder="1" applyAlignment="1">
      <alignment horizontal="center"/>
    </xf>
    <xf numFmtId="0" fontId="27" fillId="0" borderId="32" xfId="0" applyFont="1" applyBorder="1" applyAlignment="1">
      <alignment horizontal="center"/>
    </xf>
    <xf numFmtId="0" fontId="27" fillId="0" borderId="31" xfId="0" applyFont="1" applyBorder="1" applyAlignment="1">
      <alignment horizontal="center"/>
    </xf>
    <xf numFmtId="0" fontId="27" fillId="0" borderId="27" xfId="0" applyFont="1" applyBorder="1"/>
    <xf numFmtId="0" fontId="27" fillId="0" borderId="28" xfId="0" applyFont="1" applyBorder="1"/>
    <xf numFmtId="0" fontId="27" fillId="0" borderId="36" xfId="0" applyFont="1" applyBorder="1"/>
    <xf numFmtId="0" fontId="27" fillId="0" borderId="37" xfId="0" applyFont="1" applyBorder="1"/>
    <xf numFmtId="0" fontId="27" fillId="0" borderId="38" xfId="0" applyFont="1" applyBorder="1" applyAlignment="1">
      <alignment horizontal="left"/>
    </xf>
    <xf numFmtId="170" fontId="27" fillId="0" borderId="37" xfId="0" applyNumberFormat="1" applyFont="1" applyBorder="1" applyAlignment="1">
      <alignment horizontal="right"/>
    </xf>
    <xf numFmtId="170" fontId="27" fillId="0" borderId="39" xfId="0" applyNumberFormat="1" applyFont="1" applyBorder="1" applyAlignment="1">
      <alignment horizontal="right"/>
    </xf>
    <xf numFmtId="0" fontId="85" fillId="0" borderId="37" xfId="0" applyFont="1" applyBorder="1"/>
    <xf numFmtId="0" fontId="85" fillId="0" borderId="38" xfId="0" applyFont="1" applyBorder="1" applyAlignment="1">
      <alignment horizontal="left"/>
    </xf>
    <xf numFmtId="170" fontId="85" fillId="0" borderId="37" xfId="0" applyNumberFormat="1" applyFont="1" applyBorder="1" applyAlignment="1">
      <alignment horizontal="right"/>
    </xf>
    <xf numFmtId="170" fontId="85" fillId="0" borderId="39" xfId="0" applyNumberFormat="1" applyFont="1" applyBorder="1" applyAlignment="1">
      <alignment horizontal="right"/>
    </xf>
    <xf numFmtId="0" fontId="87" fillId="0" borderId="37" xfId="0" applyFont="1" applyBorder="1"/>
    <xf numFmtId="0" fontId="87" fillId="0" borderId="38" xfId="0" applyFont="1" applyBorder="1"/>
    <xf numFmtId="170" fontId="87" fillId="0" borderId="37" xfId="0" applyNumberFormat="1" applyFont="1" applyBorder="1"/>
    <xf numFmtId="170" fontId="87" fillId="0" borderId="39" xfId="0" applyNumberFormat="1" applyFont="1" applyBorder="1"/>
    <xf numFmtId="0" fontId="88" fillId="0" borderId="38" xfId="0" applyFont="1" applyBorder="1"/>
    <xf numFmtId="0" fontId="88" fillId="0" borderId="37" xfId="0" applyFont="1" applyBorder="1"/>
    <xf numFmtId="0" fontId="27" fillId="0" borderId="38" xfId="0" applyFont="1" applyBorder="1"/>
    <xf numFmtId="170" fontId="27" fillId="0" borderId="37" xfId="0" applyNumberFormat="1" applyFont="1" applyBorder="1"/>
    <xf numFmtId="170" fontId="27" fillId="0" borderId="32" xfId="0" applyNumberFormat="1" applyFont="1" applyBorder="1"/>
    <xf numFmtId="0" fontId="85" fillId="0" borderId="34" xfId="0" applyFont="1" applyBorder="1"/>
    <xf numFmtId="170" fontId="85" fillId="0" borderId="34" xfId="0" applyNumberFormat="1" applyFont="1" applyBorder="1" applyAlignment="1">
      <alignment horizontal="right"/>
    </xf>
    <xf numFmtId="0" fontId="27" fillId="0" borderId="0" xfId="0" applyFont="1" applyBorder="1"/>
    <xf numFmtId="3" fontId="27" fillId="0" borderId="0" xfId="0" applyNumberFormat="1" applyFont="1" applyBorder="1" applyAlignment="1">
      <alignment horizontal="right"/>
    </xf>
    <xf numFmtId="170" fontId="85" fillId="0" borderId="0" xfId="0" applyNumberFormat="1" applyFont="1" applyBorder="1" applyAlignment="1">
      <alignment horizontal="right"/>
    </xf>
    <xf numFmtId="0" fontId="89" fillId="0" borderId="0" xfId="0" applyFont="1"/>
    <xf numFmtId="0" fontId="88" fillId="0" borderId="0" xfId="0" applyFont="1"/>
    <xf numFmtId="3" fontId="90" fillId="0" borderId="0" xfId="0" applyNumberFormat="1" applyFont="1" applyBorder="1" applyAlignment="1">
      <alignment horizontal="right"/>
    </xf>
    <xf numFmtId="0" fontId="90" fillId="0" borderId="34" xfId="0" applyFont="1" applyBorder="1" applyAlignment="1">
      <alignment horizontal="center"/>
    </xf>
    <xf numFmtId="0" fontId="91" fillId="0" borderId="34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90" fillId="0" borderId="37" xfId="0" applyFont="1" applyBorder="1" applyAlignment="1">
      <alignment horizontal="center"/>
    </xf>
    <xf numFmtId="3" fontId="91" fillId="0" borderId="27" xfId="0" applyNumberFormat="1" applyFont="1" applyBorder="1" applyAlignment="1">
      <alignment horizontal="right"/>
    </xf>
    <xf numFmtId="3" fontId="0" fillId="0" borderId="37" xfId="0" applyNumberFormat="1" applyBorder="1"/>
    <xf numFmtId="0" fontId="0" fillId="0" borderId="37" xfId="0" applyBorder="1"/>
    <xf numFmtId="3" fontId="26" fillId="0" borderId="39" xfId="0" applyNumberFormat="1" applyFont="1" applyBorder="1"/>
    <xf numFmtId="3" fontId="91" fillId="0" borderId="37" xfId="0" applyNumberFormat="1" applyFont="1" applyBorder="1" applyAlignment="1">
      <alignment horizontal="right"/>
    </xf>
    <xf numFmtId="3" fontId="92" fillId="0" borderId="37" xfId="0" applyNumberFormat="1" applyFont="1" applyBorder="1" applyAlignment="1">
      <alignment horizontal="right"/>
    </xf>
    <xf numFmtId="3" fontId="91" fillId="0" borderId="34" xfId="0" applyNumberFormat="1" applyFont="1" applyBorder="1" applyAlignment="1">
      <alignment horizontal="right"/>
    </xf>
    <xf numFmtId="3" fontId="0" fillId="0" borderId="34" xfId="0" applyNumberFormat="1" applyBorder="1"/>
    <xf numFmtId="3" fontId="91" fillId="0" borderId="31" xfId="0" applyNumberFormat="1" applyFont="1" applyBorder="1" applyAlignment="1">
      <alignment horizontal="right"/>
    </xf>
    <xf numFmtId="0" fontId="90" fillId="0" borderId="0" xfId="0" applyFont="1" applyBorder="1" applyAlignment="1">
      <alignment horizontal="left"/>
    </xf>
    <xf numFmtId="0" fontId="26" fillId="0" borderId="0" xfId="0" applyFont="1"/>
    <xf numFmtId="0" fontId="90" fillId="0" borderId="0" xfId="0" applyFont="1" applyFill="1" applyBorder="1" applyAlignment="1">
      <alignment horizontal="left"/>
    </xf>
    <xf numFmtId="3" fontId="91" fillId="0" borderId="0" xfId="0" applyNumberFormat="1" applyFont="1" applyBorder="1" applyAlignment="1">
      <alignment horizontal="right"/>
    </xf>
    <xf numFmtId="0" fontId="90" fillId="0" borderId="28" xfId="0" applyFont="1" applyBorder="1" applyAlignment="1">
      <alignment horizontal="center"/>
    </xf>
    <xf numFmtId="0" fontId="91" fillId="0" borderId="27" xfId="0" applyFont="1" applyBorder="1" applyAlignment="1">
      <alignment horizontal="center"/>
    </xf>
    <xf numFmtId="0" fontId="90" fillId="0" borderId="33" xfId="0" applyFont="1" applyBorder="1" applyAlignment="1">
      <alignment horizontal="center"/>
    </xf>
    <xf numFmtId="0" fontId="91" fillId="0" borderId="32" xfId="0" applyFont="1" applyBorder="1" applyAlignment="1">
      <alignment horizontal="center"/>
    </xf>
    <xf numFmtId="0" fontId="90" fillId="0" borderId="38" xfId="0" applyFont="1" applyBorder="1" applyAlignment="1">
      <alignment horizontal="center"/>
    </xf>
    <xf numFmtId="3" fontId="26" fillId="0" borderId="37" xfId="0" applyNumberFormat="1" applyFont="1" applyBorder="1"/>
    <xf numFmtId="0" fontId="26" fillId="0" borderId="37" xfId="0" applyFont="1" applyBorder="1"/>
    <xf numFmtId="0" fontId="90" fillId="0" borderId="29" xfId="0" applyFont="1" applyBorder="1" applyAlignment="1">
      <alignment horizontal="center"/>
    </xf>
    <xf numFmtId="3" fontId="26" fillId="0" borderId="34" xfId="0" applyNumberFormat="1" applyFont="1" applyBorder="1"/>
    <xf numFmtId="0" fontId="90" fillId="0" borderId="0" xfId="0" applyFont="1" applyBorder="1" applyAlignment="1">
      <alignment horizontal="center"/>
    </xf>
    <xf numFmtId="3" fontId="26" fillId="0" borderId="0" xfId="0" applyNumberFormat="1" applyFont="1" applyBorder="1"/>
    <xf numFmtId="3" fontId="3" fillId="0" borderId="16" xfId="42" applyNumberFormat="1" applyFont="1" applyFill="1" applyBorder="1"/>
    <xf numFmtId="0" fontId="3" fillId="0" borderId="0" xfId="75" applyFont="1" applyFill="1"/>
    <xf numFmtId="0" fontId="0" fillId="0" borderId="0" xfId="0" applyFill="1"/>
    <xf numFmtId="0" fontId="3" fillId="0" borderId="16" xfId="41" applyFont="1" applyFill="1" applyBorder="1" applyAlignment="1">
      <alignment wrapText="1"/>
    </xf>
    <xf numFmtId="0" fontId="84" fillId="0" borderId="0" xfId="0" applyFont="1"/>
    <xf numFmtId="0" fontId="23" fillId="0" borderId="0" xfId="0" applyFont="1"/>
    <xf numFmtId="0" fontId="0" fillId="0" borderId="0" xfId="0" applyAlignment="1">
      <alignment horizontal="right"/>
    </xf>
    <xf numFmtId="2" fontId="84" fillId="0" borderId="0" xfId="0" applyNumberFormat="1" applyFont="1"/>
    <xf numFmtId="3" fontId="0" fillId="0" borderId="0" xfId="0" applyNumberFormat="1" applyFill="1"/>
    <xf numFmtId="0" fontId="23" fillId="0" borderId="15" xfId="0" applyFont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center" vertical="center" wrapText="1"/>
    </xf>
    <xf numFmtId="49" fontId="23" fillId="55" borderId="15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0" fontId="23" fillId="55" borderId="14" xfId="0" applyFont="1" applyFill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0" fillId="0" borderId="40" xfId="0" applyBorder="1"/>
    <xf numFmtId="3" fontId="0" fillId="0" borderId="40" xfId="0" applyNumberFormat="1" applyFill="1" applyBorder="1"/>
    <xf numFmtId="3" fontId="0" fillId="0" borderId="15" xfId="0" applyNumberFormat="1" applyFill="1" applyBorder="1"/>
    <xf numFmtId="3" fontId="0" fillId="0" borderId="0" xfId="0" applyNumberFormat="1"/>
    <xf numFmtId="4" fontId="0" fillId="0" borderId="40" xfId="0" applyNumberFormat="1" applyBorder="1"/>
    <xf numFmtId="4" fontId="0" fillId="0" borderId="15" xfId="0" applyNumberFormat="1" applyBorder="1"/>
    <xf numFmtId="0" fontId="0" fillId="0" borderId="17" xfId="0" applyBorder="1"/>
    <xf numFmtId="3" fontId="0" fillId="0" borderId="17" xfId="0" applyNumberFormat="1" applyFill="1" applyBorder="1"/>
    <xf numFmtId="3" fontId="0" fillId="0" borderId="16" xfId="0" applyNumberFormat="1" applyFill="1" applyBorder="1"/>
    <xf numFmtId="4" fontId="0" fillId="0" borderId="17" xfId="0" applyNumberFormat="1" applyBorder="1"/>
    <xf numFmtId="4" fontId="0" fillId="0" borderId="16" xfId="0" applyNumberFormat="1" applyBorder="1"/>
    <xf numFmtId="3" fontId="23" fillId="0" borderId="17" xfId="0" applyNumberFormat="1" applyFont="1" applyFill="1" applyBorder="1"/>
    <xf numFmtId="3" fontId="23" fillId="0" borderId="16" xfId="0" applyNumberFormat="1" applyFont="1" applyFill="1" applyBorder="1"/>
    <xf numFmtId="3" fontId="94" fillId="0" borderId="17" xfId="0" applyNumberFormat="1" applyFont="1" applyBorder="1"/>
    <xf numFmtId="3" fontId="23" fillId="0" borderId="17" xfId="0" applyNumberFormat="1" applyFont="1" applyBorder="1"/>
    <xf numFmtId="0" fontId="0" fillId="0" borderId="17" xfId="0" applyBorder="1" applyAlignment="1">
      <alignment wrapText="1" shrinkToFit="1"/>
    </xf>
    <xf numFmtId="0" fontId="0" fillId="0" borderId="17" xfId="0" applyBorder="1" applyAlignment="1">
      <alignment wrapText="1"/>
    </xf>
    <xf numFmtId="3" fontId="0" fillId="0" borderId="17" xfId="0" applyNumberFormat="1" applyBorder="1"/>
    <xf numFmtId="0" fontId="23" fillId="0" borderId="17" xfId="0" applyFont="1" applyBorder="1"/>
    <xf numFmtId="3" fontId="0" fillId="0" borderId="17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23" fillId="56" borderId="17" xfId="0" applyFont="1" applyFill="1" applyBorder="1" applyAlignment="1">
      <alignment wrapText="1"/>
    </xf>
    <xf numFmtId="0" fontId="0" fillId="0" borderId="28" xfId="0" applyBorder="1"/>
    <xf numFmtId="3" fontId="0" fillId="0" borderId="41" xfId="0" applyNumberFormat="1" applyFill="1" applyBorder="1" applyAlignment="1">
      <alignment horizontal="center"/>
    </xf>
    <xf numFmtId="3" fontId="23" fillId="0" borderId="41" xfId="0" applyNumberFormat="1" applyFont="1" applyFill="1" applyBorder="1" applyAlignment="1">
      <alignment horizontal="right"/>
    </xf>
    <xf numFmtId="3" fontId="0" fillId="0" borderId="41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0" fontId="0" fillId="0" borderId="38" xfId="0" applyBorder="1" applyAlignment="1">
      <alignment horizontal="right"/>
    </xf>
    <xf numFmtId="3" fontId="0" fillId="0" borderId="0" xfId="0" applyNumberFormat="1" applyFill="1" applyBorder="1" applyAlignment="1">
      <alignment horizontal="center"/>
    </xf>
    <xf numFmtId="3" fontId="23" fillId="0" borderId="0" xfId="0" applyNumberFormat="1" applyFont="1" applyFill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0" borderId="39" xfId="0" applyNumberFormat="1" applyBorder="1" applyAlignment="1">
      <alignment horizontal="center"/>
    </xf>
    <xf numFmtId="0" fontId="0" fillId="0" borderId="33" xfId="0" applyBorder="1" applyAlignment="1">
      <alignment horizontal="right"/>
    </xf>
    <xf numFmtId="3" fontId="0" fillId="0" borderId="42" xfId="0" applyNumberFormat="1" applyFill="1" applyBorder="1" applyAlignment="1">
      <alignment horizontal="center"/>
    </xf>
    <xf numFmtId="3" fontId="23" fillId="0" borderId="42" xfId="0" applyNumberFormat="1" applyFont="1" applyFill="1" applyBorder="1" applyAlignment="1">
      <alignment horizontal="right"/>
    </xf>
    <xf numFmtId="3" fontId="0" fillId="0" borderId="42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0" borderId="0" xfId="0" applyBorder="1"/>
    <xf numFmtId="3" fontId="23" fillId="0" borderId="0" xfId="0" applyNumberFormat="1" applyFont="1" applyBorder="1"/>
    <xf numFmtId="0" fontId="25" fillId="0" borderId="0" xfId="0" applyFont="1" applyFill="1" applyBorder="1"/>
    <xf numFmtId="14" fontId="95" fillId="0" borderId="0" xfId="0" applyNumberFormat="1" applyFont="1" applyBorder="1" applyAlignment="1">
      <alignment horizontal="left"/>
    </xf>
    <xf numFmtId="3" fontId="23" fillId="0" borderId="0" xfId="0" applyNumberFormat="1" applyFont="1"/>
    <xf numFmtId="0" fontId="23" fillId="0" borderId="14" xfId="0" applyFont="1" applyBorder="1" applyAlignment="1">
      <alignment horizontal="center" vertical="center"/>
    </xf>
    <xf numFmtId="0" fontId="0" fillId="0" borderId="13" xfId="0" applyBorder="1" applyAlignment="1">
      <alignment wrapText="1"/>
    </xf>
    <xf numFmtId="3" fontId="23" fillId="0" borderId="43" xfId="149" applyNumberFormat="1" applyFont="1" applyFill="1" applyBorder="1" applyAlignment="1"/>
    <xf numFmtId="3" fontId="23" fillId="55" borderId="13" xfId="0" applyNumberFormat="1" applyFont="1" applyFill="1" applyBorder="1"/>
    <xf numFmtId="4" fontId="0" fillId="0" borderId="0" xfId="0" applyNumberFormat="1" applyBorder="1"/>
    <xf numFmtId="3" fontId="23" fillId="0" borderId="13" xfId="0" applyNumberFormat="1" applyFont="1" applyBorder="1"/>
    <xf numFmtId="14" fontId="23" fillId="0" borderId="0" xfId="0" applyNumberFormat="1" applyFont="1" applyAlignment="1">
      <alignment horizontal="left"/>
    </xf>
    <xf numFmtId="0" fontId="93" fillId="0" borderId="0" xfId="0" applyFont="1"/>
    <xf numFmtId="2" fontId="23" fillId="0" borderId="0" xfId="0" applyNumberFormat="1" applyFont="1"/>
    <xf numFmtId="0" fontId="0" fillId="0" borderId="38" xfId="0" applyBorder="1"/>
    <xf numFmtId="0" fontId="0" fillId="0" borderId="14" xfId="0" applyBorder="1"/>
    <xf numFmtId="3" fontId="0" fillId="0" borderId="14" xfId="0" applyNumberFormat="1" applyFill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100" fillId="0" borderId="0" xfId="150" applyFont="1" applyAlignment="1">
      <alignment horizontal="centerContinuous"/>
    </xf>
    <xf numFmtId="0" fontId="101" fillId="0" borderId="0" xfId="150" applyFont="1" applyAlignment="1">
      <alignment horizontal="centerContinuous"/>
    </xf>
    <xf numFmtId="0" fontId="101" fillId="0" borderId="0" xfId="150" applyFont="1" applyAlignment="1"/>
    <xf numFmtId="0" fontId="26" fillId="0" borderId="0" xfId="150"/>
    <xf numFmtId="0" fontId="26" fillId="0" borderId="0" xfId="150" applyFont="1" applyAlignment="1">
      <alignment horizontal="right"/>
    </xf>
    <xf numFmtId="0" fontId="42" fillId="0" borderId="0" xfId="150" applyFont="1" applyAlignment="1">
      <alignment horizontal="right"/>
    </xf>
    <xf numFmtId="0" fontId="88" fillId="0" borderId="0" xfId="150" applyFont="1" applyAlignment="1">
      <alignment horizontal="right"/>
    </xf>
    <xf numFmtId="0" fontId="40" fillId="0" borderId="27" xfId="150" applyFont="1" applyBorder="1" applyAlignment="1">
      <alignment horizontal="center"/>
    </xf>
    <xf numFmtId="0" fontId="102" fillId="0" borderId="44" xfId="150" applyFont="1" applyBorder="1" applyAlignment="1">
      <alignment horizontal="centerContinuous"/>
    </xf>
    <xf numFmtId="0" fontId="40" fillId="0" borderId="44" xfId="150" applyFont="1" applyBorder="1" applyAlignment="1">
      <alignment horizontal="centerContinuous"/>
    </xf>
    <xf numFmtId="0" fontId="103" fillId="0" borderId="44" xfId="150" applyFont="1" applyBorder="1" applyAlignment="1">
      <alignment horizontal="centerContinuous"/>
    </xf>
    <xf numFmtId="0" fontId="40" fillId="0" borderId="45" xfId="150" applyFont="1" applyBorder="1" applyAlignment="1">
      <alignment horizontal="centerContinuous"/>
    </xf>
    <xf numFmtId="0" fontId="103" fillId="0" borderId="37" xfId="150" applyFont="1" applyBorder="1"/>
    <xf numFmtId="0" fontId="40" fillId="0" borderId="37" xfId="150" applyFont="1" applyBorder="1" applyAlignment="1">
      <alignment horizontal="center"/>
    </xf>
    <xf numFmtId="0" fontId="40" fillId="0" borderId="46" xfId="150" applyFont="1" applyBorder="1" applyAlignment="1">
      <alignment horizontal="centerContinuous"/>
    </xf>
    <xf numFmtId="0" fontId="40" fillId="0" borderId="47" xfId="150" applyFont="1" applyBorder="1" applyAlignment="1">
      <alignment horizontal="centerContinuous"/>
    </xf>
    <xf numFmtId="0" fontId="40" fillId="0" borderId="48" xfId="150" applyFont="1" applyBorder="1" applyAlignment="1">
      <alignment horizontal="centerContinuous"/>
    </xf>
    <xf numFmtId="0" fontId="89" fillId="0" borderId="38" xfId="150" applyFont="1" applyBorder="1" applyAlignment="1">
      <alignment horizontal="center"/>
    </xf>
    <xf numFmtId="0" fontId="89" fillId="0" borderId="15" xfId="150" applyFont="1" applyBorder="1" applyAlignment="1">
      <alignment horizontal="center"/>
    </xf>
    <xf numFmtId="0" fontId="89" fillId="0" borderId="49" xfId="150" applyFont="1" applyBorder="1" applyAlignment="1">
      <alignment horizontal="center"/>
    </xf>
    <xf numFmtId="0" fontId="103" fillId="0" borderId="39" xfId="150" applyFont="1" applyBorder="1" applyAlignment="1">
      <alignment horizontal="center"/>
    </xf>
    <xf numFmtId="0" fontId="104" fillId="0" borderId="34" xfId="150" applyFont="1" applyBorder="1" applyAlignment="1">
      <alignment horizontal="center"/>
    </xf>
    <xf numFmtId="0" fontId="104" fillId="0" borderId="29" xfId="150" applyFont="1" applyBorder="1" applyAlignment="1">
      <alignment horizontal="center"/>
    </xf>
    <xf numFmtId="0" fontId="104" fillId="0" borderId="50" xfId="150" applyFont="1" applyBorder="1" applyAlignment="1">
      <alignment horizontal="center"/>
    </xf>
    <xf numFmtId="0" fontId="104" fillId="0" borderId="31" xfId="150" applyFont="1" applyBorder="1" applyAlignment="1">
      <alignment horizontal="center"/>
    </xf>
    <xf numFmtId="0" fontId="89" fillId="0" borderId="37" xfId="150" applyFont="1" applyBorder="1"/>
    <xf numFmtId="171" fontId="87" fillId="0" borderId="37" xfId="150" applyNumberFormat="1" applyFont="1" applyBorder="1"/>
    <xf numFmtId="171" fontId="89" fillId="0" borderId="38" xfId="150" applyNumberFormat="1" applyFont="1" applyBorder="1"/>
    <xf numFmtId="171" fontId="89" fillId="0" borderId="16" xfId="150" applyNumberFormat="1" applyFont="1" applyBorder="1"/>
    <xf numFmtId="171" fontId="89" fillId="0" borderId="39" xfId="150" applyNumberFormat="1" applyFont="1" applyBorder="1"/>
    <xf numFmtId="171" fontId="26" fillId="0" borderId="0" xfId="150" applyNumberFormat="1"/>
    <xf numFmtId="0" fontId="89" fillId="0" borderId="32" xfId="150" applyFont="1" applyBorder="1"/>
    <xf numFmtId="171" fontId="89" fillId="0" borderId="32" xfId="150" applyNumberFormat="1" applyFont="1" applyBorder="1"/>
    <xf numFmtId="171" fontId="89" fillId="0" borderId="33" xfId="150" applyNumberFormat="1" applyFont="1" applyBorder="1"/>
    <xf numFmtId="171" fontId="89" fillId="0" borderId="51" xfId="150" applyNumberFormat="1" applyFont="1" applyBorder="1"/>
    <xf numFmtId="171" fontId="89" fillId="0" borderId="35" xfId="150" applyNumberFormat="1" applyFont="1" applyBorder="1"/>
    <xf numFmtId="0" fontId="103" fillId="0" borderId="38" xfId="150" applyFont="1" applyBorder="1" applyAlignment="1">
      <alignment horizontal="center"/>
    </xf>
    <xf numFmtId="0" fontId="103" fillId="0" borderId="15" xfId="150" applyFont="1" applyBorder="1" applyAlignment="1">
      <alignment horizontal="center"/>
    </xf>
    <xf numFmtId="0" fontId="26" fillId="0" borderId="0" xfId="150" applyFont="1"/>
    <xf numFmtId="0" fontId="2" fillId="0" borderId="0" xfId="151" applyFill="1"/>
    <xf numFmtId="0" fontId="105" fillId="0" borderId="0" xfId="151" applyFont="1" applyFill="1" applyAlignment="1">
      <alignment horizontal="center" wrapText="1"/>
    </xf>
    <xf numFmtId="172" fontId="2" fillId="0" borderId="0" xfId="151" applyNumberFormat="1" applyFill="1"/>
    <xf numFmtId="49" fontId="85" fillId="0" borderId="14" xfId="151" applyNumberFormat="1" applyFont="1" applyFill="1" applyBorder="1" applyAlignment="1">
      <alignment horizontal="left"/>
    </xf>
    <xf numFmtId="49" fontId="85" fillId="0" borderId="14" xfId="151" applyNumberFormat="1" applyFont="1" applyFill="1" applyBorder="1" applyAlignment="1">
      <alignment horizontal="center" wrapText="1"/>
    </xf>
    <xf numFmtId="49" fontId="85" fillId="0" borderId="14" xfId="151" applyNumberFormat="1" applyFont="1" applyFill="1" applyBorder="1" applyAlignment="1">
      <alignment horizontal="center" vertical="center"/>
    </xf>
    <xf numFmtId="49" fontId="85" fillId="0" borderId="14" xfId="151" applyNumberFormat="1" applyFont="1" applyFill="1" applyBorder="1" applyAlignment="1">
      <alignment horizontal="center" vertical="center" wrapText="1"/>
    </xf>
    <xf numFmtId="49" fontId="84" fillId="0" borderId="16" xfId="151" applyNumberFormat="1" applyFont="1" applyFill="1" applyBorder="1" applyAlignment="1">
      <alignment horizontal="left"/>
    </xf>
    <xf numFmtId="172" fontId="84" fillId="0" borderId="16" xfId="151" applyNumberFormat="1" applyFont="1" applyFill="1" applyBorder="1"/>
    <xf numFmtId="49" fontId="2" fillId="0" borderId="16" xfId="151" applyNumberFormat="1" applyFill="1" applyBorder="1" applyAlignment="1">
      <alignment horizontal="left"/>
    </xf>
    <xf numFmtId="172" fontId="2" fillId="0" borderId="16" xfId="151" applyNumberFormat="1" applyFill="1" applyBorder="1"/>
    <xf numFmtId="172" fontId="106" fillId="0" borderId="16" xfId="151" applyNumberFormat="1" applyFont="1" applyFill="1" applyBorder="1"/>
    <xf numFmtId="49" fontId="84" fillId="0" borderId="51" xfId="151" applyNumberFormat="1" applyFont="1" applyFill="1" applyBorder="1" applyAlignment="1">
      <alignment horizontal="left"/>
    </xf>
    <xf numFmtId="173" fontId="84" fillId="0" borderId="51" xfId="151" applyNumberFormat="1" applyFont="1" applyFill="1" applyBorder="1"/>
    <xf numFmtId="173" fontId="84" fillId="0" borderId="16" xfId="151" applyNumberFormat="1" applyFont="1" applyFill="1" applyBorder="1"/>
    <xf numFmtId="49" fontId="84" fillId="0" borderId="15" xfId="151" applyNumberFormat="1" applyFont="1" applyFill="1" applyBorder="1" applyAlignment="1">
      <alignment horizontal="left"/>
    </xf>
    <xf numFmtId="172" fontId="84" fillId="0" borderId="15" xfId="151" applyNumberFormat="1" applyFont="1" applyFill="1" applyBorder="1"/>
    <xf numFmtId="172" fontId="107" fillId="0" borderId="16" xfId="151" applyNumberFormat="1" applyFont="1" applyFill="1" applyBorder="1"/>
    <xf numFmtId="174" fontId="108" fillId="0" borderId="16" xfId="151" applyNumberFormat="1" applyFont="1" applyFill="1" applyBorder="1"/>
    <xf numFmtId="173" fontId="109" fillId="0" borderId="51" xfId="151" applyNumberFormat="1" applyFont="1" applyFill="1" applyBorder="1"/>
    <xf numFmtId="172" fontId="109" fillId="0" borderId="16" xfId="151" applyNumberFormat="1" applyFont="1" applyFill="1" applyBorder="1"/>
    <xf numFmtId="172" fontId="108" fillId="0" borderId="16" xfId="151" applyNumberFormat="1" applyFont="1" applyFill="1" applyBorder="1"/>
    <xf numFmtId="49" fontId="84" fillId="0" borderId="14" xfId="151" applyNumberFormat="1" applyFont="1" applyFill="1" applyBorder="1" applyAlignment="1">
      <alignment horizontal="left"/>
    </xf>
    <xf numFmtId="173" fontId="84" fillId="0" borderId="14" xfId="151" applyNumberFormat="1" applyFont="1" applyFill="1" applyBorder="1"/>
    <xf numFmtId="49" fontId="2" fillId="0" borderId="0" xfId="151" applyNumberFormat="1" applyFont="1" applyFill="1" applyBorder="1" applyAlignment="1">
      <alignment horizontal="left"/>
    </xf>
    <xf numFmtId="174" fontId="2" fillId="0" borderId="0" xfId="151" applyNumberFormat="1" applyFill="1"/>
    <xf numFmtId="175" fontId="2" fillId="0" borderId="0" xfId="151" applyNumberFormat="1" applyFill="1"/>
    <xf numFmtId="0" fontId="89" fillId="0" borderId="0" xfId="150" applyFont="1" applyAlignment="1">
      <alignment horizontal="right"/>
    </xf>
    <xf numFmtId="0" fontId="112" fillId="0" borderId="27" xfId="150" applyFont="1" applyBorder="1" applyAlignment="1">
      <alignment horizontal="center"/>
    </xf>
    <xf numFmtId="0" fontId="112" fillId="0" borderId="37" xfId="150" applyFont="1" applyBorder="1" applyAlignment="1">
      <alignment horizontal="center"/>
    </xf>
    <xf numFmtId="0" fontId="103" fillId="0" borderId="37" xfId="150" applyFont="1" applyBorder="1" applyAlignment="1">
      <alignment horizontal="center"/>
    </xf>
    <xf numFmtId="0" fontId="87" fillId="0" borderId="37" xfId="150" applyFont="1" applyBorder="1"/>
    <xf numFmtId="171" fontId="89" fillId="0" borderId="37" xfId="150" applyNumberFormat="1" applyFont="1" applyBorder="1"/>
    <xf numFmtId="171" fontId="87" fillId="0" borderId="37" xfId="150" applyNumberFormat="1" applyFont="1" applyFill="1" applyBorder="1"/>
    <xf numFmtId="171" fontId="89" fillId="0" borderId="32" xfId="150" applyNumberFormat="1" applyFont="1" applyFill="1" applyBorder="1"/>
    <xf numFmtId="0" fontId="113" fillId="0" borderId="0" xfId="150" applyFont="1"/>
    <xf numFmtId="171" fontId="113" fillId="0" borderId="0" xfId="150" applyNumberFormat="1" applyFont="1"/>
    <xf numFmtId="0" fontId="26" fillId="0" borderId="0" xfId="144"/>
    <xf numFmtId="0" fontId="42" fillId="0" borderId="0" xfId="144" applyFont="1" applyAlignment="1">
      <alignment horizontal="right"/>
    </xf>
    <xf numFmtId="0" fontId="42" fillId="0" borderId="0" xfId="144" applyFont="1" applyFill="1" applyAlignment="1">
      <alignment horizontal="right"/>
    </xf>
    <xf numFmtId="0" fontId="102" fillId="0" borderId="0" xfId="144" applyFont="1" applyAlignment="1">
      <alignment horizontal="centerContinuous"/>
    </xf>
    <xf numFmtId="0" fontId="114" fillId="0" borderId="0" xfId="144" applyFont="1" applyAlignment="1">
      <alignment horizontal="centerContinuous"/>
    </xf>
    <xf numFmtId="0" fontId="114" fillId="0" borderId="0" xfId="144" applyFont="1" applyFill="1" applyAlignment="1">
      <alignment horizontal="centerContinuous"/>
    </xf>
    <xf numFmtId="0" fontId="26" fillId="0" borderId="0" xfId="144" applyAlignment="1">
      <alignment horizontal="centerContinuous"/>
    </xf>
    <xf numFmtId="0" fontId="115" fillId="0" borderId="0" xfId="144" applyFont="1" applyAlignment="1">
      <alignment horizontal="centerContinuous"/>
    </xf>
    <xf numFmtId="0" fontId="26" fillId="0" borderId="0" xfId="144" applyFill="1" applyAlignment="1">
      <alignment horizontal="centerContinuous"/>
    </xf>
    <xf numFmtId="0" fontId="103" fillId="0" borderId="0" xfId="144" applyFont="1"/>
    <xf numFmtId="0" fontId="103" fillId="0" borderId="0" xfId="144" applyFont="1" applyAlignment="1">
      <alignment horizontal="right"/>
    </xf>
    <xf numFmtId="0" fontId="103" fillId="0" borderId="0" xfId="144" applyFont="1" applyFill="1" applyAlignment="1">
      <alignment horizontal="right"/>
    </xf>
    <xf numFmtId="0" fontId="88" fillId="0" borderId="0" xfId="144" applyFont="1" applyAlignment="1">
      <alignment horizontal="right"/>
    </xf>
    <xf numFmtId="0" fontId="87" fillId="0" borderId="27" xfId="144" applyFont="1" applyBorder="1" applyAlignment="1">
      <alignment horizontal="center"/>
    </xf>
    <xf numFmtId="0" fontId="116" fillId="0" borderId="52" xfId="144" applyFont="1" applyBorder="1" applyAlignment="1">
      <alignment horizontal="centerContinuous"/>
    </xf>
    <xf numFmtId="0" fontId="116" fillId="0" borderId="44" xfId="144" applyFont="1" applyBorder="1" applyAlignment="1">
      <alignment horizontal="centerContinuous"/>
    </xf>
    <xf numFmtId="0" fontId="116" fillId="0" borderId="45" xfId="144" applyFont="1" applyBorder="1" applyAlignment="1">
      <alignment horizontal="centerContinuous"/>
    </xf>
    <xf numFmtId="0" fontId="116" fillId="0" borderId="36" xfId="144" applyFont="1" applyBorder="1" applyAlignment="1">
      <alignment horizontal="center"/>
    </xf>
    <xf numFmtId="0" fontId="116" fillId="0" borderId="36" xfId="144" applyFont="1" applyFill="1" applyBorder="1" applyAlignment="1">
      <alignment horizontal="center"/>
    </xf>
    <xf numFmtId="0" fontId="87" fillId="0" borderId="53" xfId="144" applyFont="1" applyBorder="1" applyAlignment="1">
      <alignment horizontal="center"/>
    </xf>
    <xf numFmtId="0" fontId="116" fillId="0" borderId="54" xfId="144" applyFont="1" applyBorder="1" applyAlignment="1">
      <alignment horizontal="center"/>
    </xf>
    <xf numFmtId="0" fontId="116" fillId="0" borderId="11" xfId="144" applyFont="1" applyBorder="1"/>
    <xf numFmtId="0" fontId="116" fillId="0" borderId="15" xfId="144" applyFont="1" applyBorder="1" applyAlignment="1">
      <alignment horizontal="center"/>
    </xf>
    <xf numFmtId="0" fontId="116" fillId="0" borderId="39" xfId="144" applyFont="1" applyBorder="1" applyAlignment="1"/>
    <xf numFmtId="0" fontId="116" fillId="0" borderId="39" xfId="144" applyFont="1" applyBorder="1"/>
    <xf numFmtId="0" fontId="116" fillId="0" borderId="39" xfId="144" applyFont="1" applyBorder="1" applyAlignment="1">
      <alignment horizontal="center"/>
    </xf>
    <xf numFmtId="0" fontId="116" fillId="0" borderId="39" xfId="144" applyFont="1" applyFill="1" applyBorder="1" applyAlignment="1">
      <alignment horizontal="center"/>
    </xf>
    <xf numFmtId="0" fontId="26" fillId="0" borderId="37" xfId="144" applyBorder="1" applyAlignment="1">
      <alignment horizontal="center"/>
    </xf>
    <xf numFmtId="0" fontId="116" fillId="0" borderId="54" xfId="144" applyFont="1" applyBorder="1"/>
    <xf numFmtId="0" fontId="116" fillId="0" borderId="39" xfId="144" applyFont="1" applyBorder="1" applyAlignment="1">
      <alignment horizontal="left"/>
    </xf>
    <xf numFmtId="0" fontId="116" fillId="0" borderId="37" xfId="144" applyFont="1" applyBorder="1"/>
    <xf numFmtId="0" fontId="87" fillId="0" borderId="39" xfId="144" applyFont="1" applyBorder="1" applyAlignment="1">
      <alignment horizontal="center"/>
    </xf>
    <xf numFmtId="0" fontId="88" fillId="0" borderId="39" xfId="144" applyFont="1" applyBorder="1" applyAlignment="1">
      <alignment horizontal="center"/>
    </xf>
    <xf numFmtId="0" fontId="116" fillId="0" borderId="55" xfId="144" applyFont="1" applyBorder="1"/>
    <xf numFmtId="0" fontId="116" fillId="0" borderId="56" xfId="144" applyFont="1" applyBorder="1"/>
    <xf numFmtId="0" fontId="116" fillId="0" borderId="35" xfId="144" applyFont="1" applyBorder="1" applyAlignment="1">
      <alignment horizontal="left"/>
    </xf>
    <xf numFmtId="0" fontId="116" fillId="0" borderId="35" xfId="144" applyFont="1" applyBorder="1"/>
    <xf numFmtId="49" fontId="87" fillId="0" borderId="39" xfId="144" applyNumberFormat="1" applyFont="1" applyFill="1" applyBorder="1" applyAlignment="1">
      <alignment horizontal="center"/>
    </xf>
    <xf numFmtId="49" fontId="87" fillId="0" borderId="35" xfId="144" applyNumberFormat="1" applyFont="1" applyBorder="1" applyAlignment="1">
      <alignment horizontal="center"/>
    </xf>
    <xf numFmtId="0" fontId="104" fillId="0" borderId="35" xfId="144" applyFont="1" applyBorder="1" applyAlignment="1">
      <alignment horizontal="center"/>
    </xf>
    <xf numFmtId="0" fontId="26" fillId="0" borderId="34" xfId="144" applyBorder="1" applyAlignment="1">
      <alignment horizontal="center"/>
    </xf>
    <xf numFmtId="0" fontId="89" fillId="0" borderId="57" xfId="144" applyFont="1" applyBorder="1" applyAlignment="1">
      <alignment horizontal="center"/>
    </xf>
    <xf numFmtId="0" fontId="89" fillId="0" borderId="58" xfId="144" applyFont="1" applyBorder="1" applyAlignment="1">
      <alignment horizontal="center"/>
    </xf>
    <xf numFmtId="0" fontId="89" fillId="0" borderId="31" xfId="144" applyFont="1" applyBorder="1" applyAlignment="1">
      <alignment horizontal="center"/>
    </xf>
    <xf numFmtId="0" fontId="89" fillId="0" borderId="31" xfId="144" applyFont="1" applyFill="1" applyBorder="1" applyAlignment="1">
      <alignment horizontal="center"/>
    </xf>
    <xf numFmtId="0" fontId="117" fillId="0" borderId="37" xfId="152" applyFont="1" applyBorder="1" applyAlignment="1">
      <alignment horizontal="center"/>
    </xf>
    <xf numFmtId="49" fontId="102" fillId="0" borderId="54" xfId="152" applyNumberFormat="1" applyFont="1" applyBorder="1" applyAlignment="1">
      <alignment horizontal="center"/>
    </xf>
    <xf numFmtId="49" fontId="102" fillId="0" borderId="11" xfId="152" applyNumberFormat="1" applyFont="1" applyBorder="1" applyAlignment="1">
      <alignment horizontal="center"/>
    </xf>
    <xf numFmtId="49" fontId="102" fillId="0" borderId="11" xfId="152" applyNumberFormat="1" applyFont="1" applyBorder="1" applyAlignment="1">
      <alignment horizontal="center" vertical="top"/>
    </xf>
    <xf numFmtId="0" fontId="115" fillId="0" borderId="39" xfId="152" applyFont="1" applyBorder="1" applyAlignment="1">
      <alignment horizontal="center"/>
    </xf>
    <xf numFmtId="0" fontId="102" fillId="0" borderId="39" xfId="152" applyFont="1" applyBorder="1" applyAlignment="1">
      <alignment horizontal="left"/>
    </xf>
    <xf numFmtId="171" fontId="102" fillId="0" borderId="39" xfId="152" applyNumberFormat="1" applyFont="1" applyBorder="1" applyAlignment="1"/>
    <xf numFmtId="164" fontId="102" fillId="0" borderId="39" xfId="144" applyNumberFormat="1" applyFont="1" applyBorder="1" applyAlignment="1"/>
    <xf numFmtId="0" fontId="112" fillId="0" borderId="37" xfId="152" applyFont="1" applyBorder="1" applyAlignment="1">
      <alignment horizontal="center"/>
    </xf>
    <xf numFmtId="0" fontId="42" fillId="0" borderId="54" xfId="152" applyFont="1" applyBorder="1"/>
    <xf numFmtId="49" fontId="112" fillId="0" borderId="11" xfId="152" applyNumberFormat="1" applyFont="1" applyBorder="1" applyAlignment="1">
      <alignment horizontal="center"/>
    </xf>
    <xf numFmtId="49" fontId="112" fillId="0" borderId="39" xfId="152" applyNumberFormat="1" applyFont="1" applyBorder="1" applyAlignment="1">
      <alignment horizontal="left"/>
    </xf>
    <xf numFmtId="0" fontId="112" fillId="0" borderId="39" xfId="152" applyFont="1" applyBorder="1" applyAlignment="1"/>
    <xf numFmtId="171" fontId="112" fillId="0" borderId="39" xfId="144" applyNumberFormat="1" applyFont="1" applyBorder="1" applyAlignment="1"/>
    <xf numFmtId="164" fontId="112" fillId="0" borderId="39" xfId="144" applyNumberFormat="1" applyFont="1" applyBorder="1" applyAlignment="1"/>
    <xf numFmtId="0" fontId="118" fillId="0" borderId="37" xfId="152" applyFont="1" applyBorder="1" applyAlignment="1">
      <alignment horizontal="center"/>
    </xf>
    <xf numFmtId="49" fontId="118" fillId="0" borderId="11" xfId="152" applyNumberFormat="1" applyFont="1" applyBorder="1" applyAlignment="1">
      <alignment horizontal="center"/>
    </xf>
    <xf numFmtId="49" fontId="118" fillId="0" borderId="39" xfId="152" applyNumberFormat="1" applyFont="1" applyBorder="1" applyAlignment="1">
      <alignment horizontal="left"/>
    </xf>
    <xf numFmtId="0" fontId="118" fillId="0" borderId="39" xfId="152" applyFont="1" applyBorder="1" applyAlignment="1"/>
    <xf numFmtId="171" fontId="118" fillId="0" borderId="39" xfId="144" applyNumberFormat="1" applyFont="1" applyBorder="1" applyAlignment="1"/>
    <xf numFmtId="164" fontId="118" fillId="0" borderId="39" xfId="144" applyNumberFormat="1" applyFont="1" applyBorder="1" applyAlignment="1"/>
    <xf numFmtId="0" fontId="88" fillId="0" borderId="37" xfId="152" applyFont="1" applyBorder="1" applyAlignment="1">
      <alignment horizontal="center"/>
    </xf>
    <xf numFmtId="0" fontId="89" fillId="0" borderId="54" xfId="144" applyFont="1" applyBorder="1"/>
    <xf numFmtId="0" fontId="89" fillId="0" borderId="11" xfId="144" applyFont="1" applyBorder="1"/>
    <xf numFmtId="0" fontId="89" fillId="0" borderId="11" xfId="144" applyFont="1" applyBorder="1" applyAlignment="1">
      <alignment horizontal="center"/>
    </xf>
    <xf numFmtId="49" fontId="89" fillId="0" borderId="39" xfId="144" applyNumberFormat="1" applyFont="1" applyBorder="1" applyAlignment="1">
      <alignment horizontal="center"/>
    </xf>
    <xf numFmtId="49" fontId="89" fillId="0" borderId="39" xfId="144" applyNumberFormat="1" applyFont="1" applyBorder="1" applyAlignment="1"/>
    <xf numFmtId="171" fontId="89" fillId="0" borderId="39" xfId="144" applyNumberFormat="1" applyFont="1" applyBorder="1" applyAlignment="1"/>
    <xf numFmtId="164" fontId="88" fillId="0" borderId="39" xfId="144" applyNumberFormat="1" applyFont="1" applyBorder="1" applyAlignment="1"/>
    <xf numFmtId="0" fontId="89" fillId="0" borderId="54" xfId="152" applyFont="1" applyBorder="1"/>
    <xf numFmtId="49" fontId="40" fillId="0" borderId="11" xfId="152" applyNumberFormat="1" applyFont="1" applyBorder="1" applyAlignment="1">
      <alignment horizontal="center"/>
    </xf>
    <xf numFmtId="49" fontId="40" fillId="0" borderId="39" xfId="152" applyNumberFormat="1" applyFont="1" applyBorder="1" applyAlignment="1">
      <alignment horizontal="left"/>
    </xf>
    <xf numFmtId="0" fontId="40" fillId="0" borderId="39" xfId="152" applyFont="1" applyBorder="1" applyAlignment="1"/>
    <xf numFmtId="171" fontId="40" fillId="0" borderId="39" xfId="144" applyNumberFormat="1" applyFont="1" applyBorder="1" applyAlignment="1"/>
    <xf numFmtId="171" fontId="40" fillId="0" borderId="39" xfId="144" applyNumberFormat="1" applyFont="1" applyFill="1" applyBorder="1" applyAlignment="1"/>
    <xf numFmtId="49" fontId="118" fillId="0" borderId="11" xfId="144" applyNumberFormat="1" applyFont="1" applyBorder="1" applyAlignment="1">
      <alignment horizontal="center"/>
    </xf>
    <xf numFmtId="49" fontId="118" fillId="0" borderId="39" xfId="144" applyNumberFormat="1" applyFont="1" applyBorder="1" applyAlignment="1">
      <alignment horizontal="left"/>
    </xf>
    <xf numFmtId="49" fontId="118" fillId="0" borderId="39" xfId="144" applyNumberFormat="1" applyFont="1" applyBorder="1" applyAlignment="1">
      <alignment wrapText="1"/>
    </xf>
    <xf numFmtId="0" fontId="89" fillId="0" borderId="39" xfId="144" applyFont="1" applyBorder="1" applyAlignment="1"/>
    <xf numFmtId="171" fontId="88" fillId="0" borderId="39" xfId="144" applyNumberFormat="1" applyFont="1" applyBorder="1" applyAlignment="1"/>
    <xf numFmtId="0" fontId="89" fillId="0" borderId="39" xfId="144" applyFont="1" applyBorder="1" applyAlignment="1">
      <alignment horizontal="left"/>
    </xf>
    <xf numFmtId="49" fontId="118" fillId="0" borderId="39" xfId="144" applyNumberFormat="1" applyFont="1" applyBorder="1" applyAlignment="1">
      <alignment horizontal="center"/>
    </xf>
    <xf numFmtId="0" fontId="118" fillId="0" borderId="39" xfId="144" applyFont="1" applyBorder="1" applyAlignment="1">
      <alignment horizontal="justify"/>
    </xf>
    <xf numFmtId="49" fontId="40" fillId="0" borderId="11" xfId="152" applyNumberFormat="1" applyFont="1" applyFill="1" applyBorder="1" applyAlignment="1" applyProtection="1">
      <alignment horizontal="center"/>
      <protection locked="0"/>
    </xf>
    <xf numFmtId="49" fontId="40" fillId="0" borderId="39" xfId="152" applyNumberFormat="1" applyFont="1" applyBorder="1" applyAlignment="1">
      <alignment horizontal="center"/>
    </xf>
    <xf numFmtId="171" fontId="40" fillId="0" borderId="39" xfId="152" applyNumberFormat="1" applyFont="1" applyBorder="1" applyAlignment="1"/>
    <xf numFmtId="171" fontId="40" fillId="0" borderId="39" xfId="152" applyNumberFormat="1" applyFont="1" applyFill="1" applyBorder="1" applyAlignment="1"/>
    <xf numFmtId="0" fontId="88" fillId="0" borderId="54" xfId="152" applyFont="1" applyBorder="1"/>
    <xf numFmtId="49" fontId="88" fillId="0" borderId="11" xfId="152" applyNumberFormat="1" applyFont="1" applyFill="1" applyBorder="1" applyAlignment="1" applyProtection="1">
      <alignment horizontal="center"/>
      <protection locked="0"/>
    </xf>
    <xf numFmtId="49" fontId="118" fillId="0" borderId="39" xfId="152" applyNumberFormat="1" applyFont="1" applyBorder="1" applyAlignment="1">
      <alignment horizontal="center"/>
    </xf>
    <xf numFmtId="171" fontId="118" fillId="0" borderId="39" xfId="152" applyNumberFormat="1" applyFont="1" applyBorder="1" applyAlignment="1"/>
    <xf numFmtId="49" fontId="88" fillId="0" borderId="0" xfId="152" applyNumberFormat="1" applyFont="1" applyFill="1" applyBorder="1" applyAlignment="1" applyProtection="1">
      <alignment horizontal="center"/>
      <protection locked="0"/>
    </xf>
    <xf numFmtId="1" fontId="26" fillId="0" borderId="16" xfId="144" applyNumberFormat="1" applyFont="1" applyFill="1" applyBorder="1" applyAlignment="1">
      <alignment horizontal="left" vertical="top" wrapText="1"/>
    </xf>
    <xf numFmtId="1" fontId="88" fillId="0" borderId="16" xfId="144" applyNumberFormat="1" applyFont="1" applyFill="1" applyBorder="1" applyAlignment="1">
      <alignment horizontal="center"/>
    </xf>
    <xf numFmtId="0" fontId="88" fillId="0" borderId="37" xfId="144" applyFont="1" applyBorder="1" applyAlignment="1"/>
    <xf numFmtId="171" fontId="88" fillId="0" borderId="39" xfId="152" applyNumberFormat="1" applyFont="1" applyBorder="1" applyAlignment="1"/>
    <xf numFmtId="49" fontId="119" fillId="0" borderId="0" xfId="152" applyNumberFormat="1" applyFont="1" applyBorder="1" applyAlignment="1">
      <alignment horizontal="center"/>
    </xf>
    <xf numFmtId="1" fontId="88" fillId="0" borderId="59" xfId="144" applyNumberFormat="1" applyFont="1" applyFill="1" applyBorder="1" applyAlignment="1">
      <alignment horizontal="center"/>
    </xf>
    <xf numFmtId="49" fontId="88" fillId="0" borderId="37" xfId="144" applyNumberFormat="1" applyFont="1" applyBorder="1" applyAlignment="1"/>
    <xf numFmtId="0" fontId="88" fillId="0" borderId="37" xfId="144" applyNumberFormat="1" applyFont="1" applyFill="1" applyBorder="1" applyAlignment="1">
      <alignment horizontal="left"/>
    </xf>
    <xf numFmtId="49" fontId="88" fillId="0" borderId="11" xfId="152" applyNumberFormat="1" applyFont="1" applyBorder="1" applyAlignment="1">
      <alignment horizontal="center"/>
    </xf>
    <xf numFmtId="49" fontId="88" fillId="0" borderId="39" xfId="152" applyNumberFormat="1" applyFont="1" applyBorder="1" applyAlignment="1">
      <alignment horizontal="center"/>
    </xf>
    <xf numFmtId="0" fontId="88" fillId="0" borderId="39" xfId="152" applyFont="1" applyBorder="1" applyAlignment="1"/>
    <xf numFmtId="49" fontId="88" fillId="0" borderId="39" xfId="144" applyNumberFormat="1" applyFont="1" applyBorder="1" applyAlignment="1"/>
    <xf numFmtId="49" fontId="88" fillId="0" borderId="0" xfId="152" applyNumberFormat="1" applyFont="1" applyBorder="1" applyAlignment="1">
      <alignment horizontal="center"/>
    </xf>
    <xf numFmtId="49" fontId="88" fillId="0" borderId="59" xfId="152" applyNumberFormat="1" applyFont="1" applyBorder="1" applyAlignment="1">
      <alignment horizontal="center"/>
    </xf>
    <xf numFmtId="0" fontId="88" fillId="0" borderId="39" xfId="144" applyFont="1" applyBorder="1" applyAlignment="1"/>
    <xf numFmtId="49" fontId="118" fillId="0" borderId="59" xfId="152" applyNumberFormat="1" applyFont="1" applyBorder="1" applyAlignment="1">
      <alignment horizontal="center"/>
    </xf>
    <xf numFmtId="164" fontId="89" fillId="0" borderId="39" xfId="144" applyNumberFormat="1" applyFont="1" applyBorder="1" applyAlignment="1"/>
    <xf numFmtId="49" fontId="118" fillId="0" borderId="0" xfId="152" applyNumberFormat="1" applyFont="1" applyBorder="1" applyAlignment="1">
      <alignment horizontal="center"/>
    </xf>
    <xf numFmtId="0" fontId="88" fillId="0" borderId="39" xfId="144" applyFont="1" applyFill="1" applyBorder="1" applyAlignment="1"/>
    <xf numFmtId="171" fontId="118" fillId="0" borderId="39" xfId="152" applyNumberFormat="1" applyFont="1" applyFill="1" applyBorder="1" applyAlignment="1"/>
    <xf numFmtId="171" fontId="88" fillId="0" borderId="0" xfId="152" applyNumberFormat="1" applyFont="1" applyFill="1" applyBorder="1" applyAlignment="1"/>
    <xf numFmtId="171" fontId="88" fillId="0" borderId="39" xfId="152" applyNumberFormat="1" applyFont="1" applyFill="1" applyBorder="1" applyAlignment="1"/>
    <xf numFmtId="171" fontId="112" fillId="0" borderId="39" xfId="152" applyNumberFormat="1" applyFont="1" applyBorder="1" applyAlignment="1"/>
    <xf numFmtId="0" fontId="26" fillId="0" borderId="32" xfId="144" applyBorder="1"/>
    <xf numFmtId="0" fontId="26" fillId="0" borderId="55" xfId="144" applyBorder="1" applyAlignment="1">
      <alignment wrapText="1"/>
    </xf>
    <xf numFmtId="0" fontId="26" fillId="0" borderId="56" xfId="144" applyBorder="1" applyAlignment="1">
      <alignment wrapText="1"/>
    </xf>
    <xf numFmtId="0" fontId="120" fillId="0" borderId="35" xfId="144" applyFont="1" applyBorder="1" applyAlignment="1">
      <alignment horizontal="left" wrapText="1"/>
    </xf>
    <xf numFmtId="0" fontId="120" fillId="0" borderId="35" xfId="144" applyFont="1" applyBorder="1" applyAlignment="1">
      <alignment wrapText="1"/>
    </xf>
    <xf numFmtId="171" fontId="26" fillId="0" borderId="35" xfId="144" applyNumberFormat="1" applyBorder="1" applyAlignment="1"/>
    <xf numFmtId="171" fontId="26" fillId="0" borderId="35" xfId="144" applyNumberFormat="1" applyFill="1" applyBorder="1" applyAlignment="1"/>
    <xf numFmtId="164" fontId="118" fillId="0" borderId="32" xfId="144" applyNumberFormat="1" applyFont="1" applyBorder="1" applyAlignment="1"/>
    <xf numFmtId="0" fontId="26" fillId="0" borderId="0" xfId="144" applyAlignment="1">
      <alignment wrapText="1"/>
    </xf>
    <xf numFmtId="0" fontId="26" fillId="0" borderId="0" xfId="144" applyFill="1"/>
    <xf numFmtId="171" fontId="26" fillId="0" borderId="0" xfId="144" applyNumberFormat="1"/>
    <xf numFmtId="171" fontId="117" fillId="0" borderId="39" xfId="152" applyNumberFormat="1" applyFont="1" applyBorder="1" applyAlignment="1"/>
    <xf numFmtId="164" fontId="87" fillId="0" borderId="39" xfId="144" applyNumberFormat="1" applyFont="1" applyBorder="1" applyAlignment="1"/>
    <xf numFmtId="49" fontId="40" fillId="0" borderId="54" xfId="152" applyNumberFormat="1" applyFont="1" applyBorder="1" applyAlignment="1">
      <alignment horizontal="center"/>
    </xf>
    <xf numFmtId="49" fontId="40" fillId="0" borderId="11" xfId="152" applyNumberFormat="1" applyFont="1" applyBorder="1" applyAlignment="1">
      <alignment horizontal="center" vertical="top"/>
    </xf>
    <xf numFmtId="0" fontId="103" fillId="0" borderId="39" xfId="152" applyFont="1" applyBorder="1" applyAlignment="1">
      <alignment horizontal="center"/>
    </xf>
    <xf numFmtId="0" fontId="40" fillId="0" borderId="39" xfId="152" applyFont="1" applyBorder="1" applyAlignment="1">
      <alignment horizontal="left"/>
    </xf>
    <xf numFmtId="0" fontId="119" fillId="0" borderId="54" xfId="152" applyFont="1" applyBorder="1"/>
    <xf numFmtId="0" fontId="119" fillId="0" borderId="11" xfId="152" applyFont="1" applyBorder="1"/>
    <xf numFmtId="0" fontId="118" fillId="0" borderId="39" xfId="144" applyFont="1" applyBorder="1" applyAlignment="1">
      <alignment wrapText="1"/>
    </xf>
    <xf numFmtId="49" fontId="88" fillId="0" borderId="39" xfId="144" applyNumberFormat="1" applyFont="1" applyBorder="1" applyAlignment="1">
      <alignment horizontal="left"/>
    </xf>
    <xf numFmtId="0" fontId="88" fillId="0" borderId="39" xfId="144" applyFont="1" applyBorder="1" applyAlignment="1">
      <alignment wrapText="1"/>
    </xf>
    <xf numFmtId="0" fontId="26" fillId="0" borderId="54" xfId="152" applyBorder="1"/>
    <xf numFmtId="0" fontId="26" fillId="0" borderId="11" xfId="152" applyBorder="1"/>
    <xf numFmtId="49" fontId="89" fillId="0" borderId="39" xfId="144" applyNumberFormat="1" applyFont="1" applyBorder="1" applyAlignment="1">
      <alignment horizontal="left"/>
    </xf>
    <xf numFmtId="0" fontId="89" fillId="0" borderId="11" xfId="152" applyFont="1" applyBorder="1"/>
    <xf numFmtId="0" fontId="89" fillId="0" borderId="39" xfId="144" applyFont="1" applyBorder="1" applyAlignment="1">
      <alignment wrapText="1"/>
    </xf>
    <xf numFmtId="49" fontId="89" fillId="0" borderId="39" xfId="144" applyNumberFormat="1" applyFont="1" applyBorder="1" applyAlignment="1">
      <alignment wrapText="1"/>
    </xf>
    <xf numFmtId="0" fontId="88" fillId="0" borderId="11" xfId="152" applyFont="1" applyBorder="1"/>
    <xf numFmtId="0" fontId="88" fillId="0" borderId="11" xfId="144" applyFont="1" applyBorder="1" applyAlignment="1">
      <alignment horizontal="center"/>
    </xf>
    <xf numFmtId="49" fontId="88" fillId="0" borderId="39" xfId="144" applyNumberFormat="1" applyFont="1" applyBorder="1" applyAlignment="1">
      <alignment horizontal="center"/>
    </xf>
    <xf numFmtId="49" fontId="88" fillId="0" borderId="39" xfId="144" applyNumberFormat="1" applyFont="1" applyBorder="1" applyAlignment="1">
      <alignment wrapText="1"/>
    </xf>
    <xf numFmtId="49" fontId="118" fillId="0" borderId="39" xfId="144" applyNumberFormat="1" applyFont="1" applyBorder="1" applyAlignment="1"/>
    <xf numFmtId="0" fontId="118" fillId="0" borderId="39" xfId="144" applyFont="1" applyBorder="1" applyAlignment="1"/>
    <xf numFmtId="0" fontId="23" fillId="0" borderId="0" xfId="86"/>
    <xf numFmtId="0" fontId="23" fillId="0" borderId="0" xfId="86" applyAlignment="1">
      <alignment horizontal="right"/>
    </xf>
    <xf numFmtId="0" fontId="102" fillId="0" borderId="0" xfId="86" applyFont="1" applyBorder="1" applyAlignment="1">
      <alignment horizontal="centerContinuous"/>
    </xf>
    <xf numFmtId="0" fontId="23" fillId="0" borderId="0" xfId="86" applyAlignment="1">
      <alignment horizontal="centerContinuous"/>
    </xf>
    <xf numFmtId="0" fontId="85" fillId="0" borderId="27" xfId="86" applyFont="1" applyBorder="1" applyAlignment="1">
      <alignment horizontal="center"/>
    </xf>
    <xf numFmtId="0" fontId="85" fillId="0" borderId="32" xfId="86" applyFont="1" applyBorder="1" applyAlignment="1">
      <alignment horizontal="center"/>
    </xf>
    <xf numFmtId="0" fontId="27" fillId="0" borderId="27" xfId="86" applyFont="1" applyBorder="1"/>
    <xf numFmtId="0" fontId="27" fillId="0" borderId="37" xfId="86" applyFont="1" applyBorder="1" applyAlignment="1">
      <alignment horizontal="center"/>
    </xf>
    <xf numFmtId="14" fontId="27" fillId="0" borderId="37" xfId="86" applyNumberFormat="1" applyFont="1" applyBorder="1"/>
    <xf numFmtId="0" fontId="27" fillId="0" borderId="37" xfId="86" applyFont="1" applyBorder="1"/>
    <xf numFmtId="176" fontId="27" fillId="0" borderId="37" xfId="86" applyNumberFormat="1" applyFont="1" applyBorder="1"/>
    <xf numFmtId="0" fontId="23" fillId="0" borderId="53" xfId="86" applyFont="1" applyBorder="1" applyAlignment="1">
      <alignment horizontal="right"/>
    </xf>
    <xf numFmtId="0" fontId="121" fillId="0" borderId="53" xfId="86" applyFont="1" applyBorder="1"/>
    <xf numFmtId="0" fontId="121" fillId="0" borderId="53" xfId="86" applyFont="1" applyBorder="1" applyAlignment="1">
      <alignment horizontal="center"/>
    </xf>
    <xf numFmtId="176" fontId="121" fillId="0" borderId="53" xfId="86" applyNumberFormat="1" applyFont="1" applyBorder="1"/>
    <xf numFmtId="0" fontId="109" fillId="0" borderId="0" xfId="86" applyFont="1"/>
    <xf numFmtId="0" fontId="23" fillId="0" borderId="60" xfId="86" applyFont="1" applyBorder="1" applyAlignment="1">
      <alignment horizontal="right"/>
    </xf>
    <xf numFmtId="0" fontId="121" fillId="0" borderId="60" xfId="86" applyFont="1" applyBorder="1"/>
    <xf numFmtId="0" fontId="121" fillId="0" borderId="60" xfId="86" applyFont="1" applyBorder="1" applyAlignment="1">
      <alignment horizontal="center"/>
    </xf>
    <xf numFmtId="176" fontId="121" fillId="0" borderId="60" xfId="86" applyNumberFormat="1" applyFont="1" applyBorder="1"/>
    <xf numFmtId="0" fontId="23" fillId="0" borderId="37" xfId="86" applyBorder="1"/>
    <xf numFmtId="14" fontId="27" fillId="0" borderId="37" xfId="86" applyNumberFormat="1" applyFont="1" applyBorder="1" applyAlignment="1">
      <alignment horizontal="center"/>
    </xf>
    <xf numFmtId="3" fontId="27" fillId="0" borderId="37" xfId="86" applyNumberFormat="1" applyFont="1" applyBorder="1" applyAlignment="1">
      <alignment horizontal="center"/>
    </xf>
    <xf numFmtId="0" fontId="121" fillId="0" borderId="37" xfId="86" applyFont="1" applyBorder="1" applyAlignment="1">
      <alignment horizontal="center"/>
    </xf>
    <xf numFmtId="3" fontId="121" fillId="0" borderId="37" xfId="86" applyNumberFormat="1" applyFont="1" applyBorder="1" applyAlignment="1">
      <alignment horizontal="center"/>
    </xf>
    <xf numFmtId="3" fontId="121" fillId="0" borderId="53" xfId="86" applyNumberFormat="1" applyFont="1" applyBorder="1" applyAlignment="1">
      <alignment horizontal="center"/>
    </xf>
    <xf numFmtId="41" fontId="27" fillId="0" borderId="37" xfId="86" applyNumberFormat="1" applyFont="1" applyBorder="1" applyAlignment="1">
      <alignment horizontal="center"/>
    </xf>
    <xf numFmtId="14" fontId="121" fillId="0" borderId="53" xfId="86" applyNumberFormat="1" applyFont="1" applyBorder="1" applyAlignment="1">
      <alignment horizontal="center"/>
    </xf>
    <xf numFmtId="41" fontId="121" fillId="0" borderId="53" xfId="86" applyNumberFormat="1" applyFont="1" applyBorder="1" applyAlignment="1">
      <alignment horizontal="center"/>
    </xf>
    <xf numFmtId="0" fontId="27" fillId="0" borderId="61" xfId="86" applyFont="1" applyBorder="1" applyAlignment="1">
      <alignment horizontal="center"/>
    </xf>
    <xf numFmtId="14" fontId="27" fillId="0" borderId="61" xfId="86" applyNumberFormat="1" applyFont="1" applyBorder="1" applyAlignment="1">
      <alignment horizontal="center"/>
    </xf>
    <xf numFmtId="41" fontId="27" fillId="0" borderId="61" xfId="86" applyNumberFormat="1" applyFont="1" applyBorder="1" applyAlignment="1">
      <alignment horizontal="center"/>
    </xf>
    <xf numFmtId="41" fontId="121" fillId="0" borderId="37" xfId="86" applyNumberFormat="1" applyFont="1" applyBorder="1" applyAlignment="1">
      <alignment horizontal="center"/>
    </xf>
    <xf numFmtId="0" fontId="23" fillId="0" borderId="37" xfId="86" applyFont="1" applyBorder="1" applyAlignment="1">
      <alignment horizontal="right"/>
    </xf>
    <xf numFmtId="0" fontId="23" fillId="0" borderId="62" xfId="86" applyBorder="1"/>
    <xf numFmtId="41" fontId="27" fillId="0" borderId="37" xfId="86" applyNumberFormat="1" applyFont="1" applyBorder="1"/>
    <xf numFmtId="0" fontId="121" fillId="0" borderId="37" xfId="86" applyFont="1" applyBorder="1"/>
    <xf numFmtId="41" fontId="121" fillId="0" borderId="37" xfId="86" applyNumberFormat="1" applyFont="1" applyBorder="1"/>
    <xf numFmtId="0" fontId="85" fillId="0" borderId="37" xfId="86" applyFont="1" applyBorder="1" applyAlignment="1">
      <alignment horizontal="center"/>
    </xf>
    <xf numFmtId="41" fontId="85" fillId="0" borderId="37" xfId="86" applyNumberFormat="1" applyFont="1" applyBorder="1"/>
    <xf numFmtId="0" fontId="27" fillId="0" borderId="0" xfId="86" applyFont="1"/>
    <xf numFmtId="0" fontId="84" fillId="0" borderId="37" xfId="86" applyFont="1" applyBorder="1"/>
    <xf numFmtId="0" fontId="122" fillId="0" borderId="53" xfId="86" applyFont="1" applyBorder="1" applyAlignment="1">
      <alignment horizontal="center"/>
    </xf>
    <xf numFmtId="41" fontId="122" fillId="0" borderId="53" xfId="86" applyNumberFormat="1" applyFont="1" applyBorder="1"/>
    <xf numFmtId="41" fontId="122" fillId="0" borderId="0" xfId="86" applyNumberFormat="1" applyFont="1"/>
    <xf numFmtId="0" fontId="122" fillId="0" borderId="0" xfId="86" applyFont="1"/>
    <xf numFmtId="41" fontId="27" fillId="0" borderId="61" xfId="86" applyNumberFormat="1" applyFont="1" applyBorder="1"/>
    <xf numFmtId="0" fontId="84" fillId="0" borderId="0" xfId="86" applyFont="1"/>
    <xf numFmtId="0" fontId="27" fillId="0" borderId="62" xfId="86" applyFont="1" applyBorder="1" applyAlignment="1">
      <alignment horizontal="center"/>
    </xf>
    <xf numFmtId="41" fontId="27" fillId="0" borderId="62" xfId="86" applyNumberFormat="1" applyFont="1" applyBorder="1"/>
    <xf numFmtId="0" fontId="94" fillId="0" borderId="37" xfId="86" applyFont="1" applyBorder="1" applyAlignment="1">
      <alignment horizontal="right"/>
    </xf>
    <xf numFmtId="0" fontId="85" fillId="0" borderId="53" xfId="86" applyFont="1" applyBorder="1" applyAlignment="1">
      <alignment horizontal="center"/>
    </xf>
    <xf numFmtId="41" fontId="85" fillId="0" borderId="53" xfId="86" applyNumberFormat="1" applyFont="1" applyBorder="1"/>
    <xf numFmtId="41" fontId="85" fillId="0" borderId="53" xfId="86" applyNumberFormat="1" applyFont="1" applyBorder="1" applyAlignment="1">
      <alignment horizontal="center"/>
    </xf>
    <xf numFmtId="0" fontId="27" fillId="0" borderId="61" xfId="86" applyFont="1" applyBorder="1"/>
    <xf numFmtId="0" fontId="23" fillId="0" borderId="32" xfId="86" applyFont="1" applyBorder="1" applyAlignment="1">
      <alignment horizontal="right"/>
    </xf>
    <xf numFmtId="41" fontId="85" fillId="0" borderId="32" xfId="86" applyNumberFormat="1" applyFont="1" applyBorder="1" applyAlignment="1">
      <alignment horizontal="center"/>
    </xf>
    <xf numFmtId="14" fontId="3" fillId="0" borderId="0" xfId="75" applyNumberFormat="1" applyFont="1" applyFill="1"/>
    <xf numFmtId="3" fontId="3" fillId="0" borderId="0" xfId="75" applyNumberFormat="1" applyFont="1" applyFill="1"/>
    <xf numFmtId="0" fontId="3" fillId="0" borderId="0" xfId="75" applyFont="1" applyFill="1" applyBorder="1" applyAlignment="1">
      <alignment horizontal="left"/>
    </xf>
    <xf numFmtId="0" fontId="3" fillId="0" borderId="0" xfId="75" applyFont="1" applyFill="1" applyBorder="1"/>
    <xf numFmtId="0" fontId="61" fillId="0" borderId="0" xfId="75" applyFont="1" applyFill="1" applyBorder="1"/>
    <xf numFmtId="3" fontId="3" fillId="0" borderId="0" xfId="75" applyNumberFormat="1" applyFont="1" applyFill="1" applyBorder="1"/>
    <xf numFmtId="0" fontId="3" fillId="0" borderId="0" xfId="75" applyFont="1" applyFill="1" applyBorder="1" applyAlignment="1">
      <alignment horizontal="right"/>
    </xf>
    <xf numFmtId="0" fontId="3" fillId="0" borderId="15" xfId="75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wrapText="1"/>
    </xf>
    <xf numFmtId="175" fontId="3" fillId="0" borderId="14" xfId="153" applyNumberFormat="1" applyFont="1" applyFill="1" applyBorder="1" applyAlignment="1">
      <alignment horizontal="center" wrapText="1"/>
    </xf>
    <xf numFmtId="0" fontId="3" fillId="0" borderId="14" xfId="75" applyFont="1" applyFill="1" applyBorder="1" applyAlignment="1">
      <alignment horizontal="center"/>
    </xf>
    <xf numFmtId="0" fontId="61" fillId="0" borderId="14" xfId="75" applyFont="1" applyFill="1" applyBorder="1" applyAlignment="1">
      <alignment horizontal="center"/>
    </xf>
    <xf numFmtId="0" fontId="3" fillId="0" borderId="14" xfId="154" applyFont="1" applyFill="1" applyBorder="1" applyAlignment="1">
      <alignment horizontal="center"/>
    </xf>
    <xf numFmtId="0" fontId="3" fillId="0" borderId="16" xfId="75" applyFont="1" applyFill="1" applyBorder="1" applyAlignment="1">
      <alignment horizontal="left"/>
    </xf>
    <xf numFmtId="0" fontId="3" fillId="0" borderId="16" xfId="75" applyFont="1" applyFill="1" applyBorder="1" applyAlignment="1">
      <alignment horizontal="center"/>
    </xf>
    <xf numFmtId="0" fontId="61" fillId="0" borderId="16" xfId="75" applyFont="1" applyFill="1" applyBorder="1" applyAlignment="1">
      <alignment horizontal="center"/>
    </xf>
    <xf numFmtId="0" fontId="3" fillId="0" borderId="16" xfId="75" applyFont="1" applyFill="1" applyBorder="1"/>
    <xf numFmtId="3" fontId="3" fillId="0" borderId="16" xfId="75" applyNumberFormat="1" applyFont="1" applyFill="1" applyBorder="1"/>
    <xf numFmtId="2" fontId="3" fillId="0" borderId="16" xfId="75" applyNumberFormat="1" applyFont="1" applyFill="1" applyBorder="1"/>
    <xf numFmtId="2" fontId="3" fillId="0" borderId="16" xfId="75" applyNumberFormat="1" applyFont="1" applyFill="1" applyBorder="1" applyAlignment="1">
      <alignment horizontal="center"/>
    </xf>
    <xf numFmtId="3" fontId="3" fillId="0" borderId="11" xfId="75" applyNumberFormat="1" applyFont="1" applyFill="1" applyBorder="1"/>
    <xf numFmtId="3" fontId="3" fillId="0" borderId="13" xfId="75" applyNumberFormat="1" applyFont="1" applyFill="1" applyBorder="1"/>
    <xf numFmtId="2" fontId="3" fillId="0" borderId="13" xfId="75" applyNumberFormat="1" applyFont="1" applyFill="1" applyBorder="1"/>
    <xf numFmtId="0" fontId="3" fillId="0" borderId="15" xfId="75" applyFont="1" applyFill="1" applyBorder="1"/>
    <xf numFmtId="3" fontId="3" fillId="0" borderId="15" xfId="75" applyNumberFormat="1" applyFont="1" applyFill="1" applyBorder="1"/>
    <xf numFmtId="0" fontId="3" fillId="0" borderId="13" xfId="75" applyFont="1" applyFill="1" applyBorder="1"/>
    <xf numFmtId="0" fontId="3" fillId="0" borderId="15" xfId="154" applyFont="1" applyFill="1" applyBorder="1"/>
    <xf numFmtId="0" fontId="61" fillId="0" borderId="15" xfId="154" applyFont="1" applyFill="1" applyBorder="1"/>
    <xf numFmtId="2" fontId="3" fillId="0" borderId="15" xfId="75" applyNumberFormat="1" applyFont="1" applyFill="1" applyBorder="1"/>
    <xf numFmtId="0" fontId="3" fillId="0" borderId="16" xfId="154" applyFont="1" applyFill="1" applyBorder="1"/>
    <xf numFmtId="3" fontId="3" fillId="0" borderId="16" xfId="154" applyNumberFormat="1" applyFont="1" applyFill="1" applyBorder="1"/>
    <xf numFmtId="3" fontId="3" fillId="0" borderId="13" xfId="154" applyNumberFormat="1" applyFont="1" applyFill="1" applyBorder="1"/>
    <xf numFmtId="0" fontId="3" fillId="0" borderId="0" xfId="155" applyFont="1" applyFill="1"/>
    <xf numFmtId="0" fontId="3" fillId="0" borderId="0" xfId="0" applyFont="1" applyFill="1"/>
    <xf numFmtId="0" fontId="1" fillId="0" borderId="0" xfId="156"/>
    <xf numFmtId="0" fontId="23" fillId="0" borderId="0" xfId="0" applyFont="1" applyFill="1"/>
    <xf numFmtId="0" fontId="27" fillId="0" borderId="0" xfId="78" applyFont="1" applyFill="1"/>
    <xf numFmtId="9" fontId="23" fillId="0" borderId="0" xfId="80" applyFont="1" applyFill="1"/>
    <xf numFmtId="0" fontId="23" fillId="0" borderId="34" xfId="0" applyFont="1" applyFill="1" applyBorder="1" applyAlignment="1">
      <alignment horizontal="center" wrapText="1"/>
    </xf>
    <xf numFmtId="0" fontId="23" fillId="0" borderId="34" xfId="0" applyFont="1" applyFill="1" applyBorder="1" applyAlignment="1">
      <alignment horizontal="center"/>
    </xf>
    <xf numFmtId="0" fontId="23" fillId="0" borderId="34" xfId="0" applyFont="1" applyFill="1" applyBorder="1"/>
    <xf numFmtId="3" fontId="23" fillId="0" borderId="34" xfId="0" applyNumberFormat="1" applyFont="1" applyFill="1" applyBorder="1" applyAlignment="1">
      <alignment horizontal="right"/>
    </xf>
    <xf numFmtId="0" fontId="23" fillId="0" borderId="39" xfId="0" applyFont="1" applyFill="1" applyBorder="1"/>
    <xf numFmtId="177" fontId="23" fillId="0" borderId="0" xfId="0" applyNumberFormat="1" applyFont="1" applyFill="1" applyBorder="1" applyAlignment="1">
      <alignment horizontal="right"/>
    </xf>
    <xf numFmtId="178" fontId="23" fillId="0" borderId="0" xfId="0" applyNumberFormat="1" applyFont="1" applyFill="1"/>
    <xf numFmtId="4" fontId="23" fillId="0" borderId="0" xfId="0" applyNumberFormat="1" applyFont="1" applyFill="1"/>
    <xf numFmtId="3" fontId="23" fillId="0" borderId="0" xfId="0" applyNumberFormat="1" applyFont="1" applyFill="1"/>
    <xf numFmtId="179" fontId="0" fillId="0" borderId="0" xfId="0" applyNumberFormat="1" applyFill="1"/>
    <xf numFmtId="0" fontId="84" fillId="0" borderId="0" xfId="0" applyFont="1" applyFill="1"/>
    <xf numFmtId="0" fontId="84" fillId="0" borderId="0" xfId="0" applyFont="1" applyFill="1" applyAlignment="1">
      <alignment horizontal="center"/>
    </xf>
    <xf numFmtId="0" fontId="123" fillId="0" borderId="0" xfId="0" applyFont="1" applyFill="1" applyAlignment="1"/>
    <xf numFmtId="0" fontId="123" fillId="0" borderId="42" xfId="0" applyFont="1" applyFill="1" applyBorder="1" applyAlignment="1"/>
    <xf numFmtId="0" fontId="84" fillId="0" borderId="34" xfId="0" applyFont="1" applyFill="1" applyBorder="1" applyAlignment="1">
      <alignment horizontal="center" wrapText="1"/>
    </xf>
    <xf numFmtId="3" fontId="23" fillId="0" borderId="34" xfId="0" applyNumberFormat="1" applyFont="1" applyFill="1" applyBorder="1" applyAlignment="1">
      <alignment horizontal="right" wrapText="1"/>
    </xf>
    <xf numFmtId="180" fontId="27" fillId="0" borderId="0" xfId="78" applyNumberFormat="1" applyFont="1" applyFill="1"/>
    <xf numFmtId="3" fontId="27" fillId="0" borderId="0" xfId="78" applyNumberFormat="1" applyFont="1" applyFill="1" applyBorder="1" applyAlignment="1">
      <alignment horizontal="right" wrapText="1"/>
    </xf>
    <xf numFmtId="3" fontId="27" fillId="0" borderId="0" xfId="78" applyNumberFormat="1" applyFont="1" applyFill="1"/>
    <xf numFmtId="0" fontId="23" fillId="0" borderId="0" xfId="78"/>
    <xf numFmtId="179" fontId="84" fillId="0" borderId="65" xfId="78" applyNumberFormat="1" applyFont="1" applyFill="1" applyBorder="1" applyAlignment="1">
      <alignment horizontal="left" vertical="center"/>
    </xf>
    <xf numFmtId="3" fontId="84" fillId="0" borderId="14" xfId="78" applyNumberFormat="1" applyFont="1" applyFill="1" applyBorder="1"/>
    <xf numFmtId="3" fontId="23" fillId="0" borderId="14" xfId="78" applyNumberFormat="1" applyFont="1" applyFill="1" applyBorder="1"/>
    <xf numFmtId="3" fontId="23" fillId="0" borderId="66" xfId="78" applyNumberFormat="1" applyFont="1" applyFill="1" applyBorder="1"/>
    <xf numFmtId="10" fontId="23" fillId="0" borderId="67" xfId="78" applyNumberFormat="1" applyFont="1" applyFill="1" applyBorder="1"/>
    <xf numFmtId="10" fontId="124" fillId="0" borderId="67" xfId="78" applyNumberFormat="1" applyFont="1" applyFill="1" applyBorder="1"/>
    <xf numFmtId="179" fontId="84" fillId="0" borderId="71" xfId="78" applyNumberFormat="1" applyFont="1" applyFill="1" applyBorder="1" applyAlignment="1">
      <alignment horizontal="left" vertical="center"/>
    </xf>
    <xf numFmtId="3" fontId="84" fillId="0" borderId="72" xfId="78" applyNumberFormat="1" applyFont="1" applyFill="1" applyBorder="1"/>
    <xf numFmtId="3" fontId="23" fillId="0" borderId="69" xfId="78" applyNumberFormat="1" applyFont="1" applyFill="1" applyBorder="1"/>
    <xf numFmtId="0" fontId="23" fillId="0" borderId="34" xfId="78" applyFont="1" applyFill="1" applyBorder="1" applyAlignment="1">
      <alignment wrapText="1"/>
    </xf>
    <xf numFmtId="3" fontId="23" fillId="0" borderId="34" xfId="78" applyNumberFormat="1" applyFont="1" applyFill="1" applyBorder="1" applyAlignment="1">
      <alignment horizontal="right" vertical="center" wrapText="1"/>
    </xf>
    <xf numFmtId="0" fontId="23" fillId="0" borderId="34" xfId="78" applyFont="1" applyFill="1" applyBorder="1" applyAlignment="1">
      <alignment vertical="center"/>
    </xf>
    <xf numFmtId="4" fontId="23" fillId="0" borderId="34" xfId="78" applyNumberFormat="1" applyFont="1" applyFill="1" applyBorder="1" applyAlignment="1">
      <alignment horizontal="justify" wrapText="1"/>
    </xf>
    <xf numFmtId="181" fontId="23" fillId="0" borderId="34" xfId="78" applyNumberFormat="1" applyFont="1" applyFill="1" applyBorder="1" applyAlignment="1">
      <alignment horizontal="right" vertical="center" wrapText="1"/>
    </xf>
    <xf numFmtId="181" fontId="23" fillId="0" borderId="34" xfId="80" applyNumberFormat="1" applyFont="1" applyFill="1" applyBorder="1" applyAlignment="1">
      <alignment horizontal="right" vertical="center" wrapText="1"/>
    </xf>
    <xf numFmtId="4" fontId="3" fillId="0" borderId="34" xfId="78" applyNumberFormat="1" applyFont="1" applyFill="1" applyBorder="1" applyAlignment="1">
      <alignment horizontal="left" wrapText="1"/>
    </xf>
    <xf numFmtId="181" fontId="23" fillId="0" borderId="34" xfId="78" applyNumberFormat="1" applyFont="1" applyFill="1" applyBorder="1" applyAlignment="1">
      <alignment horizontal="right" wrapText="1"/>
    </xf>
    <xf numFmtId="0" fontId="23" fillId="0" borderId="34" xfId="78" applyFont="1" applyFill="1" applyBorder="1" applyAlignment="1">
      <alignment horizontal="left" wrapText="1"/>
    </xf>
    <xf numFmtId="0" fontId="27" fillId="0" borderId="0" xfId="78" applyFont="1"/>
    <xf numFmtId="0" fontId="27" fillId="0" borderId="0" xfId="78" applyFont="1" applyBorder="1" applyAlignment="1"/>
    <xf numFmtId="0" fontId="27" fillId="0" borderId="34" xfId="78" applyFont="1" applyBorder="1"/>
    <xf numFmtId="0" fontId="27" fillId="0" borderId="34" xfId="78" applyFont="1" applyBorder="1" applyAlignment="1">
      <alignment horizontal="center" vertical="center" wrapText="1"/>
    </xf>
    <xf numFmtId="0" fontId="27" fillId="0" borderId="0" xfId="78" applyFont="1" applyBorder="1" applyAlignment="1">
      <alignment horizontal="center" vertical="center" wrapText="1"/>
    </xf>
    <xf numFmtId="3" fontId="27" fillId="0" borderId="34" xfId="0" applyNumberFormat="1" applyFont="1" applyBorder="1" applyAlignment="1">
      <alignment vertical="center"/>
    </xf>
    <xf numFmtId="3" fontId="27" fillId="0" borderId="34" xfId="78" applyNumberFormat="1" applyFont="1" applyBorder="1"/>
    <xf numFmtId="0" fontId="23" fillId="0" borderId="0" xfId="78" applyAlignment="1">
      <alignment horizontal="right"/>
    </xf>
    <xf numFmtId="0" fontId="23" fillId="0" borderId="0" xfId="78" applyFill="1"/>
    <xf numFmtId="0" fontId="23" fillId="0" borderId="34" xfId="0" applyFont="1" applyFill="1" applyBorder="1" applyAlignment="1">
      <alignment horizontal="center" vertical="center" wrapText="1"/>
    </xf>
    <xf numFmtId="14" fontId="23" fillId="0" borderId="34" xfId="0" applyNumberFormat="1" applyFont="1" applyFill="1" applyBorder="1" applyAlignment="1">
      <alignment horizontal="center"/>
    </xf>
    <xf numFmtId="3" fontId="3" fillId="0" borderId="34" xfId="157" applyNumberFormat="1" applyFont="1" applyFill="1" applyBorder="1" applyAlignment="1">
      <alignment horizontal="right"/>
    </xf>
    <xf numFmtId="0" fontId="84" fillId="0" borderId="0" xfId="0" applyFont="1" applyFill="1" applyAlignment="1">
      <alignment horizontal="center" wrapText="1"/>
    </xf>
    <xf numFmtId="0" fontId="123" fillId="0" borderId="0" xfId="0" applyFont="1" applyFill="1" applyAlignment="1">
      <alignment vertical="center" wrapText="1"/>
    </xf>
    <xf numFmtId="0" fontId="23" fillId="0" borderId="32" xfId="78" applyFont="1" applyFill="1" applyBorder="1" applyAlignment="1">
      <alignment vertical="center" wrapText="1"/>
    </xf>
    <xf numFmtId="3" fontId="23" fillId="0" borderId="35" xfId="78" applyNumberFormat="1" applyFont="1" applyFill="1" applyBorder="1" applyAlignment="1">
      <alignment horizontal="right" vertical="center"/>
    </xf>
    <xf numFmtId="49" fontId="27" fillId="0" borderId="0" xfId="78" applyNumberFormat="1" applyFont="1" applyFill="1" applyBorder="1" applyAlignment="1">
      <alignment horizontal="center" vertical="center"/>
    </xf>
    <xf numFmtId="4" fontId="0" fillId="0" borderId="0" xfId="0" applyNumberFormat="1"/>
    <xf numFmtId="4" fontId="27" fillId="0" borderId="0" xfId="78" applyNumberFormat="1" applyFont="1"/>
    <xf numFmtId="0" fontId="2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" fontId="0" fillId="0" borderId="0" xfId="0" applyNumberFormat="1"/>
    <xf numFmtId="49" fontId="23" fillId="0" borderId="34" xfId="0" applyNumberFormat="1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vertical="center"/>
    </xf>
    <xf numFmtId="3" fontId="23" fillId="0" borderId="34" xfId="0" applyNumberFormat="1" applyFont="1" applyFill="1" applyBorder="1" applyAlignment="1">
      <alignment horizontal="right" vertical="center"/>
    </xf>
    <xf numFmtId="0" fontId="23" fillId="0" borderId="34" xfId="0" applyFont="1" applyFill="1" applyBorder="1" applyAlignment="1">
      <alignment horizontal="center" vertical="center"/>
    </xf>
    <xf numFmtId="3" fontId="27" fillId="0" borderId="0" xfId="78" applyNumberFormat="1" applyFont="1" applyFill="1" applyBorder="1" applyAlignment="1">
      <alignment horizontal="right"/>
    </xf>
    <xf numFmtId="17" fontId="27" fillId="0" borderId="0" xfId="78" applyNumberFormat="1" applyFont="1"/>
    <xf numFmtId="0" fontId="27" fillId="0" borderId="0" xfId="78" applyFont="1" applyFill="1" applyAlignment="1">
      <alignment vertical="center"/>
    </xf>
    <xf numFmtId="0" fontId="84" fillId="56" borderId="57" xfId="0" applyFont="1" applyFill="1" applyBorder="1" applyAlignment="1">
      <alignment horizontal="center" vertical="center" wrapText="1"/>
    </xf>
    <xf numFmtId="0" fontId="84" fillId="56" borderId="50" xfId="0" applyFont="1" applyFill="1" applyBorder="1" applyAlignment="1">
      <alignment horizontal="center" vertical="center" wrapText="1"/>
    </xf>
    <xf numFmtId="0" fontId="84" fillId="56" borderId="74" xfId="0" applyFont="1" applyFill="1" applyBorder="1" applyAlignment="1">
      <alignment horizontal="center" vertical="center" wrapText="1"/>
    </xf>
    <xf numFmtId="0" fontId="84" fillId="56" borderId="58" xfId="0" applyFont="1" applyFill="1" applyBorder="1" applyAlignment="1">
      <alignment horizontal="center" vertical="center" wrapText="1"/>
    </xf>
    <xf numFmtId="1" fontId="84" fillId="56" borderId="50" xfId="0" applyNumberFormat="1" applyFont="1" applyFill="1" applyBorder="1" applyAlignment="1">
      <alignment horizontal="center" vertical="center" wrapText="1"/>
    </xf>
    <xf numFmtId="0" fontId="84" fillId="55" borderId="50" xfId="0" applyFont="1" applyFill="1" applyBorder="1" applyAlignment="1">
      <alignment horizontal="center" vertical="center" wrapText="1"/>
    </xf>
    <xf numFmtId="0" fontId="84" fillId="55" borderId="74" xfId="0" applyFont="1" applyFill="1" applyBorder="1" applyAlignment="1">
      <alignment horizontal="center" vertical="center" wrapText="1"/>
    </xf>
    <xf numFmtId="0" fontId="23" fillId="55" borderId="65" xfId="0" applyFont="1" applyFill="1" applyBorder="1" applyAlignment="1">
      <alignment horizontal="center" vertical="center"/>
    </xf>
    <xf numFmtId="0" fontId="23" fillId="55" borderId="14" xfId="0" applyFont="1" applyFill="1" applyBorder="1" applyAlignment="1">
      <alignment horizontal="center" vertical="center"/>
    </xf>
    <xf numFmtId="0" fontId="23" fillId="55" borderId="14" xfId="0" applyFont="1" applyFill="1" applyBorder="1" applyAlignment="1">
      <alignment vertical="center" wrapText="1"/>
    </xf>
    <xf numFmtId="49" fontId="23" fillId="55" borderId="14" xfId="0" applyNumberFormat="1" applyFont="1" applyFill="1" applyBorder="1" applyAlignment="1">
      <alignment horizontal="center" vertical="center"/>
    </xf>
    <xf numFmtId="3" fontId="23" fillId="55" borderId="14" xfId="0" applyNumberFormat="1" applyFont="1" applyFill="1" applyBorder="1" applyAlignment="1">
      <alignment horizontal="right" vertical="center" indent="1"/>
    </xf>
    <xf numFmtId="3" fontId="84" fillId="55" borderId="67" xfId="0" applyNumberFormat="1" applyFont="1" applyFill="1" applyBorder="1" applyAlignment="1">
      <alignment horizontal="right" vertical="center" indent="1"/>
    </xf>
    <xf numFmtId="0" fontId="23" fillId="55" borderId="14" xfId="0" applyNumberFormat="1" applyFont="1" applyFill="1" applyBorder="1" applyAlignment="1">
      <alignment horizontal="center" vertical="center"/>
    </xf>
    <xf numFmtId="0" fontId="23" fillId="55" borderId="14" xfId="0" applyFont="1" applyFill="1" applyBorder="1" applyAlignment="1">
      <alignment vertical="center"/>
    </xf>
    <xf numFmtId="0" fontId="23" fillId="55" borderId="65" xfId="0" applyFont="1" applyFill="1" applyBorder="1" applyAlignment="1">
      <alignment horizontal="center" vertical="center" wrapText="1"/>
    </xf>
    <xf numFmtId="0" fontId="125" fillId="0" borderId="29" xfId="0" applyFont="1" applyFill="1" applyBorder="1" applyAlignment="1">
      <alignment horizontal="left" vertical="center"/>
    </xf>
    <xf numFmtId="0" fontId="125" fillId="0" borderId="30" xfId="0" applyFont="1" applyFill="1" applyBorder="1" applyAlignment="1">
      <alignment horizontal="left" vertical="center"/>
    </xf>
    <xf numFmtId="3" fontId="84" fillId="0" borderId="29" xfId="0" applyNumberFormat="1" applyFont="1" applyFill="1" applyBorder="1" applyAlignment="1">
      <alignment horizontal="right" vertical="center" indent="1"/>
    </xf>
    <xf numFmtId="3" fontId="84" fillId="0" borderId="34" xfId="0" applyNumberFormat="1" applyFont="1" applyFill="1" applyBorder="1" applyAlignment="1">
      <alignment horizontal="right" vertical="center" indent="1"/>
    </xf>
    <xf numFmtId="0" fontId="27" fillId="0" borderId="0" xfId="78" applyFont="1" applyAlignment="1"/>
    <xf numFmtId="0" fontId="125" fillId="0" borderId="0" xfId="0" applyFont="1" applyFill="1" applyBorder="1" applyAlignment="1">
      <alignment horizontal="left" vertical="center"/>
    </xf>
    <xf numFmtId="4" fontId="84" fillId="0" borderId="0" xfId="0" applyNumberFormat="1" applyFont="1" applyFill="1" applyBorder="1" applyAlignment="1">
      <alignment horizontal="right" vertical="center" indent="1"/>
    </xf>
    <xf numFmtId="0" fontId="126" fillId="0" borderId="0" xfId="78" applyFont="1" applyFill="1" applyBorder="1" applyAlignment="1">
      <alignment horizontal="left"/>
    </xf>
    <xf numFmtId="0" fontId="27" fillId="0" borderId="0" xfId="78" applyFont="1" applyFill="1" applyBorder="1" applyAlignment="1">
      <alignment horizontal="left"/>
    </xf>
    <xf numFmtId="3" fontId="27" fillId="0" borderId="0" xfId="78" applyNumberFormat="1" applyFont="1" applyFill="1" applyBorder="1"/>
    <xf numFmtId="0" fontId="126" fillId="0" borderId="0" xfId="78" applyFont="1" applyBorder="1" applyAlignment="1">
      <alignment horizontal="center"/>
    </xf>
    <xf numFmtId="0" fontId="126" fillId="56" borderId="0" xfId="78" applyFont="1" applyFill="1" applyBorder="1" applyAlignment="1">
      <alignment horizontal="left" vertical="top" wrapText="1"/>
    </xf>
    <xf numFmtId="0" fontId="27" fillId="0" borderId="0" xfId="78" applyFont="1" applyAlignment="1">
      <alignment horizontal="right"/>
    </xf>
    <xf numFmtId="0" fontId="27" fillId="0" borderId="0" xfId="78" applyFont="1" applyAlignment="1">
      <alignment horizontal="right" vertical="top"/>
    </xf>
    <xf numFmtId="3" fontId="27" fillId="56" borderId="0" xfId="78" applyNumberFormat="1" applyFont="1" applyFill="1" applyBorder="1" applyAlignment="1">
      <alignment horizontal="right" vertical="center"/>
    </xf>
    <xf numFmtId="1" fontId="27" fillId="0" borderId="0" xfId="78" applyNumberFormat="1" applyFont="1" applyFill="1" applyAlignment="1">
      <alignment horizontal="right"/>
    </xf>
    <xf numFmtId="0" fontId="126" fillId="0" borderId="0" xfId="78" applyFont="1" applyFill="1" applyBorder="1" applyAlignment="1">
      <alignment horizontal="center"/>
    </xf>
    <xf numFmtId="0" fontId="126" fillId="0" borderId="0" xfId="78" applyFont="1" applyFill="1" applyBorder="1" applyAlignment="1"/>
    <xf numFmtId="0" fontId="126" fillId="0" borderId="0" xfId="78" applyFont="1" applyFill="1" applyBorder="1" applyAlignment="1">
      <alignment horizontal="left" wrapText="1"/>
    </xf>
    <xf numFmtId="0" fontId="85" fillId="0" borderId="0" xfId="78" applyFont="1" applyFill="1" applyBorder="1"/>
    <xf numFmtId="0" fontId="23" fillId="0" borderId="0" xfId="78" applyFill="1" applyBorder="1"/>
    <xf numFmtId="0" fontId="23" fillId="0" borderId="0" xfId="78" applyFill="1" applyBorder="1" applyAlignment="1">
      <alignment horizontal="center"/>
    </xf>
    <xf numFmtId="179" fontId="85" fillId="0" borderId="0" xfId="78" applyNumberFormat="1" applyFont="1" applyFill="1" applyBorder="1" applyAlignment="1">
      <alignment horizontal="right"/>
    </xf>
    <xf numFmtId="0" fontId="84" fillId="0" borderId="0" xfId="78" applyFont="1" applyFill="1" applyAlignment="1">
      <alignment horizontal="left"/>
    </xf>
    <xf numFmtId="0" fontId="23" fillId="0" borderId="0" xfId="78" applyFont="1" applyFill="1"/>
    <xf numFmtId="0" fontId="23" fillId="0" borderId="0" xfId="78" applyFont="1" applyFill="1" applyAlignment="1">
      <alignment horizontal="right"/>
    </xf>
    <xf numFmtId="0" fontId="23" fillId="0" borderId="0" xfId="78" applyFont="1" applyFill="1" applyAlignment="1">
      <alignment horizontal="center"/>
    </xf>
    <xf numFmtId="4" fontId="23" fillId="0" borderId="0" xfId="78" applyNumberFormat="1" applyFont="1" applyFill="1"/>
    <xf numFmtId="0" fontId="23" fillId="0" borderId="0" xfId="78" applyFont="1" applyFill="1" applyBorder="1"/>
    <xf numFmtId="4" fontId="23" fillId="0" borderId="0" xfId="78" applyNumberFormat="1" applyFill="1"/>
    <xf numFmtId="4" fontId="85" fillId="0" borderId="0" xfId="78" applyNumberFormat="1" applyFont="1" applyFill="1" applyBorder="1"/>
    <xf numFmtId="0" fontId="128" fillId="0" borderId="0" xfId="78" applyFont="1" applyFill="1" applyBorder="1" applyAlignment="1">
      <alignment horizontal="center"/>
    </xf>
    <xf numFmtId="0" fontId="84" fillId="0" borderId="14" xfId="78" applyFont="1" applyFill="1" applyBorder="1" applyAlignment="1">
      <alignment horizontal="center" vertical="center" wrapText="1"/>
    </xf>
    <xf numFmtId="0" fontId="84" fillId="0" borderId="66" xfId="78" applyFont="1" applyFill="1" applyBorder="1" applyAlignment="1">
      <alignment horizontal="center" vertical="center" wrapText="1"/>
    </xf>
    <xf numFmtId="0" fontId="84" fillId="0" borderId="67" xfId="78" applyFont="1" applyFill="1" applyBorder="1" applyAlignment="1">
      <alignment horizontal="center" vertical="center" wrapText="1"/>
    </xf>
    <xf numFmtId="179" fontId="84" fillId="0" borderId="68" xfId="78" applyNumberFormat="1" applyFont="1" applyFill="1" applyBorder="1" applyAlignment="1">
      <alignment horizontal="left" vertical="center"/>
    </xf>
    <xf numFmtId="10" fontId="23" fillId="0" borderId="70" xfId="78" applyNumberFormat="1" applyFont="1" applyFill="1" applyBorder="1"/>
    <xf numFmtId="179" fontId="84" fillId="0" borderId="55" xfId="78" applyNumberFormat="1" applyFont="1" applyFill="1" applyBorder="1" applyAlignment="1">
      <alignment horizontal="left" vertical="center"/>
    </xf>
    <xf numFmtId="3" fontId="23" fillId="0" borderId="51" xfId="78" applyNumberFormat="1" applyFont="1" applyFill="1" applyBorder="1"/>
    <xf numFmtId="10" fontId="23" fillId="0" borderId="73" xfId="78" applyNumberFormat="1" applyFont="1" applyFill="1" applyBorder="1"/>
    <xf numFmtId="0" fontId="85" fillId="0" borderId="14" xfId="78" applyFont="1" applyFill="1" applyBorder="1" applyAlignment="1">
      <alignment horizontal="center" vertical="center" wrapText="1"/>
    </xf>
    <xf numFmtId="4" fontId="85" fillId="0" borderId="14" xfId="78" applyNumberFormat="1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horizontal="center" vertical="center"/>
    </xf>
    <xf numFmtId="49" fontId="23" fillId="0" borderId="14" xfId="0" applyNumberFormat="1" applyFont="1" applyFill="1" applyBorder="1" applyAlignment="1">
      <alignment horizontal="right" vertical="center"/>
    </xf>
    <xf numFmtId="49" fontId="23" fillId="0" borderId="14" xfId="0" applyNumberFormat="1" applyFont="1" applyFill="1" applyBorder="1" applyAlignment="1">
      <alignment horizontal="center" vertical="center"/>
    </xf>
    <xf numFmtId="3" fontId="23" fillId="0" borderId="14" xfId="0" applyNumberFormat="1" applyFont="1" applyFill="1" applyBorder="1" applyAlignment="1">
      <alignment horizontal="right" vertical="center"/>
    </xf>
    <xf numFmtId="3" fontId="23" fillId="0" borderId="14" xfId="0" applyNumberFormat="1" applyFont="1" applyFill="1" applyBorder="1" applyAlignment="1">
      <alignment horizontal="center" vertical="center" wrapText="1"/>
    </xf>
    <xf numFmtId="3" fontId="23" fillId="0" borderId="14" xfId="0" applyNumberFormat="1" applyFont="1" applyFill="1" applyBorder="1" applyAlignment="1">
      <alignment vertical="center"/>
    </xf>
    <xf numFmtId="14" fontId="23" fillId="0" borderId="14" xfId="0" applyNumberFormat="1" applyFont="1" applyFill="1" applyBorder="1" applyAlignment="1">
      <alignment vertical="center"/>
    </xf>
    <xf numFmtId="0" fontId="23" fillId="0" borderId="14" xfId="0" applyNumberFormat="1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right" vertical="center" wrapText="1"/>
    </xf>
    <xf numFmtId="0" fontId="23" fillId="0" borderId="15" xfId="0" applyFont="1" applyFill="1" applyBorder="1" applyAlignment="1">
      <alignment vertical="center"/>
    </xf>
    <xf numFmtId="14" fontId="23" fillId="0" borderId="15" xfId="0" applyNumberFormat="1" applyFont="1" applyFill="1" applyBorder="1" applyAlignment="1">
      <alignment vertical="center"/>
    </xf>
    <xf numFmtId="14" fontId="23" fillId="0" borderId="14" xfId="0" applyNumberFormat="1" applyFont="1" applyFill="1" applyBorder="1" applyAlignment="1">
      <alignment horizontal="right" vertical="center" wrapText="1"/>
    </xf>
    <xf numFmtId="4" fontId="23" fillId="0" borderId="14" xfId="0" applyNumberFormat="1" applyFont="1" applyFill="1" applyBorder="1" applyAlignment="1">
      <alignment horizontal="right" vertical="center" wrapText="1"/>
    </xf>
    <xf numFmtId="4" fontId="23" fillId="0" borderId="47" xfId="0" applyNumberFormat="1" applyFont="1" applyFill="1" applyBorder="1" applyAlignment="1">
      <alignment vertical="center" wrapText="1"/>
    </xf>
    <xf numFmtId="4" fontId="23" fillId="0" borderId="13" xfId="0" applyNumberFormat="1" applyFont="1" applyFill="1" applyBorder="1" applyAlignment="1">
      <alignment vertical="center" wrapText="1"/>
    </xf>
    <xf numFmtId="0" fontId="23" fillId="0" borderId="13" xfId="0" applyFont="1" applyFill="1" applyBorder="1" applyAlignment="1">
      <alignment vertical="center"/>
    </xf>
    <xf numFmtId="0" fontId="23" fillId="0" borderId="14" xfId="0" applyFont="1" applyFill="1" applyBorder="1" applyAlignment="1">
      <alignment horizontal="left" vertical="center" wrapText="1"/>
    </xf>
    <xf numFmtId="4" fontId="23" fillId="0" borderId="14" xfId="0" applyNumberFormat="1" applyFont="1" applyFill="1" applyBorder="1" applyAlignment="1">
      <alignment vertical="center"/>
    </xf>
    <xf numFmtId="4" fontId="23" fillId="0" borderId="14" xfId="0" applyNumberFormat="1" applyFont="1" applyFill="1" applyBorder="1" applyAlignment="1">
      <alignment horizontal="right" vertical="center"/>
    </xf>
    <xf numFmtId="14" fontId="23" fillId="0" borderId="13" xfId="0" applyNumberFormat="1" applyFont="1" applyFill="1" applyBorder="1" applyAlignment="1">
      <alignment vertical="center"/>
    </xf>
    <xf numFmtId="14" fontId="23" fillId="0" borderId="14" xfId="0" applyNumberFormat="1" applyFont="1" applyFill="1" applyBorder="1" applyAlignment="1">
      <alignment horizontal="right" vertical="center"/>
    </xf>
    <xf numFmtId="0" fontId="23" fillId="0" borderId="0" xfId="78" applyFont="1" applyFill="1" applyBorder="1" applyAlignment="1">
      <alignment vertical="top"/>
    </xf>
    <xf numFmtId="0" fontId="62" fillId="0" borderId="14" xfId="0" applyFont="1" applyFill="1" applyBorder="1" applyAlignment="1">
      <alignment horizontal="center" vertical="center"/>
    </xf>
    <xf numFmtId="14" fontId="62" fillId="0" borderId="14" xfId="0" applyNumberFormat="1" applyFont="1" applyFill="1" applyBorder="1" applyAlignment="1">
      <alignment vertical="center"/>
    </xf>
    <xf numFmtId="4" fontId="62" fillId="0" borderId="14" xfId="0" applyNumberFormat="1" applyFont="1" applyFill="1" applyBorder="1" applyAlignment="1">
      <alignment vertical="center"/>
    </xf>
    <xf numFmtId="0" fontId="62" fillId="0" borderId="14" xfId="158" applyFont="1" applyFill="1" applyBorder="1" applyAlignment="1">
      <alignment vertical="center" wrapText="1"/>
    </xf>
    <xf numFmtId="0" fontId="62" fillId="0" borderId="14" xfId="158" applyFont="1" applyFill="1" applyBorder="1" applyAlignment="1">
      <alignment horizontal="center" vertical="center" wrapText="1"/>
    </xf>
    <xf numFmtId="0" fontId="62" fillId="0" borderId="14" xfId="0" applyFont="1" applyFill="1" applyBorder="1" applyAlignment="1">
      <alignment vertical="center"/>
    </xf>
    <xf numFmtId="49" fontId="62" fillId="0" borderId="14" xfId="158" applyNumberFormat="1" applyFont="1" applyFill="1" applyBorder="1" applyAlignment="1">
      <alignment horizontal="center" vertical="center"/>
    </xf>
    <xf numFmtId="0" fontId="62" fillId="0" borderId="14" xfId="158" applyNumberFormat="1" applyFont="1" applyFill="1" applyBorder="1" applyAlignment="1">
      <alignment horizontal="right" vertical="center"/>
    </xf>
    <xf numFmtId="0" fontId="62" fillId="0" borderId="14" xfId="0" applyFont="1" applyFill="1" applyBorder="1" applyAlignment="1">
      <alignment horizontal="center" vertical="center" wrapText="1"/>
    </xf>
    <xf numFmtId="0" fontId="62" fillId="0" borderId="14" xfId="0" applyFont="1" applyFill="1" applyBorder="1" applyAlignment="1">
      <alignment horizontal="right" vertical="center" wrapText="1"/>
    </xf>
    <xf numFmtId="4" fontId="62" fillId="0" borderId="14" xfId="0" applyNumberFormat="1" applyFont="1" applyFill="1" applyBorder="1" applyAlignment="1">
      <alignment horizontal="right" vertical="center" wrapText="1"/>
    </xf>
    <xf numFmtId="14" fontId="62" fillId="0" borderId="14" xfId="0" applyNumberFormat="1" applyFont="1" applyFill="1" applyBorder="1" applyAlignment="1">
      <alignment horizontal="right" vertical="center"/>
    </xf>
    <xf numFmtId="0" fontId="23" fillId="0" borderId="0" xfId="78" applyFont="1" applyFill="1" applyBorder="1" applyAlignment="1"/>
    <xf numFmtId="0" fontId="62" fillId="0" borderId="14" xfId="0" applyFont="1" applyFill="1" applyBorder="1" applyAlignment="1">
      <alignment vertical="center" wrapText="1"/>
    </xf>
    <xf numFmtId="0" fontId="62" fillId="0" borderId="14" xfId="0" applyFont="1" applyFill="1" applyBorder="1" applyAlignment="1">
      <alignment horizontal="right" vertical="center"/>
    </xf>
    <xf numFmtId="14" fontId="62" fillId="0" borderId="14" xfId="0" applyNumberFormat="1" applyFont="1" applyFill="1" applyBorder="1" applyAlignment="1">
      <alignment horizontal="right" vertical="center" wrapText="1"/>
    </xf>
    <xf numFmtId="0" fontId="23" fillId="0" borderId="14" xfId="0" applyFont="1" applyFill="1" applyBorder="1" applyAlignment="1">
      <alignment horizontal="right" vertical="center"/>
    </xf>
    <xf numFmtId="1" fontId="23" fillId="0" borderId="14" xfId="0" applyNumberFormat="1" applyFont="1" applyFill="1" applyBorder="1" applyAlignment="1">
      <alignment horizontal="right" vertical="center"/>
    </xf>
    <xf numFmtId="1" fontId="23" fillId="0" borderId="14" xfId="0" applyNumberFormat="1" applyFont="1" applyFill="1" applyBorder="1" applyAlignment="1">
      <alignment horizontal="center" vertical="center"/>
    </xf>
    <xf numFmtId="0" fontId="23" fillId="0" borderId="0" xfId="78" applyFont="1" applyFill="1" applyBorder="1" applyAlignment="1">
      <alignment wrapText="1"/>
    </xf>
    <xf numFmtId="0" fontId="23" fillId="0" borderId="47" xfId="0" applyFont="1" applyFill="1" applyBorder="1" applyAlignment="1">
      <alignment vertical="center"/>
    </xf>
    <xf numFmtId="0" fontId="23" fillId="0" borderId="0" xfId="78" applyFont="1" applyFill="1" applyBorder="1" applyAlignment="1">
      <alignment vertical="top" wrapText="1"/>
    </xf>
    <xf numFmtId="3" fontId="23" fillId="0" borderId="14" xfId="0" applyNumberFormat="1" applyFont="1" applyFill="1" applyBorder="1" applyAlignment="1">
      <alignment horizontal="right" vertical="center" wrapText="1"/>
    </xf>
    <xf numFmtId="14" fontId="0" fillId="0" borderId="13" xfId="0" applyNumberFormat="1" applyFill="1" applyBorder="1" applyAlignment="1">
      <alignment vertical="center"/>
    </xf>
    <xf numFmtId="0" fontId="0" fillId="0" borderId="14" xfId="0" applyFill="1" applyBorder="1" applyAlignment="1">
      <alignment horizontal="center" vertical="top"/>
    </xf>
    <xf numFmtId="0" fontId="0" fillId="0" borderId="14" xfId="0" applyFill="1" applyBorder="1" applyAlignment="1">
      <alignment vertical="top" wrapText="1"/>
    </xf>
    <xf numFmtId="14" fontId="23" fillId="0" borderId="14" xfId="0" applyNumberFormat="1" applyFont="1" applyFill="1" applyBorder="1" applyAlignment="1">
      <alignment horizontal="center" vertical="center" wrapText="1"/>
    </xf>
    <xf numFmtId="4" fontId="23" fillId="0" borderId="14" xfId="0" applyNumberFormat="1" applyFont="1" applyFill="1" applyBorder="1" applyAlignment="1">
      <alignment horizontal="center" vertical="center" wrapText="1"/>
    </xf>
    <xf numFmtId="14" fontId="62" fillId="0" borderId="14" xfId="0" applyNumberFormat="1" applyFont="1" applyFill="1" applyBorder="1" applyAlignment="1">
      <alignment horizontal="center" vertical="center" wrapText="1"/>
    </xf>
    <xf numFmtId="4" fontId="23" fillId="0" borderId="14" xfId="0" applyNumberFormat="1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 wrapText="1"/>
    </xf>
    <xf numFmtId="0" fontId="85" fillId="0" borderId="66" xfId="0" applyFont="1" applyFill="1" applyBorder="1"/>
    <xf numFmtId="0" fontId="85" fillId="0" borderId="47" xfId="0" applyFont="1" applyFill="1" applyBorder="1"/>
    <xf numFmtId="0" fontId="85" fillId="0" borderId="47" xfId="0" applyFont="1" applyFill="1" applyBorder="1" applyAlignment="1">
      <alignment horizontal="right"/>
    </xf>
    <xf numFmtId="0" fontId="85" fillId="0" borderId="47" xfId="0" applyFont="1" applyFill="1" applyBorder="1" applyAlignment="1">
      <alignment horizontal="center"/>
    </xf>
    <xf numFmtId="3" fontId="85" fillId="0" borderId="14" xfId="0" applyNumberFormat="1" applyFont="1" applyFill="1" applyBorder="1" applyAlignment="1">
      <alignment horizontal="right"/>
    </xf>
    <xf numFmtId="4" fontId="85" fillId="0" borderId="47" xfId="0" applyNumberFormat="1" applyFont="1" applyFill="1" applyBorder="1" applyAlignment="1">
      <alignment horizontal="right"/>
    </xf>
    <xf numFmtId="4" fontId="85" fillId="0" borderId="43" xfId="0" applyNumberFormat="1" applyFont="1" applyFill="1" applyBorder="1" applyAlignment="1">
      <alignment horizontal="right"/>
    </xf>
    <xf numFmtId="3" fontId="85" fillId="0" borderId="66" xfId="0" applyNumberFormat="1" applyFont="1" applyFill="1" applyBorder="1" applyAlignment="1">
      <alignment horizontal="right"/>
    </xf>
    <xf numFmtId="3" fontId="85" fillId="0" borderId="14" xfId="78" applyNumberFormat="1" applyFont="1" applyFill="1" applyBorder="1" applyAlignment="1"/>
    <xf numFmtId="3" fontId="85" fillId="0" borderId="66" xfId="78" applyNumberFormat="1" applyFont="1" applyFill="1" applyBorder="1" applyAlignment="1"/>
    <xf numFmtId="4" fontId="85" fillId="0" borderId="66" xfId="78" applyNumberFormat="1" applyFont="1" applyFill="1" applyBorder="1" applyAlignment="1"/>
    <xf numFmtId="3" fontId="85" fillId="0" borderId="43" xfId="78" applyNumberFormat="1" applyFont="1" applyFill="1" applyBorder="1" applyAlignment="1"/>
    <xf numFmtId="0" fontId="27" fillId="0" borderId="0" xfId="78" applyFont="1" applyFill="1" applyBorder="1"/>
    <xf numFmtId="0" fontId="23" fillId="0" borderId="14" xfId="0" applyFont="1" applyFill="1" applyBorder="1" applyAlignment="1">
      <alignment horizontal="left" vertical="center"/>
    </xf>
    <xf numFmtId="0" fontId="23" fillId="0" borderId="14" xfId="0" applyNumberFormat="1" applyFont="1" applyFill="1" applyBorder="1" applyAlignment="1">
      <alignment horizontal="right" vertical="center" wrapText="1"/>
    </xf>
    <xf numFmtId="49" fontId="23" fillId="0" borderId="14" xfId="0" applyNumberFormat="1" applyFont="1" applyFill="1" applyBorder="1" applyAlignment="1">
      <alignment horizontal="center" vertical="center" wrapText="1"/>
    </xf>
    <xf numFmtId="3" fontId="23" fillId="0" borderId="13" xfId="0" applyNumberFormat="1" applyFont="1" applyFill="1" applyBorder="1" applyAlignment="1">
      <alignment horizontal="right" vertical="center" wrapText="1"/>
    </xf>
    <xf numFmtId="0" fontId="23" fillId="0" borderId="15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left" vertical="center" wrapText="1"/>
    </xf>
    <xf numFmtId="0" fontId="23" fillId="0" borderId="15" xfId="0" applyFont="1" applyFill="1" applyBorder="1" applyAlignment="1">
      <alignment horizontal="right" vertical="center"/>
    </xf>
    <xf numFmtId="4" fontId="23" fillId="0" borderId="15" xfId="0" applyNumberFormat="1" applyFont="1" applyFill="1" applyBorder="1" applyAlignment="1">
      <alignment horizontal="right" vertical="center"/>
    </xf>
    <xf numFmtId="0" fontId="85" fillId="0" borderId="66" xfId="78" applyFont="1" applyFill="1" applyBorder="1" applyAlignment="1">
      <alignment vertical="top" wrapText="1"/>
    </xf>
    <xf numFmtId="0" fontId="27" fillId="0" borderId="47" xfId="78" applyFont="1" applyFill="1" applyBorder="1"/>
    <xf numFmtId="0" fontId="27" fillId="0" borderId="47" xfId="78" applyFont="1" applyFill="1" applyBorder="1" applyAlignment="1">
      <alignment horizontal="center"/>
    </xf>
    <xf numFmtId="3" fontId="85" fillId="0" borderId="14" xfId="78" applyNumberFormat="1" applyFont="1" applyFill="1" applyBorder="1" applyAlignment="1">
      <alignment horizontal="right"/>
    </xf>
    <xf numFmtId="4" fontId="85" fillId="0" borderId="47" xfId="78" applyNumberFormat="1" applyFont="1" applyFill="1" applyBorder="1"/>
    <xf numFmtId="4" fontId="85" fillId="0" borderId="43" xfId="78" applyNumberFormat="1" applyFont="1" applyFill="1" applyBorder="1"/>
    <xf numFmtId="3" fontId="85" fillId="0" borderId="47" xfId="78" applyNumberFormat="1" applyFont="1" applyFill="1" applyBorder="1"/>
    <xf numFmtId="3" fontId="85" fillId="0" borderId="14" xfId="78" applyNumberFormat="1" applyFont="1" applyFill="1" applyBorder="1"/>
    <xf numFmtId="3" fontId="85" fillId="0" borderId="66" xfId="78" applyNumberFormat="1" applyFont="1" applyFill="1" applyBorder="1"/>
    <xf numFmtId="0" fontId="128" fillId="0" borderId="0" xfId="78" applyFont="1" applyFill="1"/>
    <xf numFmtId="4" fontId="23" fillId="0" borderId="0" xfId="78" applyNumberFormat="1" applyFill="1" applyBorder="1"/>
    <xf numFmtId="0" fontId="129" fillId="0" borderId="0" xfId="78" applyFont="1" applyFill="1" applyBorder="1" applyAlignment="1"/>
    <xf numFmtId="0" fontId="130" fillId="0" borderId="0" xfId="78" applyFont="1" applyFill="1" applyBorder="1"/>
    <xf numFmtId="0" fontId="23" fillId="0" borderId="0" xfId="78" applyFill="1" applyAlignment="1">
      <alignment horizontal="center"/>
    </xf>
    <xf numFmtId="0" fontId="129" fillId="0" borderId="0" xfId="78" applyFont="1" applyFill="1" applyBorder="1" applyAlignment="1">
      <alignment horizontal="left" vertical="top"/>
    </xf>
    <xf numFmtId="0" fontId="129" fillId="0" borderId="0" xfId="78" applyFont="1" applyFill="1" applyBorder="1" applyAlignment="1">
      <alignment horizontal="center"/>
    </xf>
    <xf numFmtId="0" fontId="85" fillId="0" borderId="0" xfId="78" applyFont="1" applyFill="1"/>
    <xf numFmtId="49" fontId="85" fillId="0" borderId="0" xfId="78" applyNumberFormat="1" applyFont="1" applyFill="1"/>
    <xf numFmtId="4" fontId="85" fillId="0" borderId="0" xfId="78" applyNumberFormat="1" applyFont="1" applyFill="1" applyBorder="1" applyAlignment="1">
      <alignment vertical="center" wrapText="1"/>
    </xf>
    <xf numFmtId="4" fontId="85" fillId="0" borderId="0" xfId="78" applyNumberFormat="1" applyFont="1" applyFill="1" applyBorder="1" applyAlignment="1">
      <alignment horizontal="center" vertical="center" wrapText="1"/>
    </xf>
    <xf numFmtId="4" fontId="85" fillId="0" borderId="0" xfId="78" applyNumberFormat="1" applyFont="1" applyFill="1" applyBorder="1" applyAlignment="1">
      <alignment horizontal="center" vertical="center"/>
    </xf>
    <xf numFmtId="4" fontId="27" fillId="0" borderId="0" xfId="78" applyNumberFormat="1" applyFont="1" applyFill="1" applyBorder="1" applyAlignment="1">
      <alignment vertical="top" wrapText="1"/>
    </xf>
    <xf numFmtId="4" fontId="23" fillId="0" borderId="0" xfId="78" applyNumberFormat="1" applyFont="1" applyFill="1" applyBorder="1" applyAlignment="1">
      <alignment horizontal="right" vertical="top" wrapText="1"/>
    </xf>
    <xf numFmtId="4" fontId="23" fillId="0" borderId="0" xfId="78" applyNumberFormat="1" applyFill="1" applyBorder="1" applyAlignment="1">
      <alignment vertical="top"/>
    </xf>
    <xf numFmtId="4" fontId="23" fillId="0" borderId="0" xfId="78" applyNumberFormat="1" applyFont="1" applyFill="1" applyBorder="1" applyAlignment="1">
      <alignment vertical="top"/>
    </xf>
    <xf numFmtId="4" fontId="131" fillId="0" borderId="0" xfId="78" applyNumberFormat="1" applyFont="1" applyFill="1" applyBorder="1"/>
    <xf numFmtId="0" fontId="84" fillId="0" borderId="0" xfId="0" applyFont="1" applyFill="1" applyAlignment="1">
      <alignment horizontal="justify" wrapText="1"/>
    </xf>
    <xf numFmtId="0" fontId="84" fillId="0" borderId="0" xfId="0" applyFont="1" applyFill="1" applyAlignment="1">
      <alignment wrapText="1"/>
    </xf>
    <xf numFmtId="0" fontId="23" fillId="0" borderId="34" xfId="0" applyFont="1" applyFill="1" applyBorder="1" applyAlignment="1">
      <alignment horizontal="center"/>
    </xf>
    <xf numFmtId="0" fontId="23" fillId="0" borderId="34" xfId="0" applyFont="1" applyFill="1" applyBorder="1" applyAlignment="1">
      <alignment horizontal="center" wrapText="1"/>
    </xf>
    <xf numFmtId="49" fontId="122" fillId="0" borderId="63" xfId="78" applyNumberFormat="1" applyFont="1" applyFill="1" applyBorder="1" applyAlignment="1">
      <alignment horizontal="center" vertical="center"/>
    </xf>
    <xf numFmtId="49" fontId="122" fillId="0" borderId="65" xfId="78" applyNumberFormat="1" applyFont="1" applyFill="1" applyBorder="1" applyAlignment="1">
      <alignment horizontal="center" vertical="center"/>
    </xf>
    <xf numFmtId="0" fontId="84" fillId="0" borderId="64" xfId="78" applyFont="1" applyFill="1" applyBorder="1" applyAlignment="1">
      <alignment horizontal="center" vertical="center" wrapText="1"/>
    </xf>
    <xf numFmtId="0" fontId="23" fillId="0" borderId="44" xfId="78" applyFill="1" applyBorder="1" applyAlignment="1"/>
    <xf numFmtId="0" fontId="23" fillId="0" borderId="45" xfId="78" applyFill="1" applyBorder="1" applyAlignment="1"/>
    <xf numFmtId="17" fontId="84" fillId="0" borderId="42" xfId="78" applyNumberFormat="1" applyFont="1" applyBorder="1" applyAlignment="1">
      <alignment horizontal="center"/>
    </xf>
    <xf numFmtId="0" fontId="84" fillId="0" borderId="42" xfId="78" applyFont="1" applyBorder="1" applyAlignment="1">
      <alignment horizontal="center"/>
    </xf>
    <xf numFmtId="4" fontId="23" fillId="0" borderId="34" xfId="78" applyNumberFormat="1" applyFont="1" applyFill="1" applyBorder="1" applyAlignment="1">
      <alignment wrapText="1"/>
    </xf>
    <xf numFmtId="0" fontId="27" fillId="0" borderId="34" xfId="78" applyFont="1" applyBorder="1" applyAlignment="1">
      <alignment horizontal="center"/>
    </xf>
    <xf numFmtId="0" fontId="84" fillId="0" borderId="34" xfId="0" applyFont="1" applyFill="1" applyBorder="1" applyAlignment="1">
      <alignment horizontal="center" wrapText="1"/>
    </xf>
    <xf numFmtId="0" fontId="23" fillId="0" borderId="34" xfId="0" applyFont="1" applyFill="1" applyBorder="1" applyAlignment="1">
      <alignment horizontal="center" vertical="center"/>
    </xf>
    <xf numFmtId="0" fontId="122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23" fillId="0" borderId="28" xfId="78" applyFont="1" applyFill="1" applyBorder="1" applyAlignment="1">
      <alignment horizontal="center" vertical="center" wrapText="1"/>
    </xf>
    <xf numFmtId="0" fontId="23" fillId="0" borderId="36" xfId="78" applyFont="1" applyFill="1" applyBorder="1" applyAlignment="1">
      <alignment horizontal="center" vertical="center" wrapText="1"/>
    </xf>
    <xf numFmtId="0" fontId="23" fillId="0" borderId="33" xfId="78" applyFont="1" applyFill="1" applyBorder="1" applyAlignment="1">
      <alignment horizontal="center" vertical="center" wrapText="1"/>
    </xf>
    <xf numFmtId="0" fontId="23" fillId="0" borderId="35" xfId="78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0" fontId="126" fillId="56" borderId="0" xfId="78" applyFont="1" applyFill="1" applyBorder="1" applyAlignment="1">
      <alignment horizontal="left" vertical="top" wrapText="1"/>
    </xf>
    <xf numFmtId="0" fontId="27" fillId="0" borderId="0" xfId="78" applyFont="1" applyFill="1" applyBorder="1" applyAlignment="1">
      <alignment horizontal="center" vertical="center"/>
    </xf>
    <xf numFmtId="0" fontId="27" fillId="0" borderId="0" xfId="78" applyFont="1" applyBorder="1" applyAlignment="1">
      <alignment horizontal="center" vertical="center"/>
    </xf>
    <xf numFmtId="0" fontId="126" fillId="56" borderId="0" xfId="78" applyFont="1" applyFill="1" applyBorder="1" applyAlignment="1">
      <alignment vertical="top" wrapText="1"/>
    </xf>
    <xf numFmtId="0" fontId="27" fillId="0" borderId="75" xfId="78" applyFont="1" applyFill="1" applyBorder="1" applyAlignment="1">
      <alignment horizontal="center" vertical="center"/>
    </xf>
    <xf numFmtId="0" fontId="85" fillId="0" borderId="15" xfId="0" applyFont="1" applyFill="1" applyBorder="1" applyAlignment="1">
      <alignment horizontal="center" vertical="center"/>
    </xf>
    <xf numFmtId="0" fontId="85" fillId="0" borderId="13" xfId="0" applyFont="1" applyFill="1" applyBorder="1" applyAlignment="1">
      <alignment horizontal="center" vertical="center"/>
    </xf>
    <xf numFmtId="0" fontId="85" fillId="0" borderId="15" xfId="0" applyFont="1" applyFill="1" applyBorder="1" applyAlignment="1">
      <alignment horizontal="center" vertical="center" wrapText="1"/>
    </xf>
    <xf numFmtId="0" fontId="85" fillId="0" borderId="13" xfId="0" applyFont="1" applyFill="1" applyBorder="1" applyAlignment="1">
      <alignment horizontal="center" vertical="center" wrapText="1"/>
    </xf>
    <xf numFmtId="4" fontId="127" fillId="0" borderId="15" xfId="0" applyNumberFormat="1" applyFont="1" applyFill="1" applyBorder="1" applyAlignment="1">
      <alignment horizontal="center" vertical="center" wrapText="1"/>
    </xf>
    <xf numFmtId="4" fontId="127" fillId="0" borderId="13" xfId="0" applyNumberFormat="1" applyFont="1" applyFill="1" applyBorder="1" applyAlignment="1">
      <alignment horizontal="center" vertical="center" wrapText="1"/>
    </xf>
    <xf numFmtId="4" fontId="85" fillId="0" borderId="15" xfId="78" applyNumberFormat="1" applyFont="1" applyFill="1" applyBorder="1" applyAlignment="1">
      <alignment horizontal="center" vertical="center" wrapText="1"/>
    </xf>
    <xf numFmtId="4" fontId="85" fillId="0" borderId="13" xfId="78" applyNumberFormat="1" applyFont="1" applyFill="1" applyBorder="1" applyAlignment="1">
      <alignment horizontal="center" vertical="center" wrapText="1"/>
    </xf>
    <xf numFmtId="0" fontId="85" fillId="0" borderId="66" xfId="78" applyFont="1" applyFill="1" applyBorder="1" applyAlignment="1">
      <alignment horizontal="center"/>
    </xf>
    <xf numFmtId="0" fontId="85" fillId="0" borderId="47" xfId="78" applyFont="1" applyFill="1" applyBorder="1" applyAlignment="1">
      <alignment horizontal="center"/>
    </xf>
    <xf numFmtId="0" fontId="85" fillId="0" borderId="43" xfId="78" applyFont="1" applyFill="1" applyBorder="1" applyAlignment="1">
      <alignment horizontal="center"/>
    </xf>
    <xf numFmtId="0" fontId="105" fillId="0" borderId="0" xfId="151" applyFont="1" applyFill="1" applyAlignment="1">
      <alignment horizontal="center" wrapText="1"/>
    </xf>
  </cellXfs>
  <cellStyles count="159">
    <cellStyle name="20 % - zvýraznenie1" xfId="1" builtinId="30" customBuiltin="1"/>
    <cellStyle name="20 % - zvýraznenie1 2" xfId="91"/>
    <cellStyle name="20 % - zvýraznenie2" xfId="2" builtinId="34" customBuiltin="1"/>
    <cellStyle name="20 % - zvýraznenie2 2" xfId="92"/>
    <cellStyle name="20 % - zvýraznenie3" xfId="3" builtinId="38" customBuiltin="1"/>
    <cellStyle name="20 % - zvýraznenie3 2" xfId="93"/>
    <cellStyle name="20 % - zvýraznenie4" xfId="4" builtinId="42" customBuiltin="1"/>
    <cellStyle name="20 % - zvýraznenie4 2" xfId="94"/>
    <cellStyle name="20 % - zvýraznenie5" xfId="5" builtinId="46" customBuiltin="1"/>
    <cellStyle name="20 % - zvýraznenie5 2" xfId="95"/>
    <cellStyle name="20 % - zvýraznenie6" xfId="6" builtinId="50" customBuiltin="1"/>
    <cellStyle name="20 % - zvýraznenie6 2" xfId="96"/>
    <cellStyle name="40 % - zvýraznenie1" xfId="7" builtinId="31" customBuiltin="1"/>
    <cellStyle name="40 % - zvýraznenie1 2" xfId="97"/>
    <cellStyle name="40 % - zvýraznenie2" xfId="8" builtinId="35" customBuiltin="1"/>
    <cellStyle name="40 % - zvýraznenie2 2" xfId="98"/>
    <cellStyle name="40 % - zvýraznenie3" xfId="9" builtinId="39" customBuiltin="1"/>
    <cellStyle name="40 % - zvýraznenie3 2" xfId="99"/>
    <cellStyle name="40 % - zvýraznenie4" xfId="10" builtinId="43" customBuiltin="1"/>
    <cellStyle name="40 % - zvýraznenie4 2" xfId="100"/>
    <cellStyle name="40 % - zvýraznenie5" xfId="11" builtinId="47" customBuiltin="1"/>
    <cellStyle name="40 % - zvýraznenie5 2" xfId="101"/>
    <cellStyle name="40 % - zvýraznenie6" xfId="12" builtinId="51" customBuiltin="1"/>
    <cellStyle name="40 % - zvýraznenie6 2" xfId="102"/>
    <cellStyle name="60 % - zvýraznenie1" xfId="13" builtinId="32" customBuiltin="1"/>
    <cellStyle name="60 % - zvýraznenie1 2" xfId="103"/>
    <cellStyle name="60 % - zvýraznenie2" xfId="14" builtinId="36" customBuiltin="1"/>
    <cellStyle name="60 % - zvýraznenie2 2" xfId="104"/>
    <cellStyle name="60 % - zvýraznenie3" xfId="15" builtinId="40" customBuiltin="1"/>
    <cellStyle name="60 % - zvýraznenie3 2" xfId="105"/>
    <cellStyle name="60 % - zvýraznenie4" xfId="16" builtinId="44" customBuiltin="1"/>
    <cellStyle name="60 % - zvýraznenie4 2" xfId="106"/>
    <cellStyle name="60 % - zvýraznenie5" xfId="17" builtinId="48" customBuiltin="1"/>
    <cellStyle name="60 % - zvýraznenie5 2" xfId="107"/>
    <cellStyle name="60 % - zvýraznenie6" xfId="18" builtinId="52" customBuiltin="1"/>
    <cellStyle name="60 % - zvýraznenie6 2" xfId="108"/>
    <cellStyle name="Akcia" xfId="19"/>
    <cellStyle name="Cena_Sk" xfId="20"/>
    <cellStyle name="Comma [0]" xfId="21"/>
    <cellStyle name="Currency [0]" xfId="22"/>
    <cellStyle name="Čiarka" xfId="65" builtinId="3"/>
    <cellStyle name="Čiarka 2" xfId="68"/>
    <cellStyle name="Čiarka 3" xfId="70"/>
    <cellStyle name="Čiarka 4" xfId="72"/>
    <cellStyle name="Čiarka 5" xfId="74"/>
    <cellStyle name="Čiarka 6" xfId="76"/>
    <cellStyle name="Čiarka 7" xfId="142"/>
    <cellStyle name="Čiarka 7 2" xfId="148"/>
    <cellStyle name="Date" xfId="23"/>
    <cellStyle name="Dobrá" xfId="24" builtinId="26" customBuiltin="1"/>
    <cellStyle name="Dobrá 2" xfId="109"/>
    <cellStyle name="Euro" xfId="25"/>
    <cellStyle name="Fixed" xfId="26"/>
    <cellStyle name="Heading1" xfId="27"/>
    <cellStyle name="Heading2" xfId="28"/>
    <cellStyle name="Kontrolná bunka" xfId="29" builtinId="23" customBuiltin="1"/>
    <cellStyle name="Kontrolná bunka 2" xfId="110"/>
    <cellStyle name="Mena" xfId="153" builtinId="4"/>
    <cellStyle name="Nadpis 1" xfId="30" builtinId="16" customBuiltin="1"/>
    <cellStyle name="Nadpis 1 2" xfId="111"/>
    <cellStyle name="Nadpis 2" xfId="31" builtinId="17" customBuiltin="1"/>
    <cellStyle name="Nadpis 2 2" xfId="112"/>
    <cellStyle name="Nadpis 3" xfId="32" builtinId="18" customBuiltin="1"/>
    <cellStyle name="Nadpis 3 2" xfId="113"/>
    <cellStyle name="Nadpis 4" xfId="33" builtinId="19" customBuiltin="1"/>
    <cellStyle name="Nadpis 4 2" xfId="114"/>
    <cellStyle name="Nazov" xfId="34"/>
    <cellStyle name="Neutrálna" xfId="35" builtinId="28" customBuiltin="1"/>
    <cellStyle name="Neutrálna 2" xfId="115"/>
    <cellStyle name="Normal_Book1" xfId="36"/>
    <cellStyle name="Normálna" xfId="0" builtinId="0"/>
    <cellStyle name="Normálna 10" xfId="81"/>
    <cellStyle name="Normálna 11" xfId="82"/>
    <cellStyle name="Normálna 12" xfId="83"/>
    <cellStyle name="Normálna 13" xfId="84"/>
    <cellStyle name="Normálna 14" xfId="88"/>
    <cellStyle name="Normálna 15" xfId="134"/>
    <cellStyle name="Normálna 16" xfId="135"/>
    <cellStyle name="Normálna 17" xfId="136"/>
    <cellStyle name="Normálna 18" xfId="138"/>
    <cellStyle name="Normálna 19" xfId="141"/>
    <cellStyle name="Normálna 19 2" xfId="147"/>
    <cellStyle name="Normálna 2" xfId="37"/>
    <cellStyle name="Normálna 2 2" xfId="78"/>
    <cellStyle name="Normálna 2 2 2" xfId="145"/>
    <cellStyle name="Normálna 2 3" xfId="143"/>
    <cellStyle name="Normálna 20" xfId="151"/>
    <cellStyle name="Normálna 21" xfId="156"/>
    <cellStyle name="Normálna 3" xfId="66"/>
    <cellStyle name="Normálna 3 2" xfId="87"/>
    <cellStyle name="Normálna 3 2 2" xfId="146"/>
    <cellStyle name="Normálna 3 3" xfId="89"/>
    <cellStyle name="Normálna 3 4" xfId="90"/>
    <cellStyle name="Normálna 3 5" xfId="132"/>
    <cellStyle name="Normálna 3 6" xfId="133"/>
    <cellStyle name="Normálna 3 7" xfId="144"/>
    <cellStyle name="Normálna 4" xfId="67"/>
    <cellStyle name="Normálna 4 2" xfId="86"/>
    <cellStyle name="Normálna 5" xfId="69"/>
    <cellStyle name="Normálna 5 2" xfId="139"/>
    <cellStyle name="Normálna 6" xfId="71"/>
    <cellStyle name="Normálna 7" xfId="73"/>
    <cellStyle name="Normálna 8" xfId="77"/>
    <cellStyle name="Normálna 9" xfId="79"/>
    <cellStyle name="normálne_06 SF Spolu PLNENIE 1-6 2012    11 07 2012" xfId="85"/>
    <cellStyle name="normálne_Časový vývoj SP od roku 95 - 2001" xfId="150"/>
    <cellStyle name="normálne_Hárok1" xfId="157"/>
    <cellStyle name="normálne_Mesač.prehľad P aV apríl 2006" xfId="38"/>
    <cellStyle name="normálne_nový výkaz upravený " xfId="39"/>
    <cellStyle name="normálne_plnenie investície 2006" xfId="152"/>
    <cellStyle name="normálne_pomocný do textu júl 2010" xfId="149"/>
    <cellStyle name="normálne_Prílohy č. 1a ... (tvorba fondov 2007)" xfId="155"/>
    <cellStyle name="normálne_Prílohy k správe k 30.11.2010 - ústredie" xfId="154"/>
    <cellStyle name="normálne_Skutočnosť k 31.8.2010 - vzorce" xfId="40"/>
    <cellStyle name="normálne_Skutočnosť k 31.8.2010 - vzorce 2" xfId="75"/>
    <cellStyle name="normálne_Výdavky ZFNP 2007 - do správy" xfId="41"/>
    <cellStyle name="normálne_Zdravotnícke zariadenia ku dňu 31.12.2005" xfId="158"/>
    <cellStyle name="normálne_Zošit2" xfId="42"/>
    <cellStyle name="normální 2" xfId="43"/>
    <cellStyle name="normální_15.6.07 východ.+rozpočet 08-10" xfId="44"/>
    <cellStyle name="Percentá 2" xfId="80"/>
    <cellStyle name="Percentá 3" xfId="131"/>
    <cellStyle name="Percentá 4" xfId="137"/>
    <cellStyle name="Percentá 5" xfId="140"/>
    <cellStyle name="Popis" xfId="45"/>
    <cellStyle name="Poznámka" xfId="46" builtinId="10" customBuiltin="1"/>
    <cellStyle name="Poznámka 2" xfId="116"/>
    <cellStyle name="Prepojená bunka" xfId="47" builtinId="24" customBuiltin="1"/>
    <cellStyle name="Prepojená bunka 2" xfId="117"/>
    <cellStyle name="ProductNo." xfId="48"/>
    <cellStyle name="Spolu" xfId="49" builtinId="25" customBuiltin="1"/>
    <cellStyle name="Spolu 2" xfId="118"/>
    <cellStyle name="Text upozornenia" xfId="50" builtinId="11" customBuiltin="1"/>
    <cellStyle name="Text upozornenia 2" xfId="119"/>
    <cellStyle name="Titul" xfId="51" builtinId="15" customBuiltin="1"/>
    <cellStyle name="Total" xfId="52"/>
    <cellStyle name="Upozornenie" xfId="53"/>
    <cellStyle name="Vstup" xfId="54" builtinId="20" customBuiltin="1"/>
    <cellStyle name="Vstup 2" xfId="120"/>
    <cellStyle name="Výpočet" xfId="55" builtinId="22" customBuiltin="1"/>
    <cellStyle name="Výpočet 2" xfId="121"/>
    <cellStyle name="Výstup" xfId="56" builtinId="21" customBuiltin="1"/>
    <cellStyle name="Výstup 2" xfId="122"/>
    <cellStyle name="Vysvetľujúci text" xfId="57" builtinId="53" customBuiltin="1"/>
    <cellStyle name="Vysvetľujúci text 2" xfId="123"/>
    <cellStyle name="Zlá" xfId="58" builtinId="27" customBuiltin="1"/>
    <cellStyle name="Zlá 2" xfId="124"/>
    <cellStyle name="Zvýraznenie1" xfId="59" builtinId="29" customBuiltin="1"/>
    <cellStyle name="Zvýraznenie1 2" xfId="125"/>
    <cellStyle name="Zvýraznenie2" xfId="60" builtinId="33" customBuiltin="1"/>
    <cellStyle name="Zvýraznenie2 2" xfId="126"/>
    <cellStyle name="Zvýraznenie3" xfId="61" builtinId="37" customBuiltin="1"/>
    <cellStyle name="Zvýraznenie3 2" xfId="127"/>
    <cellStyle name="Zvýraznenie4" xfId="62" builtinId="41" customBuiltin="1"/>
    <cellStyle name="Zvýraznenie4 2" xfId="128"/>
    <cellStyle name="Zvýraznenie5" xfId="63" builtinId="45" customBuiltin="1"/>
    <cellStyle name="Zvýraznenie5 2" xfId="129"/>
    <cellStyle name="Zvýraznenie6" xfId="64" builtinId="49" customBuiltin="1"/>
    <cellStyle name="Zvýraznenie6 2" xfId="130"/>
  </cellStyles>
  <dxfs count="5">
    <dxf>
      <font>
        <condense val="0"/>
        <extend val="0"/>
        <color indexed="50"/>
      </font>
    </dxf>
    <dxf>
      <font>
        <condense val="0"/>
        <extend val="0"/>
        <color indexed="5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1.xml"/><Relationship Id="rId26" Type="http://schemas.openxmlformats.org/officeDocument/2006/relationships/worksheet" Target="worksheets/sheet25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34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4.xml"/><Relationship Id="rId33" Type="http://schemas.openxmlformats.org/officeDocument/2006/relationships/externalLink" Target="externalLinks/externalLink7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3.xml"/><Relationship Id="rId32" Type="http://schemas.openxmlformats.org/officeDocument/2006/relationships/externalLink" Target="externalLinks/externalLink6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externalLink" Target="externalLinks/externalLink2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8.xml"/><Relationship Id="rId31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externalLink" Target="externalLinks/externalLink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sk-SK" sz="1800" b="0" i="0" baseline="0">
                <a:effectLst/>
              </a:rPr>
              <a:t>Výber poistného a príspevkov na SDS od EAO v tis. Eur</a:t>
            </a:r>
            <a:endParaRPr lang="sk-SK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6183431952662722E-2"/>
          <c:y val="6.0979372977078873E-2"/>
          <c:w val="0.90069987818626462"/>
          <c:h val="0.74130474560650828"/>
        </c:manualLayout>
      </c:layout>
      <c:lineChart>
        <c:grouping val="standard"/>
        <c:varyColors val="0"/>
        <c:ser>
          <c:idx val="0"/>
          <c:order val="0"/>
          <c:tx>
            <c:strRef>
              <c:f>[7]graf!$B$8</c:f>
              <c:strCache>
                <c:ptCount val="1"/>
                <c:pt idx="0">
                  <c:v>rozpis rozpočtu príjmov na rok 2014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lgDash"/>
            </a:ln>
          </c:spPr>
          <c:marker>
            <c:symbol val="diamond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</c:marker>
          <c:dPt>
            <c:idx val="1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chemeClr val="accent3">
                      <a:lumMod val="75000"/>
                    </a:schemeClr>
                  </a:solidFill>
                  <a:prstDash val="solid"/>
                </a:ln>
              </c:spPr>
            </c:marker>
            <c:bubble3D val="0"/>
          </c:dPt>
          <c:dLbls>
            <c:dLbl>
              <c:idx val="0"/>
              <c:layout>
                <c:manualLayout>
                  <c:x val="-4.6221965231422801E-2"/>
                  <c:y val="2.9470368952286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1971084411167867E-2"/>
                  <c:y val="-2.1697221178173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130617031363061E-2"/>
                  <c:y val="-3.1160183685788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1265965595386434E-2"/>
                  <c:y val="-1.5140740012183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0092544244615426E-2"/>
                  <c:y val="-1.91962953725900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5646663899728028E-2"/>
                  <c:y val="-2.8659257880204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416867682107617E-2"/>
                  <c:y val="-2.7104631210535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elete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[7]graf!$C$8:$N$8</c:f>
              <c:numCache>
                <c:formatCode>General</c:formatCode>
                <c:ptCount val="12"/>
                <c:pt idx="0">
                  <c:v>496445.4384625057</c:v>
                </c:pt>
                <c:pt idx="1">
                  <c:v>466970.65569398884</c:v>
                </c:pt>
                <c:pt idx="2">
                  <c:v>455065.22625658265</c:v>
                </c:pt>
                <c:pt idx="3">
                  <c:v>484292.89542074094</c:v>
                </c:pt>
                <c:pt idx="4">
                  <c:v>487018.39817285538</c:v>
                </c:pt>
                <c:pt idx="5">
                  <c:v>490600.27486908808</c:v>
                </c:pt>
                <c:pt idx="6">
                  <c:v>517613.58446815022</c:v>
                </c:pt>
                <c:pt idx="7">
                  <c:v>497637.5342172138</c:v>
                </c:pt>
                <c:pt idx="8">
                  <c:v>489084.14183653024</c:v>
                </c:pt>
                <c:pt idx="9">
                  <c:v>504642.73745957931</c:v>
                </c:pt>
                <c:pt idx="10">
                  <c:v>496064.53503700939</c:v>
                </c:pt>
                <c:pt idx="11">
                  <c:v>612569.66560575517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[7]graf!$B$9</c:f>
              <c:strCache>
                <c:ptCount val="1"/>
                <c:pt idx="0">
                  <c:v>príjmy od EAO spolu rok 2014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063832626330434E-2"/>
                  <c:y val="-3.5418516814215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229495173125622E-2"/>
                  <c:y val="-2.8659257880204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999073595952924E-2"/>
                  <c:y val="-1.6492593554540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999073595952924E-2"/>
                  <c:y val="2.00074085743602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4105651889466595E-3"/>
                  <c:y val="1.08148154455992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3196921687486948E-5"/>
                  <c:y val="-2.4603705138740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[7]graf!$C$9:$N$9</c:f>
              <c:numCache>
                <c:formatCode>General</c:formatCode>
                <c:ptCount val="12"/>
                <c:pt idx="0">
                  <c:v>503984</c:v>
                </c:pt>
                <c:pt idx="1">
                  <c:v>481528</c:v>
                </c:pt>
                <c:pt idx="2">
                  <c:v>475858</c:v>
                </c:pt>
                <c:pt idx="3">
                  <c:v>496840</c:v>
                </c:pt>
                <c:pt idx="4">
                  <c:v>503765</c:v>
                </c:pt>
                <c:pt idx="5">
                  <c:v>507774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[7]graf!$B$10</c:f>
              <c:strCache>
                <c:ptCount val="1"/>
                <c:pt idx="0">
                  <c:v>príjmy od EAO spolu rok 2012 bez oddlženia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4"/>
              <c:layout>
                <c:manualLayout>
                  <c:x val="-3.6474397815277095E-2"/>
                  <c:y val="-1.7574073228427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8057229088674758E-2"/>
                  <c:y val="-2.0277776802031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1"/>
              <c:layout>
                <c:manualLayout>
                  <c:x val="0"/>
                  <c:y val="3.3796294670052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[7]graf!$C$10:$N$10</c:f>
              <c:numCache>
                <c:formatCode>General</c:formatCode>
                <c:ptCount val="12"/>
                <c:pt idx="0">
                  <c:v>445863</c:v>
                </c:pt>
                <c:pt idx="1">
                  <c:v>436816</c:v>
                </c:pt>
                <c:pt idx="2">
                  <c:v>427059.55717000004</c:v>
                </c:pt>
                <c:pt idx="3">
                  <c:v>438139.44282999996</c:v>
                </c:pt>
                <c:pt idx="4">
                  <c:v>448976</c:v>
                </c:pt>
                <c:pt idx="5">
                  <c:v>451458</c:v>
                </c:pt>
                <c:pt idx="6">
                  <c:v>467118.80834000005</c:v>
                </c:pt>
                <c:pt idx="7">
                  <c:v>459276</c:v>
                </c:pt>
                <c:pt idx="8">
                  <c:v>443517</c:v>
                </c:pt>
                <c:pt idx="9">
                  <c:v>457603</c:v>
                </c:pt>
                <c:pt idx="10">
                  <c:v>453280</c:v>
                </c:pt>
                <c:pt idx="11">
                  <c:v>541304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[7]graf!$B$11</c:f>
              <c:strCache>
                <c:ptCount val="1"/>
                <c:pt idx="0">
                  <c:v>príjmy od EAO spolu rok 2012 vrátane oddlženia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star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-3.0675903803617659E-2"/>
                  <c:y val="2.4400924751778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9"/>
              <c:layout>
                <c:manualLayout>
                  <c:x val="-3.5352108651730108E-2"/>
                  <c:y val="-1.8858334433265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elete val="1"/>
            </c:dLbl>
            <c:dLbl>
              <c:idx val="11"/>
              <c:layout>
                <c:manualLayout>
                  <c:x val="-6.0532919451156413E-4"/>
                  <c:y val="-1.8858332425889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[7]graf!$C$11:$N$11</c:f>
              <c:numCache>
                <c:formatCode>General</c:formatCode>
                <c:ptCount val="12"/>
                <c:pt idx="0">
                  <c:v>445863</c:v>
                </c:pt>
                <c:pt idx="1">
                  <c:v>436816</c:v>
                </c:pt>
                <c:pt idx="2">
                  <c:v>427059.55717000004</c:v>
                </c:pt>
                <c:pt idx="3">
                  <c:v>438139.44282999996</c:v>
                </c:pt>
                <c:pt idx="4">
                  <c:v>448976</c:v>
                </c:pt>
                <c:pt idx="5">
                  <c:v>451458</c:v>
                </c:pt>
                <c:pt idx="6">
                  <c:v>467118.80834000005</c:v>
                </c:pt>
                <c:pt idx="7">
                  <c:v>459276</c:v>
                </c:pt>
                <c:pt idx="8">
                  <c:v>443517</c:v>
                </c:pt>
                <c:pt idx="9">
                  <c:v>457603</c:v>
                </c:pt>
                <c:pt idx="10">
                  <c:v>453280</c:v>
                </c:pt>
                <c:pt idx="11">
                  <c:v>551704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[7]graf!$B$12</c:f>
              <c:strCache>
                <c:ptCount val="1"/>
                <c:pt idx="0">
                  <c:v>príjmy od EAO spolu rok 2013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</c:spPr>
          </c:marker>
          <c:dLbls>
            <c:dLbl>
              <c:idx val="2"/>
              <c:layout>
                <c:manualLayout>
                  <c:x val="-3.4999073595952924E-2"/>
                  <c:y val="2.4062964366460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553290325013174E-2"/>
                  <c:y val="2.135925823147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840940990860561E-2"/>
                  <c:y val="2.4062961805077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3458061585690804E-3"/>
                  <c:y val="2.43333321624380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999073595952924E-2"/>
                  <c:y val="4.4340738607109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5934314565575415E-2"/>
                  <c:y val="2.9470368952286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6581904869350519E-2"/>
                  <c:y val="2.2711110018275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517145838973009E-2"/>
                  <c:y val="3.7581479673098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6221965231422801E-2"/>
                  <c:y val="2.4062961805077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3196921687486948E-5"/>
                  <c:y val="-1.5140740012183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808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[7]graf!$C$12:$N$12</c:f>
              <c:numCache>
                <c:formatCode>General</c:formatCode>
                <c:ptCount val="12"/>
                <c:pt idx="0">
                  <c:v>451707</c:v>
                </c:pt>
                <c:pt idx="1">
                  <c:v>453534</c:v>
                </c:pt>
                <c:pt idx="2">
                  <c:v>443416</c:v>
                </c:pt>
                <c:pt idx="3">
                  <c:v>477329</c:v>
                </c:pt>
                <c:pt idx="4">
                  <c:v>480751</c:v>
                </c:pt>
                <c:pt idx="5">
                  <c:v>482171</c:v>
                </c:pt>
                <c:pt idx="6">
                  <c:v>509858</c:v>
                </c:pt>
                <c:pt idx="7">
                  <c:v>489040</c:v>
                </c:pt>
                <c:pt idx="8">
                  <c:v>481644</c:v>
                </c:pt>
                <c:pt idx="9">
                  <c:v>497426</c:v>
                </c:pt>
                <c:pt idx="10">
                  <c:v>486306</c:v>
                </c:pt>
                <c:pt idx="11">
                  <c:v>599870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324160"/>
        <c:axId val="65325696"/>
      </c:lineChart>
      <c:catAx>
        <c:axId val="653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653256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5325696"/>
        <c:scaling>
          <c:orientation val="minMax"/>
          <c:max val="625000"/>
          <c:min val="38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príjmy od EAO spolu v tis. Eur</a:t>
                </a:r>
              </a:p>
            </c:rich>
          </c:tx>
          <c:layout>
            <c:manualLayout>
              <c:xMode val="edge"/>
              <c:yMode val="edge"/>
              <c:x val="3.6982141938140083E-3"/>
              <c:y val="0.363725798981009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65324160"/>
        <c:crosses val="autoZero"/>
        <c:crossBetween val="between"/>
        <c:majorUnit val="20000"/>
        <c:minorUnit val="20000"/>
      </c:valAx>
      <c:spPr>
        <a:noFill/>
        <a:ln w="3175">
          <a:solidFill>
            <a:srgbClr val="FFFFFF"/>
          </a:solidFill>
          <a:prstDash val="solid"/>
        </a:ln>
      </c:spPr>
    </c:plotArea>
    <c:legend>
      <c:legendPos val="r"/>
      <c:legendEntry>
        <c:idx val="4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layout>
        <c:manualLayout>
          <c:xMode val="edge"/>
          <c:yMode val="edge"/>
          <c:x val="5.8463133284809989E-2"/>
          <c:y val="0.90078626936338846"/>
          <c:w val="0.92142335149282806"/>
          <c:h val="8.028775495844865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Pohľadávky na poistnom a príspevkoch na SDS celkom (účet 316) v tis. Eur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727042192766597"/>
          <c:y val="0.24056102678049082"/>
          <c:w val="0.84000973866086415"/>
          <c:h val="0.641547816678116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-7.3563229043457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'[8]Vývoj pohľadávok graf 2014'!$B$37:$B$46</c:f>
              <c:strCache>
                <c:ptCount val="10"/>
                <c:pt idx="0">
                  <c:v>k 31.12.2010</c:v>
                </c:pt>
                <c:pt idx="1">
                  <c:v> k 31.12.2011</c:v>
                </c:pt>
                <c:pt idx="2">
                  <c:v>k 31.12.2012</c:v>
                </c:pt>
                <c:pt idx="3">
                  <c:v>k 31.12.2013</c:v>
                </c:pt>
                <c:pt idx="4">
                  <c:v>k 31.1.2014</c:v>
                </c:pt>
                <c:pt idx="5">
                  <c:v>k 28.2.2014</c:v>
                </c:pt>
                <c:pt idx="6">
                  <c:v>k 31.3.2014</c:v>
                </c:pt>
                <c:pt idx="7">
                  <c:v>k 30.4.2014</c:v>
                </c:pt>
                <c:pt idx="8">
                  <c:v>k 31.5.2014</c:v>
                </c:pt>
                <c:pt idx="9">
                  <c:v>k 30.6.2014</c:v>
                </c:pt>
              </c:strCache>
            </c:strRef>
          </c:cat>
          <c:val>
            <c:numRef>
              <c:f>'[8]Vývoj pohľadávok graf 2014'!$C$37:$C$46</c:f>
              <c:numCache>
                <c:formatCode>General</c:formatCode>
                <c:ptCount val="10"/>
                <c:pt idx="0">
                  <c:v>823205</c:v>
                </c:pt>
                <c:pt idx="1">
                  <c:v>563760.21516999998</c:v>
                </c:pt>
                <c:pt idx="2">
                  <c:v>595319.51966000011</c:v>
                </c:pt>
                <c:pt idx="3">
                  <c:v>667147.8540899998</c:v>
                </c:pt>
                <c:pt idx="4">
                  <c:v>724836.54575999989</c:v>
                </c:pt>
                <c:pt idx="5">
                  <c:v>719042.38025000016</c:v>
                </c:pt>
                <c:pt idx="6">
                  <c:v>718464.0144799999</c:v>
                </c:pt>
                <c:pt idx="7">
                  <c:v>707663.93565000035</c:v>
                </c:pt>
                <c:pt idx="8">
                  <c:v>724606.91304999997</c:v>
                </c:pt>
                <c:pt idx="9">
                  <c:v>741615.38801999995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642880"/>
        <c:axId val="65644416"/>
      </c:barChart>
      <c:catAx>
        <c:axId val="65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96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65644416"/>
        <c:crosses val="autoZero"/>
        <c:auto val="1"/>
        <c:lblAlgn val="ctr"/>
        <c:lblOffset val="100"/>
        <c:noMultiLvlLbl val="0"/>
      </c:catAx>
      <c:valAx>
        <c:axId val="656444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65642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Časový vývoj použitia správneho fondu v jednotlivých mesiacoch v roku 2013 a 2014</a:t>
            </a:r>
          </a:p>
        </c:rich>
      </c:tx>
      <c:layout>
        <c:manualLayout>
          <c:xMode val="edge"/>
          <c:yMode val="edge"/>
          <c:x val="0.16339193381592554"/>
          <c:y val="1.864406779661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6577042399173"/>
          <c:y val="0.1271186440677966"/>
          <c:w val="0.86039296794208897"/>
          <c:h val="0.59491525423728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[9]zdroj!$A$13</c:f>
              <c:strCache>
                <c:ptCount val="1"/>
                <c:pt idx="0">
                  <c:v>Správny fond v roku 2013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[9]zdroj!$B$12:$G$12</c:f>
              <c:strCache>
                <c:ptCount val="6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</c:strCache>
            </c:strRef>
          </c:cat>
          <c:val>
            <c:numRef>
              <c:f>[9]zdroj!$B$13:$G$13</c:f>
              <c:numCache>
                <c:formatCode>General</c:formatCode>
                <c:ptCount val="6"/>
                <c:pt idx="0">
                  <c:v>11572878</c:v>
                </c:pt>
                <c:pt idx="1">
                  <c:v>5229443</c:v>
                </c:pt>
                <c:pt idx="2">
                  <c:v>7700431</c:v>
                </c:pt>
                <c:pt idx="3">
                  <c:v>8639271</c:v>
                </c:pt>
                <c:pt idx="4">
                  <c:v>8655832</c:v>
                </c:pt>
                <c:pt idx="5">
                  <c:v>7927273</c:v>
                </c:pt>
              </c:numCache>
            </c:numRef>
          </c:val>
        </c:ser>
        <c:ser>
          <c:idx val="2"/>
          <c:order val="1"/>
          <c:tx>
            <c:strRef>
              <c:f>[9]zdroj!$A$14</c:f>
              <c:strCache>
                <c:ptCount val="1"/>
                <c:pt idx="0">
                  <c:v>Správny fond v roku 2014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[9]zdroj!$B$12:$G$12</c:f>
              <c:strCache>
                <c:ptCount val="6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</c:strCache>
            </c:strRef>
          </c:cat>
          <c:val>
            <c:numRef>
              <c:f>[9]zdroj!$B$14:$G$14</c:f>
              <c:numCache>
                <c:formatCode>General</c:formatCode>
                <c:ptCount val="6"/>
                <c:pt idx="0">
                  <c:v>7217526</c:v>
                </c:pt>
                <c:pt idx="1">
                  <c:v>8070064</c:v>
                </c:pt>
                <c:pt idx="2">
                  <c:v>8099770</c:v>
                </c:pt>
                <c:pt idx="3">
                  <c:v>10001154</c:v>
                </c:pt>
                <c:pt idx="4">
                  <c:v>7927487</c:v>
                </c:pt>
                <c:pt idx="5">
                  <c:v>10891179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881984"/>
        <c:axId val="109888256"/>
      </c:barChart>
      <c:catAx>
        <c:axId val="109881984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Euro</a:t>
                </a:r>
              </a:p>
            </c:rich>
          </c:tx>
          <c:layout>
            <c:manualLayout>
              <c:xMode val="edge"/>
              <c:yMode val="edge"/>
              <c:x val="0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988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88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98819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884177869700101"/>
          <c:y val="0.85932203389830508"/>
          <c:w val="0.43019648397104443"/>
          <c:h val="8.1355932203389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24</xdr:col>
      <xdr:colOff>367561</xdr:colOff>
      <xdr:row>53</xdr:row>
      <xdr:rowOff>60021</xdr:rowOff>
    </xdr:to>
    <xdr:graphicFrame macro="">
      <xdr:nvGraphicFramePr>
        <xdr:cNvPr id="2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13</xdr:col>
      <xdr:colOff>581025</xdr:colOff>
      <xdr:row>26</xdr:row>
      <xdr:rowOff>28575</xdr:rowOff>
    </xdr:to>
    <xdr:graphicFrame macro="">
      <xdr:nvGraphicFramePr>
        <xdr:cNvPr id="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95816" cy="5614416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pas/priklady%20-%20Excel%20II/cvicne%20soubory/citlivostni%20analyz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-dejczoova_e/AppData/Local/Microsoft/Windows/Temporary%20Internet%20Files/Content.Outlook/PUCJRSDW/rozdelenie%20zam.%20pobo&#269;iek/Gopas/priklady%20-%20Excel%20II/cvicne%20soubory/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bert%20Pecha&#269;/Dokumenty/Excel%20III/moje/pokro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excel/cvic/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graf%20%20skuto&#269;nos&#357;%202014%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reh&#318;ady%20k%20..06_2014.len%20r.14.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A-BRUCKNEROVA_J/My%20Documents/Jarmila_pracovn&#233;%20s&#250;bory/Rozbory/rok%202014/plnenie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Hárok1"/>
    </sheetNames>
    <sheetDataSet>
      <sheetData sheetId="0">
        <row r="4">
          <cell r="C4" t="str">
            <v xml:space="preserve">január </v>
          </cell>
          <cell r="D4" t="str">
            <v>február</v>
          </cell>
          <cell r="E4" t="str">
            <v>marec</v>
          </cell>
          <cell r="F4" t="str">
            <v>apríl</v>
          </cell>
          <cell r="G4" t="str">
            <v>máj</v>
          </cell>
          <cell r="H4" t="str">
            <v>jún</v>
          </cell>
          <cell r="I4" t="str">
            <v>júl</v>
          </cell>
          <cell r="J4" t="str">
            <v>august</v>
          </cell>
          <cell r="K4" t="str">
            <v>september</v>
          </cell>
          <cell r="L4" t="str">
            <v>október</v>
          </cell>
          <cell r="M4" t="str">
            <v>november</v>
          </cell>
          <cell r="N4" t="str">
            <v>december</v>
          </cell>
        </row>
        <row r="8">
          <cell r="B8" t="str">
            <v>rozpis rozpočtu príjmov na rok 2014</v>
          </cell>
          <cell r="C8">
            <v>496445.4384625057</v>
          </cell>
          <cell r="D8">
            <v>466970.65569398884</v>
          </cell>
          <cell r="E8">
            <v>455065.22625658265</v>
          </cell>
          <cell r="F8">
            <v>484292.89542074094</v>
          </cell>
          <cell r="G8">
            <v>487018.39817285538</v>
          </cell>
          <cell r="H8">
            <v>490600.27486908808</v>
          </cell>
          <cell r="I8">
            <v>517613.58446815022</v>
          </cell>
          <cell r="J8">
            <v>497637.5342172138</v>
          </cell>
          <cell r="K8">
            <v>489084.14183653024</v>
          </cell>
          <cell r="L8">
            <v>504642.73745957931</v>
          </cell>
          <cell r="M8">
            <v>496064.53503700939</v>
          </cell>
          <cell r="N8">
            <v>612569.66560575517</v>
          </cell>
        </row>
        <row r="9">
          <cell r="B9" t="str">
            <v>príjmy od EAO spolu rok 2014</v>
          </cell>
          <cell r="C9">
            <v>503984</v>
          </cell>
          <cell r="D9">
            <v>481528</v>
          </cell>
          <cell r="E9">
            <v>475858</v>
          </cell>
          <cell r="F9">
            <v>496840</v>
          </cell>
          <cell r="G9">
            <v>503765</v>
          </cell>
          <cell r="H9">
            <v>507774</v>
          </cell>
        </row>
        <row r="10">
          <cell r="B10" t="str">
            <v>príjmy od EAO spolu rok 2012 bez oddlženia</v>
          </cell>
          <cell r="C10">
            <v>445863</v>
          </cell>
          <cell r="D10">
            <v>436816</v>
          </cell>
          <cell r="E10">
            <v>427059.55717000004</v>
          </cell>
          <cell r="F10">
            <v>438139.44282999996</v>
          </cell>
          <cell r="G10">
            <v>448976</v>
          </cell>
          <cell r="H10">
            <v>451458</v>
          </cell>
          <cell r="I10">
            <v>467118.80834000005</v>
          </cell>
          <cell r="J10">
            <v>459276</v>
          </cell>
          <cell r="K10">
            <v>443517</v>
          </cell>
          <cell r="L10">
            <v>457603</v>
          </cell>
          <cell r="M10">
            <v>453280</v>
          </cell>
          <cell r="N10">
            <v>541304</v>
          </cell>
        </row>
        <row r="11">
          <cell r="B11" t="str">
            <v>príjmy od EAO spolu rok 2012 vrátane oddlženia</v>
          </cell>
          <cell r="C11">
            <v>445863</v>
          </cell>
          <cell r="D11">
            <v>436816</v>
          </cell>
          <cell r="E11">
            <v>427059.55717000004</v>
          </cell>
          <cell r="F11">
            <v>438139.44282999996</v>
          </cell>
          <cell r="G11">
            <v>448976</v>
          </cell>
          <cell r="H11">
            <v>451458</v>
          </cell>
          <cell r="I11">
            <v>467118.80834000005</v>
          </cell>
          <cell r="J11">
            <v>459276</v>
          </cell>
          <cell r="K11">
            <v>443517</v>
          </cell>
          <cell r="L11">
            <v>457603</v>
          </cell>
          <cell r="M11">
            <v>453280</v>
          </cell>
          <cell r="N11">
            <v>551704</v>
          </cell>
        </row>
        <row r="12">
          <cell r="B12" t="str">
            <v>príjmy od EAO spolu rok 2013</v>
          </cell>
          <cell r="C12">
            <v>451707</v>
          </cell>
          <cell r="D12">
            <v>453534</v>
          </cell>
          <cell r="E12">
            <v>443416</v>
          </cell>
          <cell r="F12">
            <v>477329</v>
          </cell>
          <cell r="G12">
            <v>480751</v>
          </cell>
          <cell r="H12">
            <v>482171</v>
          </cell>
          <cell r="I12">
            <v>509858</v>
          </cell>
          <cell r="J12">
            <v>489040</v>
          </cell>
          <cell r="K12">
            <v>481644</v>
          </cell>
          <cell r="L12">
            <v>497426</v>
          </cell>
          <cell r="M12">
            <v>486306</v>
          </cell>
          <cell r="N12">
            <v>599870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_2013"/>
      <sheetName val="Vývoj pohľadávok graf 2014"/>
      <sheetName val="Vývoj pohľadávok"/>
      <sheetName val="stav pohľ.podľa pob.12_13.0 "/>
      <sheetName val="stav pohľ.podľa pob.12_13"/>
      <sheetName val="stav pohľ.podľa pob.2_14.0"/>
      <sheetName val="stav pohľ.podľa pob.2_14.0 (2)"/>
      <sheetName val="stav pohľ.podľa pob.3_14.0"/>
      <sheetName val="stav pohľ.podľa pob.3_14.0 (2)"/>
      <sheetName val="stav pohľ.podľa pob.4_14.0 "/>
      <sheetName val="stav pohľ.podľa pob.4_14.44"/>
      <sheetName val="stav pohľ.podľa pob.4_14.opr."/>
      <sheetName val="stav pohľ.podľa pob.5_14.0"/>
      <sheetName val="stav pohľ.podľa pob.5_14.1"/>
      <sheetName val="stav pohľ.podľa pob.6_14.0 "/>
      <sheetName val="stav pohľ.podľa pob.6_14.1"/>
      <sheetName val="Stav pohľ.podľa poboč(12 12"/>
      <sheetName val="Stav pohľ.podľa poboč(12 12 (2"/>
      <sheetName val="Stav pohľ.podľa poboč(12_12"/>
      <sheetName val="Pohľ.podľa spôsobov vymáhania"/>
      <sheetName val="Mandátna správa 2012"/>
      <sheetName val="Mandátna správa_2013"/>
      <sheetName val="Hárok1"/>
    </sheetNames>
    <sheetDataSet>
      <sheetData sheetId="0"/>
      <sheetData sheetId="1">
        <row r="37">
          <cell r="B37" t="str">
            <v>k 31.12.2010</v>
          </cell>
          <cell r="C37">
            <v>823205</v>
          </cell>
        </row>
        <row r="38">
          <cell r="B38" t="str">
            <v xml:space="preserve"> k 31.12.2011</v>
          </cell>
          <cell r="C38">
            <v>563760.21516999998</v>
          </cell>
        </row>
        <row r="39">
          <cell r="B39" t="str">
            <v>k 31.12.2012</v>
          </cell>
          <cell r="C39">
            <v>595319.51966000011</v>
          </cell>
        </row>
        <row r="40">
          <cell r="B40" t="str">
            <v>k 31.12.2013</v>
          </cell>
          <cell r="C40">
            <v>667147.8540899998</v>
          </cell>
        </row>
        <row r="41">
          <cell r="B41" t="str">
            <v>k 31.1.2014</v>
          </cell>
          <cell r="C41">
            <v>724836.54575999989</v>
          </cell>
        </row>
        <row r="42">
          <cell r="B42" t="str">
            <v>k 28.2.2014</v>
          </cell>
          <cell r="C42">
            <v>719042.38025000016</v>
          </cell>
        </row>
        <row r="43">
          <cell r="B43" t="str">
            <v>k 31.3.2014</v>
          </cell>
          <cell r="C43">
            <v>718464.0144799999</v>
          </cell>
        </row>
        <row r="44">
          <cell r="B44" t="str">
            <v>k 30.4.2014</v>
          </cell>
          <cell r="C44">
            <v>707663.93565000035</v>
          </cell>
        </row>
        <row r="45">
          <cell r="B45" t="str">
            <v>k 31.5.2014</v>
          </cell>
          <cell r="C45">
            <v>724606.91304999997</v>
          </cell>
        </row>
        <row r="46">
          <cell r="B46" t="str">
            <v>k 30.6.2014</v>
          </cell>
          <cell r="C46">
            <v>741615.38801999995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emky 711001"/>
      <sheetName val="budovy 712"/>
      <sheetName val="dopravné 714"/>
      <sheetName val="SW 711003"/>
      <sheetName val="stroje 713"/>
      <sheetName val="projektová 716"/>
      <sheetName val="stavby 717"/>
      <sheetName val="2011,2012 a 2013"/>
      <sheetName val="2013 a 2014"/>
      <sheetName val="Graf"/>
      <sheetName val="spolu 600+700 jún 2014"/>
      <sheetName val="spolu 600 jún 2014"/>
      <sheetName val="spolu 700 jún 2014"/>
      <sheetName val="ústredie 600 jún 2014"/>
      <sheetName val="pobočky 600 jún 2014"/>
      <sheetName val="objed.a faktúry jún 2014"/>
      <sheetName val="spolu 600+700 máj 2014"/>
      <sheetName val="spolu 600 máj 2014"/>
      <sheetName val="spolu 700 máj 2014"/>
      <sheetName val="ústredie 600 máj 2014"/>
      <sheetName val="pobočky 600 máj 2014"/>
      <sheetName val="objed.a faktúry máj 2014"/>
      <sheetName val="spolu 600+700 apríl 2014"/>
      <sheetName val="spolu 600 apríl 2014"/>
      <sheetName val="spolu 700 apríl 2014"/>
      <sheetName val="ústredie 600 apríl 2014"/>
      <sheetName val="pobočky 600 apríl 2014"/>
      <sheetName val="objed.a faktúry apríl 2014"/>
      <sheetName val="spolu 600+700 marec 2014"/>
      <sheetName val="spolu 600 marec 2014"/>
      <sheetName val="spolu 700 marec 2014"/>
      <sheetName val="ústredie 600 marec 2014"/>
      <sheetName val="pobočky 600 marec 2014"/>
      <sheetName val="objed.a faktúry marec 2014"/>
      <sheetName val="spolu 600+700 február 2014"/>
      <sheetName val="spolu 600 február 2014"/>
      <sheetName val="spolu 700 február 2014"/>
      <sheetName val="ústredie 600 február 2014"/>
      <sheetName val="pobočky 600 február 2014"/>
      <sheetName val="objed.a faktúry február 2014"/>
      <sheetName val="SF"/>
      <sheetName val="Pobočky SF august 2013"/>
      <sheetName val="príloha č. 11"/>
      <sheetName val="príloha č.3"/>
      <sheetName val="príloha č. 9"/>
      <sheetName val="Hárok2"/>
      <sheetName val="Hárok1"/>
      <sheetName val="Hárok3"/>
      <sheetName val="Hárok4"/>
      <sheetName val="zdroj"/>
      <sheetName val="vzor"/>
      <sheetName val="vzor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>
        <row r="12">
          <cell r="B12" t="str">
            <v xml:space="preserve"> Január </v>
          </cell>
          <cell r="C12" t="str">
            <v xml:space="preserve"> Február </v>
          </cell>
          <cell r="D12" t="str">
            <v>Marec</v>
          </cell>
          <cell r="E12" t="str">
            <v>Apríl</v>
          </cell>
          <cell r="F12" t="str">
            <v>Máj</v>
          </cell>
          <cell r="G12" t="str">
            <v>Jún</v>
          </cell>
        </row>
        <row r="13">
          <cell r="A13" t="str">
            <v>Správny fond v roku 2013</v>
          </cell>
          <cell r="B13">
            <v>11572878</v>
          </cell>
          <cell r="C13">
            <v>5229443</v>
          </cell>
          <cell r="D13">
            <v>7700431</v>
          </cell>
          <cell r="E13">
            <v>8639271</v>
          </cell>
          <cell r="F13">
            <v>8655832</v>
          </cell>
          <cell r="G13">
            <v>7927273</v>
          </cell>
        </row>
        <row r="14">
          <cell r="A14" t="str">
            <v>Správny fond v roku 2014</v>
          </cell>
          <cell r="B14">
            <v>7217526</v>
          </cell>
          <cell r="C14">
            <v>8070064</v>
          </cell>
          <cell r="D14">
            <v>8099770</v>
          </cell>
          <cell r="E14">
            <v>10001154</v>
          </cell>
          <cell r="F14">
            <v>7927487</v>
          </cell>
          <cell r="G14">
            <v>10891179</v>
          </cell>
        </row>
      </sheetData>
      <sheetData sheetId="50"/>
      <sheetData sheetId="5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activeCell="A11" sqref="A11"/>
    </sheetView>
  </sheetViews>
  <sheetFormatPr defaultColWidth="8" defaultRowHeight="15" x14ac:dyDescent="0.2"/>
  <cols>
    <col min="1" max="1" width="50.85546875" style="168" customWidth="1"/>
    <col min="2" max="2" width="17" style="168" customWidth="1"/>
    <col min="3" max="4" width="17" style="13" customWidth="1"/>
    <col min="5" max="5" width="16.7109375" style="168" customWidth="1"/>
    <col min="6" max="6" width="15.28515625" style="168" customWidth="1"/>
    <col min="7" max="9" width="10.28515625" style="168" customWidth="1"/>
    <col min="10" max="10" width="8" style="168"/>
    <col min="11" max="11" width="10.140625" style="168" bestFit="1" customWidth="1"/>
    <col min="12" max="12" width="15" style="168" customWidth="1"/>
    <col min="13" max="16384" width="8" style="168"/>
  </cols>
  <sheetData>
    <row r="1" spans="1:9" x14ac:dyDescent="0.2">
      <c r="A1" s="526"/>
    </row>
    <row r="3" spans="1:9" x14ac:dyDescent="0.2">
      <c r="A3" s="528" t="s">
        <v>607</v>
      </c>
      <c r="B3" s="529"/>
      <c r="C3" s="530"/>
      <c r="D3" s="530"/>
      <c r="E3" s="531"/>
      <c r="F3" s="529"/>
    </row>
    <row r="4" spans="1:9" x14ac:dyDescent="0.2">
      <c r="B4" s="529"/>
      <c r="C4" s="530"/>
      <c r="D4" s="530"/>
      <c r="E4" s="529"/>
      <c r="F4" s="529"/>
    </row>
    <row r="5" spans="1:9" x14ac:dyDescent="0.2">
      <c r="A5" s="529"/>
      <c r="B5" s="529"/>
      <c r="C5" s="530"/>
      <c r="E5" s="532"/>
      <c r="I5" s="532" t="s">
        <v>3</v>
      </c>
    </row>
    <row r="6" spans="1:9" ht="45" x14ac:dyDescent="0.2">
      <c r="A6" s="533" t="s">
        <v>1</v>
      </c>
      <c r="B6" s="534" t="s">
        <v>608</v>
      </c>
      <c r="C6" s="534" t="s">
        <v>609</v>
      </c>
      <c r="D6" s="534" t="s">
        <v>610</v>
      </c>
      <c r="E6" s="534" t="s">
        <v>611</v>
      </c>
      <c r="F6" s="534" t="s">
        <v>612</v>
      </c>
      <c r="G6" s="535" t="s">
        <v>613</v>
      </c>
      <c r="H6" s="535" t="s">
        <v>614</v>
      </c>
      <c r="I6" s="535" t="s">
        <v>615</v>
      </c>
    </row>
    <row r="7" spans="1:9" x14ac:dyDescent="0.2">
      <c r="A7" s="536" t="s">
        <v>0</v>
      </c>
      <c r="B7" s="536">
        <v>1</v>
      </c>
      <c r="C7" s="537">
        <v>2</v>
      </c>
      <c r="D7" s="537">
        <v>3</v>
      </c>
      <c r="E7" s="536">
        <v>5</v>
      </c>
      <c r="F7" s="536">
        <v>6</v>
      </c>
      <c r="G7" s="538">
        <v>6</v>
      </c>
      <c r="H7" s="538">
        <v>7</v>
      </c>
      <c r="I7" s="538">
        <v>8</v>
      </c>
    </row>
    <row r="8" spans="1:9" x14ac:dyDescent="0.2">
      <c r="A8" s="539" t="s">
        <v>616</v>
      </c>
      <c r="B8" s="540"/>
      <c r="C8" s="541"/>
      <c r="D8" s="541"/>
      <c r="E8" s="540"/>
      <c r="F8" s="540"/>
      <c r="G8" s="542"/>
      <c r="H8" s="542"/>
      <c r="I8" s="542"/>
    </row>
    <row r="9" spans="1:9" x14ac:dyDescent="0.2">
      <c r="A9" s="542" t="s">
        <v>617</v>
      </c>
      <c r="B9" s="543">
        <v>6643204</v>
      </c>
      <c r="C9" s="543">
        <v>6927884</v>
      </c>
      <c r="D9" s="543">
        <v>6912158</v>
      </c>
      <c r="E9" s="543">
        <v>3330722</v>
      </c>
      <c r="F9" s="543">
        <v>3408561</v>
      </c>
      <c r="G9" s="544">
        <v>49.200607284994959</v>
      </c>
      <c r="H9" s="544">
        <v>102.33700080643176</v>
      </c>
      <c r="I9" s="543">
        <v>77839</v>
      </c>
    </row>
    <row r="10" spans="1:9" x14ac:dyDescent="0.2">
      <c r="A10" s="542" t="s">
        <v>618</v>
      </c>
      <c r="B10" s="543">
        <v>673544</v>
      </c>
      <c r="C10" s="543">
        <v>1061960</v>
      </c>
      <c r="D10" s="543">
        <v>1007781</v>
      </c>
      <c r="E10" s="543">
        <v>519426</v>
      </c>
      <c r="F10" s="543">
        <v>519427</v>
      </c>
      <c r="G10" s="544">
        <v>48.912105917360357</v>
      </c>
      <c r="H10" s="544">
        <v>100.000192520205</v>
      </c>
      <c r="I10" s="543">
        <v>1</v>
      </c>
    </row>
    <row r="11" spans="1:9" x14ac:dyDescent="0.2">
      <c r="A11" s="542" t="s">
        <v>619</v>
      </c>
      <c r="B11" s="543">
        <v>6653267</v>
      </c>
      <c r="C11" s="543">
        <v>6895823</v>
      </c>
      <c r="D11" s="543">
        <v>6898678</v>
      </c>
      <c r="E11" s="543">
        <v>3437517</v>
      </c>
      <c r="F11" s="543">
        <v>3439279</v>
      </c>
      <c r="G11" s="544">
        <v>49.874815522382171</v>
      </c>
      <c r="H11" s="544">
        <v>100.05125792832443</v>
      </c>
      <c r="I11" s="543">
        <v>1762</v>
      </c>
    </row>
    <row r="12" spans="1:9" x14ac:dyDescent="0.2">
      <c r="A12" s="542" t="s">
        <v>620</v>
      </c>
      <c r="B12" s="543">
        <v>-10063</v>
      </c>
      <c r="C12" s="543">
        <v>32061</v>
      </c>
      <c r="D12" s="543">
        <v>13480</v>
      </c>
      <c r="E12" s="543">
        <v>-106795</v>
      </c>
      <c r="F12" s="543">
        <v>-30718</v>
      </c>
      <c r="G12" s="545" t="s">
        <v>184</v>
      </c>
      <c r="H12" s="544">
        <v>28.76351889133386</v>
      </c>
      <c r="I12" s="543">
        <v>76077</v>
      </c>
    </row>
    <row r="13" spans="1:9" x14ac:dyDescent="0.2">
      <c r="A13" s="542" t="s">
        <v>621</v>
      </c>
      <c r="B13" s="543">
        <v>531638</v>
      </c>
      <c r="C13" s="543">
        <v>499500</v>
      </c>
      <c r="D13" s="543">
        <v>521575</v>
      </c>
      <c r="E13" s="543">
        <v>499500</v>
      </c>
      <c r="F13" s="543">
        <v>521575</v>
      </c>
      <c r="G13" s="544">
        <v>104.41941941941941</v>
      </c>
      <c r="H13" s="544">
        <v>104.41941941941941</v>
      </c>
      <c r="I13" s="543">
        <v>22075</v>
      </c>
    </row>
    <row r="14" spans="1:9" x14ac:dyDescent="0.2">
      <c r="A14" s="542" t="s">
        <v>622</v>
      </c>
      <c r="B14" s="543">
        <v>521575</v>
      </c>
      <c r="C14" s="543">
        <v>531561</v>
      </c>
      <c r="D14" s="543">
        <v>535055</v>
      </c>
      <c r="E14" s="543">
        <v>392705</v>
      </c>
      <c r="F14" s="543">
        <v>490857</v>
      </c>
      <c r="G14" s="544">
        <v>92.342553347593224</v>
      </c>
      <c r="H14" s="544">
        <v>124.9938248812722</v>
      </c>
      <c r="I14" s="543">
        <v>98152</v>
      </c>
    </row>
    <row r="15" spans="1:9" x14ac:dyDescent="0.2">
      <c r="A15" s="542" t="s">
        <v>623</v>
      </c>
      <c r="B15" s="543">
        <v>7174842</v>
      </c>
      <c r="C15" s="543">
        <v>7427384</v>
      </c>
      <c r="D15" s="543">
        <v>7433733</v>
      </c>
      <c r="E15" s="543">
        <v>3830222</v>
      </c>
      <c r="F15" s="543">
        <v>3930136</v>
      </c>
      <c r="G15" s="544">
        <v>52.914135044047804</v>
      </c>
      <c r="H15" s="544">
        <v>102.60856942495762</v>
      </c>
      <c r="I15" s="543">
        <v>99914</v>
      </c>
    </row>
    <row r="16" spans="1:9" x14ac:dyDescent="0.2">
      <c r="A16" s="542"/>
      <c r="B16" s="543"/>
      <c r="C16" s="546"/>
      <c r="D16" s="543"/>
      <c r="E16" s="543"/>
      <c r="F16" s="547"/>
      <c r="G16" s="548"/>
      <c r="H16" s="548"/>
      <c r="I16" s="547"/>
    </row>
    <row r="17" spans="1:12" x14ac:dyDescent="0.2">
      <c r="A17" s="549" t="s">
        <v>624</v>
      </c>
      <c r="B17" s="550">
        <v>6643204</v>
      </c>
      <c r="C17" s="550">
        <v>6927884</v>
      </c>
      <c r="D17" s="550">
        <v>6912159</v>
      </c>
      <c r="E17" s="550">
        <v>3330722</v>
      </c>
      <c r="F17" s="550">
        <v>3408561</v>
      </c>
      <c r="G17" s="544">
        <v>49.200607284994959</v>
      </c>
      <c r="H17" s="544">
        <v>102.33700080643176</v>
      </c>
      <c r="I17" s="543">
        <v>77839</v>
      </c>
      <c r="K17" s="527"/>
    </row>
    <row r="18" spans="1:12" x14ac:dyDescent="0.2">
      <c r="A18" s="542" t="s">
        <v>625</v>
      </c>
      <c r="B18" s="543">
        <v>5924635</v>
      </c>
      <c r="C18" s="543">
        <v>5823423</v>
      </c>
      <c r="D18" s="543">
        <v>5861753</v>
      </c>
      <c r="E18" s="543">
        <v>2790933</v>
      </c>
      <c r="F18" s="543">
        <v>2867866</v>
      </c>
      <c r="G18" s="544">
        <v>49.247083716913579</v>
      </c>
      <c r="H18" s="544">
        <v>102.75653338865534</v>
      </c>
      <c r="I18" s="543">
        <v>76933</v>
      </c>
      <c r="K18" s="527"/>
      <c r="L18" s="527"/>
    </row>
    <row r="19" spans="1:12" x14ac:dyDescent="0.2">
      <c r="A19" s="542" t="s">
        <v>626</v>
      </c>
      <c r="B19" s="543">
        <v>482783</v>
      </c>
      <c r="C19" s="543">
        <v>484466</v>
      </c>
      <c r="D19" s="543">
        <v>515585</v>
      </c>
      <c r="E19" s="543">
        <v>232209</v>
      </c>
      <c r="F19" s="543">
        <v>247587</v>
      </c>
      <c r="G19" s="544">
        <v>51.105134312831034</v>
      </c>
      <c r="H19" s="544">
        <v>106.62248233272614</v>
      </c>
      <c r="I19" s="543">
        <v>15378</v>
      </c>
    </row>
    <row r="20" spans="1:12" x14ac:dyDescent="0.2">
      <c r="A20" s="542" t="s">
        <v>627</v>
      </c>
      <c r="B20" s="543">
        <v>3085014</v>
      </c>
      <c r="C20" s="543">
        <v>2936865</v>
      </c>
      <c r="D20" s="543">
        <v>2938712</v>
      </c>
      <c r="E20" s="543">
        <v>1407393</v>
      </c>
      <c r="F20" s="543">
        <v>1434033</v>
      </c>
      <c r="G20" s="544">
        <v>48.828699991317272</v>
      </c>
      <c r="H20" s="544">
        <v>101.89286148218729</v>
      </c>
      <c r="I20" s="543">
        <v>26640</v>
      </c>
    </row>
    <row r="21" spans="1:12" x14ac:dyDescent="0.2">
      <c r="A21" s="542" t="s">
        <v>628</v>
      </c>
      <c r="B21" s="543">
        <v>1049260</v>
      </c>
      <c r="C21" s="543">
        <v>1068546</v>
      </c>
      <c r="D21" s="543">
        <v>1055664</v>
      </c>
      <c r="E21" s="543">
        <v>512158</v>
      </c>
      <c r="F21" s="543">
        <v>525279</v>
      </c>
      <c r="G21" s="544">
        <v>49.158295478154429</v>
      </c>
      <c r="H21" s="544">
        <v>102.56190472471386</v>
      </c>
      <c r="I21" s="543">
        <v>13121</v>
      </c>
    </row>
    <row r="22" spans="1:12" x14ac:dyDescent="0.2">
      <c r="A22" s="542" t="s">
        <v>629</v>
      </c>
      <c r="B22" s="543">
        <v>135020</v>
      </c>
      <c r="C22" s="543">
        <v>140612</v>
      </c>
      <c r="D22" s="543">
        <v>145526</v>
      </c>
      <c r="E22" s="543">
        <v>67396</v>
      </c>
      <c r="F22" s="543">
        <v>68715</v>
      </c>
      <c r="G22" s="544">
        <v>48.868517622962479</v>
      </c>
      <c r="H22" s="544">
        <v>101.95708944150988</v>
      </c>
      <c r="I22" s="543">
        <v>1319</v>
      </c>
    </row>
    <row r="23" spans="1:12" x14ac:dyDescent="0.2">
      <c r="A23" s="168" t="s">
        <v>630</v>
      </c>
      <c r="B23" s="543">
        <v>32756</v>
      </c>
      <c r="C23" s="543">
        <v>34599</v>
      </c>
      <c r="D23" s="543">
        <v>35845</v>
      </c>
      <c r="E23" s="543">
        <v>16584</v>
      </c>
      <c r="F23" s="543">
        <v>16507</v>
      </c>
      <c r="G23" s="544">
        <v>47.70947137200497</v>
      </c>
      <c r="H23" s="544">
        <v>99.535697057404732</v>
      </c>
      <c r="I23" s="543">
        <v>-77</v>
      </c>
    </row>
    <row r="24" spans="1:12" x14ac:dyDescent="0.2">
      <c r="A24" s="542" t="s">
        <v>631</v>
      </c>
      <c r="B24" s="543">
        <v>306305</v>
      </c>
      <c r="C24" s="543">
        <v>307035</v>
      </c>
      <c r="D24" s="543">
        <v>313578</v>
      </c>
      <c r="E24" s="543">
        <v>147162</v>
      </c>
      <c r="F24" s="543">
        <v>154574</v>
      </c>
      <c r="G24" s="544">
        <v>50.344097578451965</v>
      </c>
      <c r="H24" s="544">
        <v>105.03662630298582</v>
      </c>
      <c r="I24" s="543">
        <v>7412</v>
      </c>
    </row>
    <row r="25" spans="1:12" x14ac:dyDescent="0.2">
      <c r="A25" s="542" t="s">
        <v>632</v>
      </c>
      <c r="B25" s="543">
        <v>833497</v>
      </c>
      <c r="C25" s="543">
        <v>851300</v>
      </c>
      <c r="D25" s="543">
        <v>856843</v>
      </c>
      <c r="E25" s="543">
        <v>408031</v>
      </c>
      <c r="F25" s="543">
        <v>421171</v>
      </c>
      <c r="G25" s="544">
        <v>49.473863502877954</v>
      </c>
      <c r="H25" s="544">
        <v>103.22034355232815</v>
      </c>
      <c r="I25" s="543">
        <v>13140</v>
      </c>
    </row>
    <row r="26" spans="1:12" x14ac:dyDescent="0.2">
      <c r="A26" s="542" t="s">
        <v>633</v>
      </c>
      <c r="B26" s="543">
        <v>14645</v>
      </c>
      <c r="C26" s="543">
        <v>14916</v>
      </c>
      <c r="D26" s="543">
        <v>14645</v>
      </c>
      <c r="E26" s="543">
        <v>7126</v>
      </c>
      <c r="F26" s="543">
        <v>8021</v>
      </c>
      <c r="G26" s="544">
        <v>53.774470367390727</v>
      </c>
      <c r="H26" s="544">
        <v>112.55964075217513</v>
      </c>
      <c r="I26" s="543">
        <v>895</v>
      </c>
    </row>
    <row r="27" spans="1:12" x14ac:dyDescent="0.2">
      <c r="A27" s="542" t="s">
        <v>86</v>
      </c>
      <c r="B27" s="543">
        <v>20111</v>
      </c>
      <c r="C27" s="543">
        <v>15950</v>
      </c>
      <c r="D27" s="543">
        <v>16156</v>
      </c>
      <c r="E27" s="543">
        <v>7661</v>
      </c>
      <c r="F27" s="543">
        <v>10598</v>
      </c>
      <c r="G27" s="544">
        <v>66.445141065830725</v>
      </c>
      <c r="H27" s="544">
        <v>138.33703171909673</v>
      </c>
      <c r="I27" s="543">
        <v>2937</v>
      </c>
    </row>
    <row r="28" spans="1:12" x14ac:dyDescent="0.2">
      <c r="A28" s="542" t="s">
        <v>634</v>
      </c>
      <c r="B28" s="543">
        <v>10269</v>
      </c>
      <c r="C28" s="543">
        <v>11635</v>
      </c>
      <c r="D28" s="543">
        <v>11824</v>
      </c>
      <c r="E28" s="543">
        <v>5576</v>
      </c>
      <c r="F28" s="543">
        <v>2649</v>
      </c>
      <c r="G28" s="544">
        <v>22.767511817791146</v>
      </c>
      <c r="H28" s="544">
        <v>47.507173601147777</v>
      </c>
      <c r="I28" s="543">
        <v>-2927</v>
      </c>
    </row>
    <row r="29" spans="1:12" x14ac:dyDescent="0.2">
      <c r="A29" s="542" t="s">
        <v>635</v>
      </c>
      <c r="B29" s="543">
        <v>673544</v>
      </c>
      <c r="C29" s="543">
        <v>1061960</v>
      </c>
      <c r="D29" s="543">
        <v>1007781</v>
      </c>
      <c r="E29" s="543">
        <v>519426</v>
      </c>
      <c r="F29" s="543">
        <v>519427</v>
      </c>
      <c r="G29" s="544">
        <v>48.912105917360357</v>
      </c>
      <c r="H29" s="544">
        <v>100.000192520205</v>
      </c>
      <c r="I29" s="543">
        <v>1</v>
      </c>
    </row>
    <row r="30" spans="1:12" x14ac:dyDescent="0.2">
      <c r="A30" s="551"/>
      <c r="B30" s="547"/>
      <c r="C30" s="547"/>
      <c r="D30" s="547"/>
      <c r="E30" s="547"/>
      <c r="F30" s="547"/>
      <c r="G30" s="548"/>
      <c r="H30" s="548"/>
      <c r="I30" s="547"/>
    </row>
    <row r="31" spans="1:12" x14ac:dyDescent="0.2">
      <c r="A31" s="549" t="s">
        <v>255</v>
      </c>
      <c r="B31" s="550">
        <v>6653267</v>
      </c>
      <c r="C31" s="550">
        <v>6895823</v>
      </c>
      <c r="D31" s="550">
        <v>6898678</v>
      </c>
      <c r="E31" s="550">
        <v>3437517</v>
      </c>
      <c r="F31" s="550">
        <v>3439279</v>
      </c>
      <c r="G31" s="544">
        <v>49.874815522382171</v>
      </c>
      <c r="H31" s="544">
        <v>100.05125792832443</v>
      </c>
      <c r="I31" s="543">
        <v>1762</v>
      </c>
    </row>
    <row r="32" spans="1:12" x14ac:dyDescent="0.2">
      <c r="A32" s="542" t="s">
        <v>636</v>
      </c>
      <c r="B32" s="543">
        <v>6528515</v>
      </c>
      <c r="C32" s="543">
        <v>6789823</v>
      </c>
      <c r="D32" s="543">
        <v>6772678</v>
      </c>
      <c r="E32" s="543">
        <v>3380960</v>
      </c>
      <c r="F32" s="543">
        <v>3387072</v>
      </c>
      <c r="G32" s="544">
        <v>49.88454043647382</v>
      </c>
      <c r="H32" s="544">
        <v>100.18077705740383</v>
      </c>
      <c r="I32" s="543">
        <v>6112</v>
      </c>
    </row>
    <row r="33" spans="1:9" x14ac:dyDescent="0.2">
      <c r="A33" s="542" t="s">
        <v>7</v>
      </c>
      <c r="B33" s="543">
        <v>399434</v>
      </c>
      <c r="C33" s="543">
        <v>438175</v>
      </c>
      <c r="D33" s="543">
        <v>393918</v>
      </c>
      <c r="E33" s="543">
        <v>238997</v>
      </c>
      <c r="F33" s="543">
        <v>194681</v>
      </c>
      <c r="G33" s="544">
        <v>44.429965196553887</v>
      </c>
      <c r="H33" s="544">
        <v>81.457507834826387</v>
      </c>
      <c r="I33" s="543">
        <v>-44316</v>
      </c>
    </row>
    <row r="34" spans="1:9" x14ac:dyDescent="0.2">
      <c r="A34" s="542" t="s">
        <v>13</v>
      </c>
      <c r="B34" s="543">
        <v>4992741</v>
      </c>
      <c r="C34" s="543">
        <v>5159884</v>
      </c>
      <c r="D34" s="543">
        <v>5236159</v>
      </c>
      <c r="E34" s="543">
        <v>2543078</v>
      </c>
      <c r="F34" s="543">
        <v>2629895</v>
      </c>
      <c r="G34" s="544">
        <v>50.968103158908228</v>
      </c>
      <c r="H34" s="544">
        <v>103.41385517864572</v>
      </c>
      <c r="I34" s="543">
        <v>86817</v>
      </c>
    </row>
    <row r="35" spans="1:9" x14ac:dyDescent="0.2">
      <c r="A35" s="542" t="s">
        <v>20</v>
      </c>
      <c r="B35" s="543">
        <v>901454</v>
      </c>
      <c r="C35" s="543">
        <v>943359</v>
      </c>
      <c r="D35" s="543">
        <v>916856</v>
      </c>
      <c r="E35" s="543">
        <v>467519</v>
      </c>
      <c r="F35" s="543">
        <v>454589</v>
      </c>
      <c r="G35" s="544">
        <v>48.188335511719295</v>
      </c>
      <c r="H35" s="544">
        <v>97.234337000207489</v>
      </c>
      <c r="I35" s="543">
        <v>-12930</v>
      </c>
    </row>
    <row r="36" spans="1:9" x14ac:dyDescent="0.2">
      <c r="A36" s="542" t="s">
        <v>25</v>
      </c>
      <c r="B36" s="543">
        <v>44280</v>
      </c>
      <c r="C36" s="543">
        <v>45828</v>
      </c>
      <c r="D36" s="543">
        <v>44821</v>
      </c>
      <c r="E36" s="543">
        <v>22967</v>
      </c>
      <c r="F36" s="543">
        <v>22326</v>
      </c>
      <c r="G36" s="544">
        <v>48.716941607750719</v>
      </c>
      <c r="H36" s="544">
        <v>97.209039056036929</v>
      </c>
      <c r="I36" s="543">
        <v>-641</v>
      </c>
    </row>
    <row r="37" spans="1:9" x14ac:dyDescent="0.2">
      <c r="A37" s="542" t="s">
        <v>39</v>
      </c>
      <c r="B37" s="543">
        <v>16298</v>
      </c>
      <c r="C37" s="543">
        <v>19182</v>
      </c>
      <c r="D37" s="543">
        <v>17408</v>
      </c>
      <c r="E37" s="543">
        <v>10004</v>
      </c>
      <c r="F37" s="543">
        <v>7031</v>
      </c>
      <c r="G37" s="544">
        <v>36.65415493692003</v>
      </c>
      <c r="H37" s="544">
        <v>70.281887245101956</v>
      </c>
      <c r="I37" s="543">
        <v>-2973</v>
      </c>
    </row>
    <row r="38" spans="1:9" x14ac:dyDescent="0.2">
      <c r="A38" s="542" t="s">
        <v>43</v>
      </c>
      <c r="B38" s="543">
        <v>174308</v>
      </c>
      <c r="C38" s="543">
        <v>183395</v>
      </c>
      <c r="D38" s="543">
        <v>163516</v>
      </c>
      <c r="E38" s="543">
        <v>98395</v>
      </c>
      <c r="F38" s="543">
        <v>78550</v>
      </c>
      <c r="G38" s="544">
        <v>42.831047738487968</v>
      </c>
      <c r="H38" s="544">
        <v>79.831292240459376</v>
      </c>
      <c r="I38" s="543">
        <v>-19845</v>
      </c>
    </row>
    <row r="39" spans="1:9" x14ac:dyDescent="0.2">
      <c r="A39" s="542" t="s">
        <v>637</v>
      </c>
      <c r="B39" s="543">
        <v>124752</v>
      </c>
      <c r="C39" s="543">
        <v>106000</v>
      </c>
      <c r="D39" s="543">
        <v>126000</v>
      </c>
      <c r="E39" s="543">
        <v>56557</v>
      </c>
      <c r="F39" s="543">
        <v>52207</v>
      </c>
      <c r="G39" s="544">
        <v>49.251886792452829</v>
      </c>
      <c r="H39" s="544">
        <v>92.308644376469744</v>
      </c>
      <c r="I39" s="543">
        <v>-4350</v>
      </c>
    </row>
    <row r="40" spans="1:9" x14ac:dyDescent="0.2">
      <c r="A40" s="551"/>
      <c r="B40" s="551"/>
      <c r="C40" s="551"/>
      <c r="D40" s="551"/>
      <c r="E40" s="551"/>
      <c r="F40" s="551"/>
      <c r="G40" s="551"/>
      <c r="H40" s="551"/>
      <c r="I40" s="551"/>
    </row>
    <row r="41" spans="1:9" x14ac:dyDescent="0.2">
      <c r="A41" s="552" t="s">
        <v>637</v>
      </c>
      <c r="B41" s="552"/>
      <c r="C41" s="553"/>
      <c r="D41" s="553"/>
      <c r="E41" s="552"/>
      <c r="F41" s="552"/>
      <c r="G41" s="554"/>
      <c r="H41" s="554"/>
      <c r="I41" s="550"/>
    </row>
    <row r="42" spans="1:9" x14ac:dyDescent="0.2">
      <c r="A42" s="555" t="s">
        <v>638</v>
      </c>
      <c r="B42" s="556">
        <v>143319</v>
      </c>
      <c r="C42" s="556">
        <v>141794</v>
      </c>
      <c r="D42" s="556">
        <v>142760</v>
      </c>
      <c r="E42" s="556">
        <v>67972</v>
      </c>
      <c r="F42" s="556">
        <v>67820</v>
      </c>
      <c r="G42" s="544">
        <v>47.829950491558179</v>
      </c>
      <c r="H42" s="544">
        <v>99.776378508797734</v>
      </c>
      <c r="I42" s="543">
        <v>-152</v>
      </c>
    </row>
    <row r="43" spans="1:9" x14ac:dyDescent="0.2">
      <c r="A43" s="555" t="s">
        <v>639</v>
      </c>
      <c r="B43" s="556">
        <v>124752</v>
      </c>
      <c r="C43" s="556">
        <v>106000</v>
      </c>
      <c r="D43" s="556">
        <v>126000</v>
      </c>
      <c r="E43" s="556">
        <v>56557</v>
      </c>
      <c r="F43" s="556">
        <v>52207</v>
      </c>
      <c r="G43" s="544">
        <v>49.251886792452829</v>
      </c>
      <c r="H43" s="544">
        <v>92.308644376469744</v>
      </c>
      <c r="I43" s="543">
        <v>-4350</v>
      </c>
    </row>
    <row r="44" spans="1:9" x14ac:dyDescent="0.2">
      <c r="A44" s="542" t="s">
        <v>620</v>
      </c>
      <c r="B44" s="556">
        <v>18567</v>
      </c>
      <c r="C44" s="556">
        <v>35794</v>
      </c>
      <c r="D44" s="556">
        <v>16760</v>
      </c>
      <c r="E44" s="556">
        <v>11415</v>
      </c>
      <c r="F44" s="556">
        <v>15613</v>
      </c>
      <c r="G44" s="544">
        <v>43.619042297591776</v>
      </c>
      <c r="H44" s="544">
        <v>136.77617170389837</v>
      </c>
      <c r="I44" s="543">
        <v>4198</v>
      </c>
    </row>
    <row r="45" spans="1:9" x14ac:dyDescent="0.2">
      <c r="A45" s="542" t="s">
        <v>621</v>
      </c>
      <c r="B45" s="556">
        <v>54578</v>
      </c>
      <c r="C45" s="556">
        <v>71237</v>
      </c>
      <c r="D45" s="556">
        <v>0</v>
      </c>
      <c r="E45" s="556">
        <v>71237</v>
      </c>
      <c r="F45" s="556">
        <v>73145</v>
      </c>
      <c r="G45" s="544">
        <v>102.6783834243441</v>
      </c>
      <c r="H45" s="544">
        <v>102.6783834243441</v>
      </c>
      <c r="I45" s="543">
        <v>1908</v>
      </c>
    </row>
    <row r="46" spans="1:9" x14ac:dyDescent="0.2">
      <c r="A46" s="551" t="s">
        <v>622</v>
      </c>
      <c r="B46" s="557">
        <v>73145</v>
      </c>
      <c r="C46" s="557">
        <v>107031</v>
      </c>
      <c r="D46" s="557">
        <v>16760</v>
      </c>
      <c r="E46" s="557">
        <v>82652</v>
      </c>
      <c r="F46" s="557">
        <v>88758</v>
      </c>
      <c r="G46" s="548">
        <v>82.927376180732679</v>
      </c>
      <c r="H46" s="548">
        <v>107.38760102598847</v>
      </c>
      <c r="I46" s="547">
        <v>6106</v>
      </c>
    </row>
    <row r="48" spans="1:9" x14ac:dyDescent="0.2">
      <c r="A48" s="558" t="s">
        <v>640</v>
      </c>
    </row>
    <row r="49" spans="1:4" x14ac:dyDescent="0.2">
      <c r="A49" s="559"/>
      <c r="C49" s="168"/>
      <c r="D49" s="168"/>
    </row>
  </sheetData>
  <phoneticPr fontId="25" type="noConversion"/>
  <printOptions horizontalCentered="1"/>
  <pageMargins left="0.55118110236220474" right="0.59055118110236227" top="0.43307086614173229" bottom="0.51181102362204722" header="0.51181102362204722" footer="0.51181102362204722"/>
  <pageSetup paperSize="9" scale="7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3:Q37"/>
  <sheetViews>
    <sheetView zoomScale="90" zoomScaleNormal="90" workbookViewId="0">
      <selection activeCell="A11" sqref="A11"/>
    </sheetView>
  </sheetViews>
  <sheetFormatPr defaultRowHeight="14.25" x14ac:dyDescent="0.2"/>
  <cols>
    <col min="1" max="1" width="9.140625" style="602"/>
    <col min="2" max="2" width="34.28515625" style="602" customWidth="1"/>
    <col min="3" max="3" width="20.7109375" style="602" customWidth="1"/>
    <col min="4" max="4" width="13" style="602" customWidth="1"/>
    <col min="5" max="5" width="12" style="602" customWidth="1"/>
    <col min="6" max="6" width="11.5703125" style="602" customWidth="1"/>
    <col min="7" max="9" width="12" style="602" customWidth="1"/>
    <col min="10" max="10" width="12.5703125" style="602" customWidth="1"/>
    <col min="11" max="15" width="12.7109375" style="602" customWidth="1"/>
    <col min="16" max="16" width="25" style="602" customWidth="1"/>
    <col min="17" max="17" width="12.28515625" style="602" customWidth="1"/>
    <col min="18" max="262" width="9.140625" style="602"/>
    <col min="263" max="263" width="34.28515625" style="602" customWidth="1"/>
    <col min="264" max="264" width="28.7109375" style="602" customWidth="1"/>
    <col min="265" max="270" width="10.28515625" style="602" customWidth="1"/>
    <col min="271" max="271" width="11.7109375" style="602" customWidth="1"/>
    <col min="272" max="272" width="25" style="602" customWidth="1"/>
    <col min="273" max="273" width="12.28515625" style="602" customWidth="1"/>
    <col min="274" max="518" width="9.140625" style="602"/>
    <col min="519" max="519" width="34.28515625" style="602" customWidth="1"/>
    <col min="520" max="520" width="28.7109375" style="602" customWidth="1"/>
    <col min="521" max="526" width="10.28515625" style="602" customWidth="1"/>
    <col min="527" max="527" width="11.7109375" style="602" customWidth="1"/>
    <col min="528" max="528" width="25" style="602" customWidth="1"/>
    <col min="529" max="529" width="12.28515625" style="602" customWidth="1"/>
    <col min="530" max="774" width="9.140625" style="602"/>
    <col min="775" max="775" width="34.28515625" style="602" customWidth="1"/>
    <col min="776" max="776" width="28.7109375" style="602" customWidth="1"/>
    <col min="777" max="782" width="10.28515625" style="602" customWidth="1"/>
    <col min="783" max="783" width="11.7109375" style="602" customWidth="1"/>
    <col min="784" max="784" width="25" style="602" customWidth="1"/>
    <col min="785" max="785" width="12.28515625" style="602" customWidth="1"/>
    <col min="786" max="1030" width="9.140625" style="602"/>
    <col min="1031" max="1031" width="34.28515625" style="602" customWidth="1"/>
    <col min="1032" max="1032" width="28.7109375" style="602" customWidth="1"/>
    <col min="1033" max="1038" width="10.28515625" style="602" customWidth="1"/>
    <col min="1039" max="1039" width="11.7109375" style="602" customWidth="1"/>
    <col min="1040" max="1040" width="25" style="602" customWidth="1"/>
    <col min="1041" max="1041" width="12.28515625" style="602" customWidth="1"/>
    <col min="1042" max="1286" width="9.140625" style="602"/>
    <col min="1287" max="1287" width="34.28515625" style="602" customWidth="1"/>
    <col min="1288" max="1288" width="28.7109375" style="602" customWidth="1"/>
    <col min="1289" max="1294" width="10.28515625" style="602" customWidth="1"/>
    <col min="1295" max="1295" width="11.7109375" style="602" customWidth="1"/>
    <col min="1296" max="1296" width="25" style="602" customWidth="1"/>
    <col min="1297" max="1297" width="12.28515625" style="602" customWidth="1"/>
    <col min="1298" max="1542" width="9.140625" style="602"/>
    <col min="1543" max="1543" width="34.28515625" style="602" customWidth="1"/>
    <col min="1544" max="1544" width="28.7109375" style="602" customWidth="1"/>
    <col min="1545" max="1550" width="10.28515625" style="602" customWidth="1"/>
    <col min="1551" max="1551" width="11.7109375" style="602" customWidth="1"/>
    <col min="1552" max="1552" width="25" style="602" customWidth="1"/>
    <col min="1553" max="1553" width="12.28515625" style="602" customWidth="1"/>
    <col min="1554" max="1798" width="9.140625" style="602"/>
    <col min="1799" max="1799" width="34.28515625" style="602" customWidth="1"/>
    <col min="1800" max="1800" width="28.7109375" style="602" customWidth="1"/>
    <col min="1801" max="1806" width="10.28515625" style="602" customWidth="1"/>
    <col min="1807" max="1807" width="11.7109375" style="602" customWidth="1"/>
    <col min="1808" max="1808" width="25" style="602" customWidth="1"/>
    <col min="1809" max="1809" width="12.28515625" style="602" customWidth="1"/>
    <col min="1810" max="2054" width="9.140625" style="602"/>
    <col min="2055" max="2055" width="34.28515625" style="602" customWidth="1"/>
    <col min="2056" max="2056" width="28.7109375" style="602" customWidth="1"/>
    <col min="2057" max="2062" width="10.28515625" style="602" customWidth="1"/>
    <col min="2063" max="2063" width="11.7109375" style="602" customWidth="1"/>
    <col min="2064" max="2064" width="25" style="602" customWidth="1"/>
    <col min="2065" max="2065" width="12.28515625" style="602" customWidth="1"/>
    <col min="2066" max="2310" width="9.140625" style="602"/>
    <col min="2311" max="2311" width="34.28515625" style="602" customWidth="1"/>
    <col min="2312" max="2312" width="28.7109375" style="602" customWidth="1"/>
    <col min="2313" max="2318" width="10.28515625" style="602" customWidth="1"/>
    <col min="2319" max="2319" width="11.7109375" style="602" customWidth="1"/>
    <col min="2320" max="2320" width="25" style="602" customWidth="1"/>
    <col min="2321" max="2321" width="12.28515625" style="602" customWidth="1"/>
    <col min="2322" max="2566" width="9.140625" style="602"/>
    <col min="2567" max="2567" width="34.28515625" style="602" customWidth="1"/>
    <col min="2568" max="2568" width="28.7109375" style="602" customWidth="1"/>
    <col min="2569" max="2574" width="10.28515625" style="602" customWidth="1"/>
    <col min="2575" max="2575" width="11.7109375" style="602" customWidth="1"/>
    <col min="2576" max="2576" width="25" style="602" customWidth="1"/>
    <col min="2577" max="2577" width="12.28515625" style="602" customWidth="1"/>
    <col min="2578" max="2822" width="9.140625" style="602"/>
    <col min="2823" max="2823" width="34.28515625" style="602" customWidth="1"/>
    <col min="2824" max="2824" width="28.7109375" style="602" customWidth="1"/>
    <col min="2825" max="2830" width="10.28515625" style="602" customWidth="1"/>
    <col min="2831" max="2831" width="11.7109375" style="602" customWidth="1"/>
    <col min="2832" max="2832" width="25" style="602" customWidth="1"/>
    <col min="2833" max="2833" width="12.28515625" style="602" customWidth="1"/>
    <col min="2834" max="3078" width="9.140625" style="602"/>
    <col min="3079" max="3079" width="34.28515625" style="602" customWidth="1"/>
    <col min="3080" max="3080" width="28.7109375" style="602" customWidth="1"/>
    <col min="3081" max="3086" width="10.28515625" style="602" customWidth="1"/>
    <col min="3087" max="3087" width="11.7109375" style="602" customWidth="1"/>
    <col min="3088" max="3088" width="25" style="602" customWidth="1"/>
    <col min="3089" max="3089" width="12.28515625" style="602" customWidth="1"/>
    <col min="3090" max="3334" width="9.140625" style="602"/>
    <col min="3335" max="3335" width="34.28515625" style="602" customWidth="1"/>
    <col min="3336" max="3336" width="28.7109375" style="602" customWidth="1"/>
    <col min="3337" max="3342" width="10.28515625" style="602" customWidth="1"/>
    <col min="3343" max="3343" width="11.7109375" style="602" customWidth="1"/>
    <col min="3344" max="3344" width="25" style="602" customWidth="1"/>
    <col min="3345" max="3345" width="12.28515625" style="602" customWidth="1"/>
    <col min="3346" max="3590" width="9.140625" style="602"/>
    <col min="3591" max="3591" width="34.28515625" style="602" customWidth="1"/>
    <col min="3592" max="3592" width="28.7109375" style="602" customWidth="1"/>
    <col min="3593" max="3598" width="10.28515625" style="602" customWidth="1"/>
    <col min="3599" max="3599" width="11.7109375" style="602" customWidth="1"/>
    <col min="3600" max="3600" width="25" style="602" customWidth="1"/>
    <col min="3601" max="3601" width="12.28515625" style="602" customWidth="1"/>
    <col min="3602" max="3846" width="9.140625" style="602"/>
    <col min="3847" max="3847" width="34.28515625" style="602" customWidth="1"/>
    <col min="3848" max="3848" width="28.7109375" style="602" customWidth="1"/>
    <col min="3849" max="3854" width="10.28515625" style="602" customWidth="1"/>
    <col min="3855" max="3855" width="11.7109375" style="602" customWidth="1"/>
    <col min="3856" max="3856" width="25" style="602" customWidth="1"/>
    <col min="3857" max="3857" width="12.28515625" style="602" customWidth="1"/>
    <col min="3858" max="4102" width="9.140625" style="602"/>
    <col min="4103" max="4103" width="34.28515625" style="602" customWidth="1"/>
    <col min="4104" max="4104" width="28.7109375" style="602" customWidth="1"/>
    <col min="4105" max="4110" width="10.28515625" style="602" customWidth="1"/>
    <col min="4111" max="4111" width="11.7109375" style="602" customWidth="1"/>
    <col min="4112" max="4112" width="25" style="602" customWidth="1"/>
    <col min="4113" max="4113" width="12.28515625" style="602" customWidth="1"/>
    <col min="4114" max="4358" width="9.140625" style="602"/>
    <col min="4359" max="4359" width="34.28515625" style="602" customWidth="1"/>
    <col min="4360" max="4360" width="28.7109375" style="602" customWidth="1"/>
    <col min="4361" max="4366" width="10.28515625" style="602" customWidth="1"/>
    <col min="4367" max="4367" width="11.7109375" style="602" customWidth="1"/>
    <col min="4368" max="4368" width="25" style="602" customWidth="1"/>
    <col min="4369" max="4369" width="12.28515625" style="602" customWidth="1"/>
    <col min="4370" max="4614" width="9.140625" style="602"/>
    <col min="4615" max="4615" width="34.28515625" style="602" customWidth="1"/>
    <col min="4616" max="4616" width="28.7109375" style="602" customWidth="1"/>
    <col min="4617" max="4622" width="10.28515625" style="602" customWidth="1"/>
    <col min="4623" max="4623" width="11.7109375" style="602" customWidth="1"/>
    <col min="4624" max="4624" width="25" style="602" customWidth="1"/>
    <col min="4625" max="4625" width="12.28515625" style="602" customWidth="1"/>
    <col min="4626" max="4870" width="9.140625" style="602"/>
    <col min="4871" max="4871" width="34.28515625" style="602" customWidth="1"/>
    <col min="4872" max="4872" width="28.7109375" style="602" customWidth="1"/>
    <col min="4873" max="4878" width="10.28515625" style="602" customWidth="1"/>
    <col min="4879" max="4879" width="11.7109375" style="602" customWidth="1"/>
    <col min="4880" max="4880" width="25" style="602" customWidth="1"/>
    <col min="4881" max="4881" width="12.28515625" style="602" customWidth="1"/>
    <col min="4882" max="5126" width="9.140625" style="602"/>
    <col min="5127" max="5127" width="34.28515625" style="602" customWidth="1"/>
    <col min="5128" max="5128" width="28.7109375" style="602" customWidth="1"/>
    <col min="5129" max="5134" width="10.28515625" style="602" customWidth="1"/>
    <col min="5135" max="5135" width="11.7109375" style="602" customWidth="1"/>
    <col min="5136" max="5136" width="25" style="602" customWidth="1"/>
    <col min="5137" max="5137" width="12.28515625" style="602" customWidth="1"/>
    <col min="5138" max="5382" width="9.140625" style="602"/>
    <col min="5383" max="5383" width="34.28515625" style="602" customWidth="1"/>
    <col min="5384" max="5384" width="28.7109375" style="602" customWidth="1"/>
    <col min="5385" max="5390" width="10.28515625" style="602" customWidth="1"/>
    <col min="5391" max="5391" width="11.7109375" style="602" customWidth="1"/>
    <col min="5392" max="5392" width="25" style="602" customWidth="1"/>
    <col min="5393" max="5393" width="12.28515625" style="602" customWidth="1"/>
    <col min="5394" max="5638" width="9.140625" style="602"/>
    <col min="5639" max="5639" width="34.28515625" style="602" customWidth="1"/>
    <col min="5640" max="5640" width="28.7109375" style="602" customWidth="1"/>
    <col min="5641" max="5646" width="10.28515625" style="602" customWidth="1"/>
    <col min="5647" max="5647" width="11.7109375" style="602" customWidth="1"/>
    <col min="5648" max="5648" width="25" style="602" customWidth="1"/>
    <col min="5649" max="5649" width="12.28515625" style="602" customWidth="1"/>
    <col min="5650" max="5894" width="9.140625" style="602"/>
    <col min="5895" max="5895" width="34.28515625" style="602" customWidth="1"/>
    <col min="5896" max="5896" width="28.7109375" style="602" customWidth="1"/>
    <col min="5897" max="5902" width="10.28515625" style="602" customWidth="1"/>
    <col min="5903" max="5903" width="11.7109375" style="602" customWidth="1"/>
    <col min="5904" max="5904" width="25" style="602" customWidth="1"/>
    <col min="5905" max="5905" width="12.28515625" style="602" customWidth="1"/>
    <col min="5906" max="6150" width="9.140625" style="602"/>
    <col min="6151" max="6151" width="34.28515625" style="602" customWidth="1"/>
    <col min="6152" max="6152" width="28.7109375" style="602" customWidth="1"/>
    <col min="6153" max="6158" width="10.28515625" style="602" customWidth="1"/>
    <col min="6159" max="6159" width="11.7109375" style="602" customWidth="1"/>
    <col min="6160" max="6160" width="25" style="602" customWidth="1"/>
    <col min="6161" max="6161" width="12.28515625" style="602" customWidth="1"/>
    <col min="6162" max="6406" width="9.140625" style="602"/>
    <col min="6407" max="6407" width="34.28515625" style="602" customWidth="1"/>
    <col min="6408" max="6408" width="28.7109375" style="602" customWidth="1"/>
    <col min="6409" max="6414" width="10.28515625" style="602" customWidth="1"/>
    <col min="6415" max="6415" width="11.7109375" style="602" customWidth="1"/>
    <col min="6416" max="6416" width="25" style="602" customWidth="1"/>
    <col min="6417" max="6417" width="12.28515625" style="602" customWidth="1"/>
    <col min="6418" max="6662" width="9.140625" style="602"/>
    <col min="6663" max="6663" width="34.28515625" style="602" customWidth="1"/>
    <col min="6664" max="6664" width="28.7109375" style="602" customWidth="1"/>
    <col min="6665" max="6670" width="10.28515625" style="602" customWidth="1"/>
    <col min="6671" max="6671" width="11.7109375" style="602" customWidth="1"/>
    <col min="6672" max="6672" width="25" style="602" customWidth="1"/>
    <col min="6673" max="6673" width="12.28515625" style="602" customWidth="1"/>
    <col min="6674" max="6918" width="9.140625" style="602"/>
    <col min="6919" max="6919" width="34.28515625" style="602" customWidth="1"/>
    <col min="6920" max="6920" width="28.7109375" style="602" customWidth="1"/>
    <col min="6921" max="6926" width="10.28515625" style="602" customWidth="1"/>
    <col min="6927" max="6927" width="11.7109375" style="602" customWidth="1"/>
    <col min="6928" max="6928" width="25" style="602" customWidth="1"/>
    <col min="6929" max="6929" width="12.28515625" style="602" customWidth="1"/>
    <col min="6930" max="7174" width="9.140625" style="602"/>
    <col min="7175" max="7175" width="34.28515625" style="602" customWidth="1"/>
    <col min="7176" max="7176" width="28.7109375" style="602" customWidth="1"/>
    <col min="7177" max="7182" width="10.28515625" style="602" customWidth="1"/>
    <col min="7183" max="7183" width="11.7109375" style="602" customWidth="1"/>
    <col min="7184" max="7184" width="25" style="602" customWidth="1"/>
    <col min="7185" max="7185" width="12.28515625" style="602" customWidth="1"/>
    <col min="7186" max="7430" width="9.140625" style="602"/>
    <col min="7431" max="7431" width="34.28515625" style="602" customWidth="1"/>
    <col min="7432" max="7432" width="28.7109375" style="602" customWidth="1"/>
    <col min="7433" max="7438" width="10.28515625" style="602" customWidth="1"/>
    <col min="7439" max="7439" width="11.7109375" style="602" customWidth="1"/>
    <col min="7440" max="7440" width="25" style="602" customWidth="1"/>
    <col min="7441" max="7441" width="12.28515625" style="602" customWidth="1"/>
    <col min="7442" max="7686" width="9.140625" style="602"/>
    <col min="7687" max="7687" width="34.28515625" style="602" customWidth="1"/>
    <col min="7688" max="7688" width="28.7109375" style="602" customWidth="1"/>
    <col min="7689" max="7694" width="10.28515625" style="602" customWidth="1"/>
    <col min="7695" max="7695" width="11.7109375" style="602" customWidth="1"/>
    <col min="7696" max="7696" width="25" style="602" customWidth="1"/>
    <col min="7697" max="7697" width="12.28515625" style="602" customWidth="1"/>
    <col min="7698" max="7942" width="9.140625" style="602"/>
    <col min="7943" max="7943" width="34.28515625" style="602" customWidth="1"/>
    <col min="7944" max="7944" width="28.7109375" style="602" customWidth="1"/>
    <col min="7945" max="7950" width="10.28515625" style="602" customWidth="1"/>
    <col min="7951" max="7951" width="11.7109375" style="602" customWidth="1"/>
    <col min="7952" max="7952" width="25" style="602" customWidth="1"/>
    <col min="7953" max="7953" width="12.28515625" style="602" customWidth="1"/>
    <col min="7954" max="8198" width="9.140625" style="602"/>
    <col min="8199" max="8199" width="34.28515625" style="602" customWidth="1"/>
    <col min="8200" max="8200" width="28.7109375" style="602" customWidth="1"/>
    <col min="8201" max="8206" width="10.28515625" style="602" customWidth="1"/>
    <col min="8207" max="8207" width="11.7109375" style="602" customWidth="1"/>
    <col min="8208" max="8208" width="25" style="602" customWidth="1"/>
    <col min="8209" max="8209" width="12.28515625" style="602" customWidth="1"/>
    <col min="8210" max="8454" width="9.140625" style="602"/>
    <col min="8455" max="8455" width="34.28515625" style="602" customWidth="1"/>
    <col min="8456" max="8456" width="28.7109375" style="602" customWidth="1"/>
    <col min="8457" max="8462" width="10.28515625" style="602" customWidth="1"/>
    <col min="8463" max="8463" width="11.7109375" style="602" customWidth="1"/>
    <col min="8464" max="8464" width="25" style="602" customWidth="1"/>
    <col min="8465" max="8465" width="12.28515625" style="602" customWidth="1"/>
    <col min="8466" max="8710" width="9.140625" style="602"/>
    <col min="8711" max="8711" width="34.28515625" style="602" customWidth="1"/>
    <col min="8712" max="8712" width="28.7109375" style="602" customWidth="1"/>
    <col min="8713" max="8718" width="10.28515625" style="602" customWidth="1"/>
    <col min="8719" max="8719" width="11.7109375" style="602" customWidth="1"/>
    <col min="8720" max="8720" width="25" style="602" customWidth="1"/>
    <col min="8721" max="8721" width="12.28515625" style="602" customWidth="1"/>
    <col min="8722" max="8966" width="9.140625" style="602"/>
    <col min="8967" max="8967" width="34.28515625" style="602" customWidth="1"/>
    <col min="8968" max="8968" width="28.7109375" style="602" customWidth="1"/>
    <col min="8969" max="8974" width="10.28515625" style="602" customWidth="1"/>
    <col min="8975" max="8975" width="11.7109375" style="602" customWidth="1"/>
    <col min="8976" max="8976" width="25" style="602" customWidth="1"/>
    <col min="8977" max="8977" width="12.28515625" style="602" customWidth="1"/>
    <col min="8978" max="9222" width="9.140625" style="602"/>
    <col min="9223" max="9223" width="34.28515625" style="602" customWidth="1"/>
    <col min="9224" max="9224" width="28.7109375" style="602" customWidth="1"/>
    <col min="9225" max="9230" width="10.28515625" style="602" customWidth="1"/>
    <col min="9231" max="9231" width="11.7109375" style="602" customWidth="1"/>
    <col min="9232" max="9232" width="25" style="602" customWidth="1"/>
    <col min="9233" max="9233" width="12.28515625" style="602" customWidth="1"/>
    <col min="9234" max="9478" width="9.140625" style="602"/>
    <col min="9479" max="9479" width="34.28515625" style="602" customWidth="1"/>
    <col min="9480" max="9480" width="28.7109375" style="602" customWidth="1"/>
    <col min="9481" max="9486" width="10.28515625" style="602" customWidth="1"/>
    <col min="9487" max="9487" width="11.7109375" style="602" customWidth="1"/>
    <col min="9488" max="9488" width="25" style="602" customWidth="1"/>
    <col min="9489" max="9489" width="12.28515625" style="602" customWidth="1"/>
    <col min="9490" max="9734" width="9.140625" style="602"/>
    <col min="9735" max="9735" width="34.28515625" style="602" customWidth="1"/>
    <col min="9736" max="9736" width="28.7109375" style="602" customWidth="1"/>
    <col min="9737" max="9742" width="10.28515625" style="602" customWidth="1"/>
    <col min="9743" max="9743" width="11.7109375" style="602" customWidth="1"/>
    <col min="9744" max="9744" width="25" style="602" customWidth="1"/>
    <col min="9745" max="9745" width="12.28515625" style="602" customWidth="1"/>
    <col min="9746" max="9990" width="9.140625" style="602"/>
    <col min="9991" max="9991" width="34.28515625" style="602" customWidth="1"/>
    <col min="9992" max="9992" width="28.7109375" style="602" customWidth="1"/>
    <col min="9993" max="9998" width="10.28515625" style="602" customWidth="1"/>
    <col min="9999" max="9999" width="11.7109375" style="602" customWidth="1"/>
    <col min="10000" max="10000" width="25" style="602" customWidth="1"/>
    <col min="10001" max="10001" width="12.28515625" style="602" customWidth="1"/>
    <col min="10002" max="10246" width="9.140625" style="602"/>
    <col min="10247" max="10247" width="34.28515625" style="602" customWidth="1"/>
    <col min="10248" max="10248" width="28.7109375" style="602" customWidth="1"/>
    <col min="10249" max="10254" width="10.28515625" style="602" customWidth="1"/>
    <col min="10255" max="10255" width="11.7109375" style="602" customWidth="1"/>
    <col min="10256" max="10256" width="25" style="602" customWidth="1"/>
    <col min="10257" max="10257" width="12.28515625" style="602" customWidth="1"/>
    <col min="10258" max="10502" width="9.140625" style="602"/>
    <col min="10503" max="10503" width="34.28515625" style="602" customWidth="1"/>
    <col min="10504" max="10504" width="28.7109375" style="602" customWidth="1"/>
    <col min="10505" max="10510" width="10.28515625" style="602" customWidth="1"/>
    <col min="10511" max="10511" width="11.7109375" style="602" customWidth="1"/>
    <col min="10512" max="10512" width="25" style="602" customWidth="1"/>
    <col min="10513" max="10513" width="12.28515625" style="602" customWidth="1"/>
    <col min="10514" max="10758" width="9.140625" style="602"/>
    <col min="10759" max="10759" width="34.28515625" style="602" customWidth="1"/>
    <col min="10760" max="10760" width="28.7109375" style="602" customWidth="1"/>
    <col min="10761" max="10766" width="10.28515625" style="602" customWidth="1"/>
    <col min="10767" max="10767" width="11.7109375" style="602" customWidth="1"/>
    <col min="10768" max="10768" width="25" style="602" customWidth="1"/>
    <col min="10769" max="10769" width="12.28515625" style="602" customWidth="1"/>
    <col min="10770" max="11014" width="9.140625" style="602"/>
    <col min="11015" max="11015" width="34.28515625" style="602" customWidth="1"/>
    <col min="11016" max="11016" width="28.7109375" style="602" customWidth="1"/>
    <col min="11017" max="11022" width="10.28515625" style="602" customWidth="1"/>
    <col min="11023" max="11023" width="11.7109375" style="602" customWidth="1"/>
    <col min="11024" max="11024" width="25" style="602" customWidth="1"/>
    <col min="11025" max="11025" width="12.28515625" style="602" customWidth="1"/>
    <col min="11026" max="11270" width="9.140625" style="602"/>
    <col min="11271" max="11271" width="34.28515625" style="602" customWidth="1"/>
    <col min="11272" max="11272" width="28.7109375" style="602" customWidth="1"/>
    <col min="11273" max="11278" width="10.28515625" style="602" customWidth="1"/>
    <col min="11279" max="11279" width="11.7109375" style="602" customWidth="1"/>
    <col min="11280" max="11280" width="25" style="602" customWidth="1"/>
    <col min="11281" max="11281" width="12.28515625" style="602" customWidth="1"/>
    <col min="11282" max="11526" width="9.140625" style="602"/>
    <col min="11527" max="11527" width="34.28515625" style="602" customWidth="1"/>
    <col min="11528" max="11528" width="28.7109375" style="602" customWidth="1"/>
    <col min="11529" max="11534" width="10.28515625" style="602" customWidth="1"/>
    <col min="11535" max="11535" width="11.7109375" style="602" customWidth="1"/>
    <col min="11536" max="11536" width="25" style="602" customWidth="1"/>
    <col min="11537" max="11537" width="12.28515625" style="602" customWidth="1"/>
    <col min="11538" max="11782" width="9.140625" style="602"/>
    <col min="11783" max="11783" width="34.28515625" style="602" customWidth="1"/>
    <col min="11784" max="11784" width="28.7109375" style="602" customWidth="1"/>
    <col min="11785" max="11790" width="10.28515625" style="602" customWidth="1"/>
    <col min="11791" max="11791" width="11.7109375" style="602" customWidth="1"/>
    <col min="11792" max="11792" width="25" style="602" customWidth="1"/>
    <col min="11793" max="11793" width="12.28515625" style="602" customWidth="1"/>
    <col min="11794" max="12038" width="9.140625" style="602"/>
    <col min="12039" max="12039" width="34.28515625" style="602" customWidth="1"/>
    <col min="12040" max="12040" width="28.7109375" style="602" customWidth="1"/>
    <col min="12041" max="12046" width="10.28515625" style="602" customWidth="1"/>
    <col min="12047" max="12047" width="11.7109375" style="602" customWidth="1"/>
    <col min="12048" max="12048" width="25" style="602" customWidth="1"/>
    <col min="12049" max="12049" width="12.28515625" style="602" customWidth="1"/>
    <col min="12050" max="12294" width="9.140625" style="602"/>
    <col min="12295" max="12295" width="34.28515625" style="602" customWidth="1"/>
    <col min="12296" max="12296" width="28.7109375" style="602" customWidth="1"/>
    <col min="12297" max="12302" width="10.28515625" style="602" customWidth="1"/>
    <col min="12303" max="12303" width="11.7109375" style="602" customWidth="1"/>
    <col min="12304" max="12304" width="25" style="602" customWidth="1"/>
    <col min="12305" max="12305" width="12.28515625" style="602" customWidth="1"/>
    <col min="12306" max="12550" width="9.140625" style="602"/>
    <col min="12551" max="12551" width="34.28515625" style="602" customWidth="1"/>
    <col min="12552" max="12552" width="28.7109375" style="602" customWidth="1"/>
    <col min="12553" max="12558" width="10.28515625" style="602" customWidth="1"/>
    <col min="12559" max="12559" width="11.7109375" style="602" customWidth="1"/>
    <col min="12560" max="12560" width="25" style="602" customWidth="1"/>
    <col min="12561" max="12561" width="12.28515625" style="602" customWidth="1"/>
    <col min="12562" max="12806" width="9.140625" style="602"/>
    <col min="12807" max="12807" width="34.28515625" style="602" customWidth="1"/>
    <col min="12808" max="12808" width="28.7109375" style="602" customWidth="1"/>
    <col min="12809" max="12814" width="10.28515625" style="602" customWidth="1"/>
    <col min="12815" max="12815" width="11.7109375" style="602" customWidth="1"/>
    <col min="12816" max="12816" width="25" style="602" customWidth="1"/>
    <col min="12817" max="12817" width="12.28515625" style="602" customWidth="1"/>
    <col min="12818" max="13062" width="9.140625" style="602"/>
    <col min="13063" max="13063" width="34.28515625" style="602" customWidth="1"/>
    <col min="13064" max="13064" width="28.7109375" style="602" customWidth="1"/>
    <col min="13065" max="13070" width="10.28515625" style="602" customWidth="1"/>
    <col min="13071" max="13071" width="11.7109375" style="602" customWidth="1"/>
    <col min="13072" max="13072" width="25" style="602" customWidth="1"/>
    <col min="13073" max="13073" width="12.28515625" style="602" customWidth="1"/>
    <col min="13074" max="13318" width="9.140625" style="602"/>
    <col min="13319" max="13319" width="34.28515625" style="602" customWidth="1"/>
    <col min="13320" max="13320" width="28.7109375" style="602" customWidth="1"/>
    <col min="13321" max="13326" width="10.28515625" style="602" customWidth="1"/>
    <col min="13327" max="13327" width="11.7109375" style="602" customWidth="1"/>
    <col min="13328" max="13328" width="25" style="602" customWidth="1"/>
    <col min="13329" max="13329" width="12.28515625" style="602" customWidth="1"/>
    <col min="13330" max="13574" width="9.140625" style="602"/>
    <col min="13575" max="13575" width="34.28515625" style="602" customWidth="1"/>
    <col min="13576" max="13576" width="28.7109375" style="602" customWidth="1"/>
    <col min="13577" max="13582" width="10.28515625" style="602" customWidth="1"/>
    <col min="13583" max="13583" width="11.7109375" style="602" customWidth="1"/>
    <col min="13584" max="13584" width="25" style="602" customWidth="1"/>
    <col min="13585" max="13585" width="12.28515625" style="602" customWidth="1"/>
    <col min="13586" max="13830" width="9.140625" style="602"/>
    <col min="13831" max="13831" width="34.28515625" style="602" customWidth="1"/>
    <col min="13832" max="13832" width="28.7109375" style="602" customWidth="1"/>
    <col min="13833" max="13838" width="10.28515625" style="602" customWidth="1"/>
    <col min="13839" max="13839" width="11.7109375" style="602" customWidth="1"/>
    <col min="13840" max="13840" width="25" style="602" customWidth="1"/>
    <col min="13841" max="13841" width="12.28515625" style="602" customWidth="1"/>
    <col min="13842" max="14086" width="9.140625" style="602"/>
    <col min="14087" max="14087" width="34.28515625" style="602" customWidth="1"/>
    <col min="14088" max="14088" width="28.7109375" style="602" customWidth="1"/>
    <col min="14089" max="14094" width="10.28515625" style="602" customWidth="1"/>
    <col min="14095" max="14095" width="11.7109375" style="602" customWidth="1"/>
    <col min="14096" max="14096" width="25" style="602" customWidth="1"/>
    <col min="14097" max="14097" width="12.28515625" style="602" customWidth="1"/>
    <col min="14098" max="14342" width="9.140625" style="602"/>
    <col min="14343" max="14343" width="34.28515625" style="602" customWidth="1"/>
    <col min="14344" max="14344" width="28.7109375" style="602" customWidth="1"/>
    <col min="14345" max="14350" width="10.28515625" style="602" customWidth="1"/>
    <col min="14351" max="14351" width="11.7109375" style="602" customWidth="1"/>
    <col min="14352" max="14352" width="25" style="602" customWidth="1"/>
    <col min="14353" max="14353" width="12.28515625" style="602" customWidth="1"/>
    <col min="14354" max="14598" width="9.140625" style="602"/>
    <col min="14599" max="14599" width="34.28515625" style="602" customWidth="1"/>
    <col min="14600" max="14600" width="28.7109375" style="602" customWidth="1"/>
    <col min="14601" max="14606" width="10.28515625" style="602" customWidth="1"/>
    <col min="14607" max="14607" width="11.7109375" style="602" customWidth="1"/>
    <col min="14608" max="14608" width="25" style="602" customWidth="1"/>
    <col min="14609" max="14609" width="12.28515625" style="602" customWidth="1"/>
    <col min="14610" max="14854" width="9.140625" style="602"/>
    <col min="14855" max="14855" width="34.28515625" style="602" customWidth="1"/>
    <col min="14856" max="14856" width="28.7109375" style="602" customWidth="1"/>
    <col min="14857" max="14862" width="10.28515625" style="602" customWidth="1"/>
    <col min="14863" max="14863" width="11.7109375" style="602" customWidth="1"/>
    <col min="14864" max="14864" width="25" style="602" customWidth="1"/>
    <col min="14865" max="14865" width="12.28515625" style="602" customWidth="1"/>
    <col min="14866" max="15110" width="9.140625" style="602"/>
    <col min="15111" max="15111" width="34.28515625" style="602" customWidth="1"/>
    <col min="15112" max="15112" width="28.7109375" style="602" customWidth="1"/>
    <col min="15113" max="15118" width="10.28515625" style="602" customWidth="1"/>
    <col min="15119" max="15119" width="11.7109375" style="602" customWidth="1"/>
    <col min="15120" max="15120" width="25" style="602" customWidth="1"/>
    <col min="15121" max="15121" width="12.28515625" style="602" customWidth="1"/>
    <col min="15122" max="15366" width="9.140625" style="602"/>
    <col min="15367" max="15367" width="34.28515625" style="602" customWidth="1"/>
    <col min="15368" max="15368" width="28.7109375" style="602" customWidth="1"/>
    <col min="15369" max="15374" width="10.28515625" style="602" customWidth="1"/>
    <col min="15375" max="15375" width="11.7109375" style="602" customWidth="1"/>
    <col min="15376" max="15376" width="25" style="602" customWidth="1"/>
    <col min="15377" max="15377" width="12.28515625" style="602" customWidth="1"/>
    <col min="15378" max="15622" width="9.140625" style="602"/>
    <col min="15623" max="15623" width="34.28515625" style="602" customWidth="1"/>
    <col min="15624" max="15624" width="28.7109375" style="602" customWidth="1"/>
    <col min="15625" max="15630" width="10.28515625" style="602" customWidth="1"/>
    <col min="15631" max="15631" width="11.7109375" style="602" customWidth="1"/>
    <col min="15632" max="15632" width="25" style="602" customWidth="1"/>
    <col min="15633" max="15633" width="12.28515625" style="602" customWidth="1"/>
    <col min="15634" max="15878" width="9.140625" style="602"/>
    <col min="15879" max="15879" width="34.28515625" style="602" customWidth="1"/>
    <col min="15880" max="15880" width="28.7109375" style="602" customWidth="1"/>
    <col min="15881" max="15886" width="10.28515625" style="602" customWidth="1"/>
    <col min="15887" max="15887" width="11.7109375" style="602" customWidth="1"/>
    <col min="15888" max="15888" width="25" style="602" customWidth="1"/>
    <col min="15889" max="15889" width="12.28515625" style="602" customWidth="1"/>
    <col min="15890" max="16134" width="9.140625" style="602"/>
    <col min="16135" max="16135" width="34.28515625" style="602" customWidth="1"/>
    <col min="16136" max="16136" width="28.7109375" style="602" customWidth="1"/>
    <col min="16137" max="16142" width="10.28515625" style="602" customWidth="1"/>
    <col min="16143" max="16143" width="11.7109375" style="602" customWidth="1"/>
    <col min="16144" max="16144" width="25" style="602" customWidth="1"/>
    <col min="16145" max="16145" width="12.28515625" style="602" customWidth="1"/>
    <col min="16146" max="16384" width="9.140625" style="602"/>
  </cols>
  <sheetData>
    <row r="3" spans="2:17" ht="52.5" customHeight="1" x14ac:dyDescent="0.25">
      <c r="B3" s="806" t="s">
        <v>757</v>
      </c>
      <c r="C3" s="807"/>
      <c r="D3" s="614"/>
      <c r="E3" s="614"/>
      <c r="F3" s="614"/>
      <c r="G3" s="614"/>
      <c r="H3" s="614"/>
      <c r="I3" s="614"/>
      <c r="J3"/>
      <c r="K3"/>
      <c r="L3"/>
      <c r="M3"/>
      <c r="N3"/>
      <c r="O3"/>
    </row>
    <row r="4" spans="2:17" ht="15" thickBot="1" x14ac:dyDescent="0.25">
      <c r="B4" s="169"/>
      <c r="C4" s="169"/>
      <c r="D4" s="169"/>
      <c r="E4" s="169"/>
      <c r="F4" s="169"/>
      <c r="G4" s="169"/>
      <c r="H4" s="169"/>
      <c r="I4" s="169"/>
      <c r="J4"/>
      <c r="K4"/>
      <c r="L4"/>
      <c r="M4"/>
      <c r="N4"/>
      <c r="O4"/>
    </row>
    <row r="5" spans="2:17" ht="24" customHeight="1" x14ac:dyDescent="0.2">
      <c r="B5" s="808" t="s">
        <v>758</v>
      </c>
      <c r="C5" s="809"/>
      <c r="D5" s="615"/>
      <c r="E5" s="615"/>
      <c r="F5" s="615"/>
      <c r="G5" s="615"/>
      <c r="H5" s="615"/>
      <c r="I5" s="615"/>
      <c r="J5"/>
      <c r="K5"/>
      <c r="L5"/>
      <c r="M5"/>
      <c r="N5"/>
      <c r="O5"/>
    </row>
    <row r="6" spans="2:17" ht="15" thickBot="1" x14ac:dyDescent="0.25">
      <c r="B6" s="810"/>
      <c r="C6" s="811"/>
      <c r="D6" s="615"/>
      <c r="E6" s="615"/>
      <c r="F6" s="615"/>
      <c r="G6" s="615"/>
      <c r="H6" s="615"/>
      <c r="I6" s="615"/>
      <c r="J6"/>
      <c r="K6"/>
      <c r="L6"/>
      <c r="M6"/>
      <c r="N6"/>
      <c r="O6"/>
    </row>
    <row r="7" spans="2:17" ht="32.25" customHeight="1" thickBot="1" x14ac:dyDescent="0.25">
      <c r="B7" s="616" t="s">
        <v>759</v>
      </c>
      <c r="C7" s="617">
        <v>26524.991370000243</v>
      </c>
      <c r="D7" s="615"/>
      <c r="E7" s="615"/>
      <c r="F7" s="615"/>
      <c r="G7" s="615"/>
      <c r="H7" s="615"/>
      <c r="I7" s="615"/>
      <c r="J7"/>
      <c r="K7"/>
      <c r="L7"/>
      <c r="M7"/>
      <c r="N7"/>
      <c r="O7"/>
      <c r="Q7" s="618"/>
    </row>
    <row r="8" spans="2:17" ht="30.75" customHeight="1" thickBot="1" x14ac:dyDescent="0.25">
      <c r="B8" s="616" t="s">
        <v>760</v>
      </c>
      <c r="C8" s="617">
        <v>4940.7903300000007</v>
      </c>
      <c r="D8" s="615"/>
      <c r="E8" s="615"/>
      <c r="F8" s="615"/>
      <c r="G8" s="615"/>
      <c r="H8" s="615"/>
      <c r="I8" s="615"/>
      <c r="J8" s="619"/>
      <c r="K8"/>
      <c r="L8"/>
      <c r="M8"/>
      <c r="N8"/>
      <c r="O8"/>
      <c r="P8" s="620"/>
      <c r="Q8" s="620"/>
    </row>
    <row r="9" spans="2:17" x14ac:dyDescent="0.2">
      <c r="B9" s="621" t="s">
        <v>761</v>
      </c>
      <c r="C9" s="622"/>
      <c r="D9" s="622"/>
      <c r="E9" s="622"/>
      <c r="F9" s="622"/>
      <c r="G9" s="622"/>
      <c r="H9" s="622"/>
      <c r="I9" s="622"/>
      <c r="J9" s="623"/>
      <c r="K9"/>
      <c r="L9"/>
      <c r="M9"/>
      <c r="N9"/>
      <c r="O9"/>
      <c r="P9" s="620"/>
      <c r="Q9" s="620"/>
    </row>
    <row r="10" spans="2:17" x14ac:dyDescent="0.2">
      <c r="B10" s="622"/>
      <c r="C10" s="622"/>
      <c r="D10" s="622"/>
      <c r="E10" s="622"/>
      <c r="F10" s="622"/>
      <c r="G10" s="622"/>
      <c r="H10" s="622"/>
      <c r="I10" s="622"/>
      <c r="J10" s="623"/>
      <c r="K10"/>
      <c r="L10"/>
      <c r="M10"/>
      <c r="N10"/>
      <c r="O10"/>
      <c r="P10" s="620"/>
      <c r="Q10" s="620"/>
    </row>
    <row r="11" spans="2:17" ht="15" thickBot="1" x14ac:dyDescent="0.25">
      <c r="B11" s="622"/>
      <c r="C11" s="622"/>
      <c r="D11" s="622"/>
      <c r="E11" s="622"/>
      <c r="F11" s="622"/>
      <c r="G11" s="622"/>
      <c r="H11" s="622"/>
      <c r="I11" s="622"/>
      <c r="J11"/>
      <c r="K11"/>
      <c r="L11"/>
      <c r="M11"/>
      <c r="N11"/>
      <c r="O11"/>
      <c r="P11" s="620"/>
      <c r="Q11" s="620"/>
    </row>
    <row r="12" spans="2:17" ht="33" customHeight="1" thickBot="1" x14ac:dyDescent="0.25">
      <c r="B12" s="812" t="s">
        <v>762</v>
      </c>
      <c r="C12" s="812"/>
      <c r="D12" s="813" t="s">
        <v>763</v>
      </c>
      <c r="E12" s="814"/>
      <c r="F12" s="814"/>
      <c r="G12" s="814"/>
      <c r="H12" s="814"/>
      <c r="I12" s="815"/>
      <c r="J12" s="816" t="s">
        <v>764</v>
      </c>
      <c r="K12"/>
      <c r="L12"/>
      <c r="M12"/>
      <c r="N12"/>
      <c r="O12"/>
    </row>
    <row r="13" spans="2:17" ht="22.5" customHeight="1" thickBot="1" x14ac:dyDescent="0.25">
      <c r="B13" s="812"/>
      <c r="C13" s="812"/>
      <c r="D13" s="624" t="s">
        <v>765</v>
      </c>
      <c r="E13" s="624" t="s">
        <v>766</v>
      </c>
      <c r="F13" s="624" t="s">
        <v>767</v>
      </c>
      <c r="G13" s="624" t="s">
        <v>768</v>
      </c>
      <c r="H13" s="624" t="s">
        <v>769</v>
      </c>
      <c r="I13" s="624" t="s">
        <v>770</v>
      </c>
      <c r="J13" s="817"/>
      <c r="K13"/>
      <c r="L13"/>
      <c r="M13"/>
      <c r="N13"/>
      <c r="O13"/>
    </row>
    <row r="14" spans="2:17" ht="15" thickBot="1" x14ac:dyDescent="0.25">
      <c r="B14" s="805" t="s">
        <v>771</v>
      </c>
      <c r="C14" s="625" t="s">
        <v>772</v>
      </c>
      <c r="D14" s="626">
        <v>7174</v>
      </c>
      <c r="E14" s="626">
        <v>8062</v>
      </c>
      <c r="F14" s="626">
        <v>8555</v>
      </c>
      <c r="G14" s="626">
        <v>10650</v>
      </c>
      <c r="H14" s="626">
        <v>10520</v>
      </c>
      <c r="I14" s="626">
        <v>10459</v>
      </c>
      <c r="J14" s="626">
        <f>SUM(D14:I14)</f>
        <v>55420</v>
      </c>
      <c r="K14" s="187"/>
      <c r="L14"/>
      <c r="M14"/>
      <c r="N14"/>
      <c r="O14"/>
    </row>
    <row r="15" spans="2:17" ht="15" thickBot="1" x14ac:dyDescent="0.25">
      <c r="B15" s="805"/>
      <c r="C15" s="625" t="s">
        <v>773</v>
      </c>
      <c r="D15" s="626">
        <v>3786.3718800000065</v>
      </c>
      <c r="E15" s="626">
        <v>4619.7220399999997</v>
      </c>
      <c r="F15" s="626">
        <v>4649.4379499999995</v>
      </c>
      <c r="G15" s="626">
        <v>4907.7126600001502</v>
      </c>
      <c r="H15" s="626">
        <v>4898.6114900000748</v>
      </c>
      <c r="I15" s="626">
        <v>3663.13535000001</v>
      </c>
      <c r="J15" s="626">
        <f t="shared" ref="J15:J16" si="0">SUM(D15:I15)</f>
        <v>26524.991370000243</v>
      </c>
      <c r="K15"/>
      <c r="L15"/>
      <c r="M15"/>
      <c r="N15"/>
      <c r="O15"/>
    </row>
    <row r="16" spans="2:17" ht="15" thickBot="1" x14ac:dyDescent="0.25">
      <c r="B16" s="627" t="s">
        <v>774</v>
      </c>
      <c r="C16" s="625" t="s">
        <v>773</v>
      </c>
      <c r="D16" s="626">
        <v>470.25691</v>
      </c>
      <c r="E16" s="626">
        <v>677.45619000000022</v>
      </c>
      <c r="F16" s="626">
        <v>773.55745000000002</v>
      </c>
      <c r="G16" s="626">
        <v>1000.3520000000008</v>
      </c>
      <c r="H16" s="626">
        <v>752.32832000000042</v>
      </c>
      <c r="I16" s="626">
        <v>426.08789000000013</v>
      </c>
      <c r="J16" s="626">
        <f t="shared" si="0"/>
        <v>4100.0387600000013</v>
      </c>
      <c r="K16" s="187"/>
      <c r="L16"/>
      <c r="M16"/>
      <c r="N16"/>
      <c r="O16"/>
    </row>
    <row r="17" spans="2:15" x14ac:dyDescent="0.2">
      <c r="B17" s="621" t="s">
        <v>775</v>
      </c>
      <c r="C17" s="169"/>
      <c r="D17" s="213"/>
      <c r="E17" s="213"/>
      <c r="F17" s="213"/>
      <c r="G17" s="213"/>
      <c r="H17" s="213"/>
      <c r="I17" s="213"/>
      <c r="J17"/>
      <c r="K17"/>
      <c r="L17"/>
      <c r="M17"/>
      <c r="N17"/>
      <c r="O17"/>
    </row>
    <row r="18" spans="2:15" x14ac:dyDescent="0.2">
      <c r="B18" s="562"/>
      <c r="C18" s="562"/>
      <c r="D18" s="628"/>
      <c r="E18" s="628"/>
      <c r="F18" s="628"/>
      <c r="G18" s="628"/>
      <c r="H18" s="628"/>
      <c r="I18" s="628"/>
      <c r="J18" s="628"/>
      <c r="K18" s="628"/>
      <c r="L18" s="628"/>
      <c r="M18" s="628"/>
      <c r="N18" s="628"/>
    </row>
    <row r="19" spans="2:15" x14ac:dyDescent="0.2">
      <c r="C19" s="629"/>
      <c r="D19" s="628"/>
      <c r="E19" s="628"/>
      <c r="F19" s="628"/>
      <c r="G19" s="628"/>
      <c r="H19" s="628"/>
      <c r="I19" s="628"/>
      <c r="J19" s="628"/>
      <c r="K19" s="628"/>
      <c r="L19" s="628"/>
      <c r="M19" s="628"/>
      <c r="N19" s="628"/>
    </row>
    <row r="20" spans="2:15" x14ac:dyDescent="0.2">
      <c r="D20" s="628"/>
      <c r="E20" s="628"/>
      <c r="F20" s="628"/>
      <c r="G20" s="628"/>
      <c r="H20" s="628"/>
      <c r="I20" s="628"/>
      <c r="J20" s="628"/>
      <c r="K20" s="628"/>
      <c r="L20" s="628"/>
      <c r="M20" s="628"/>
      <c r="N20" s="628"/>
    </row>
    <row r="36" spans="8:9" x14ac:dyDescent="0.2">
      <c r="H36"/>
      <c r="I36"/>
    </row>
    <row r="37" spans="8:9" x14ac:dyDescent="0.2">
      <c r="H37"/>
      <c r="I37"/>
    </row>
  </sheetData>
  <mergeCells count="6">
    <mergeCell ref="J12:J13"/>
    <mergeCell ref="B14:B15"/>
    <mergeCell ref="B3:C3"/>
    <mergeCell ref="B5:C6"/>
    <mergeCell ref="B12:C13"/>
    <mergeCell ref="D12:I12"/>
  </mergeCells>
  <printOptions horizontalCentered="1"/>
  <pageMargins left="0.55118110236220474" right="0.59055118110236227" top="0.43307086614173229" bottom="0.51181102362204722" header="0.51181102362204722" footer="0.51181102362204722"/>
  <pageSetup paperSize="9" scale="6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3"/>
  <sheetViews>
    <sheetView showGridLines="0" zoomScale="70" zoomScaleNormal="70" workbookViewId="0">
      <selection activeCell="A11" sqref="A11"/>
    </sheetView>
  </sheetViews>
  <sheetFormatPr defaultRowHeight="15" customHeight="1" x14ac:dyDescent="0.2"/>
  <cols>
    <col min="1" max="1" width="16" style="630" customWidth="1"/>
    <col min="2" max="2" width="16.85546875" style="630" customWidth="1"/>
    <col min="3" max="3" width="18.7109375" style="630" customWidth="1"/>
    <col min="4" max="4" width="74" style="630" customWidth="1"/>
    <col min="5" max="5" width="13.7109375" style="630" customWidth="1"/>
    <col min="6" max="6" width="16.85546875" style="630" customWidth="1"/>
    <col min="7" max="7" width="15.85546875" style="630" customWidth="1"/>
    <col min="8" max="8" width="15.5703125" style="630" customWidth="1"/>
    <col min="9" max="9" width="17" style="630" customWidth="1"/>
    <col min="10" max="10" width="15" style="630" customWidth="1"/>
    <col min="11" max="11" width="9.140625" style="630"/>
    <col min="12" max="12" width="12" style="630" customWidth="1"/>
    <col min="13" max="256" width="9.140625" style="630"/>
    <col min="257" max="257" width="16" style="630" customWidth="1"/>
    <col min="258" max="258" width="16.85546875" style="630" customWidth="1"/>
    <col min="259" max="259" width="17.5703125" style="630" bestFit="1" customWidth="1"/>
    <col min="260" max="260" width="60.7109375" style="630" customWidth="1"/>
    <col min="261" max="261" width="10" style="630" bestFit="1" customWidth="1"/>
    <col min="262" max="262" width="16.85546875" style="630" customWidth="1"/>
    <col min="263" max="263" width="15.85546875" style="630" customWidth="1"/>
    <col min="264" max="264" width="15.5703125" style="630" customWidth="1"/>
    <col min="265" max="265" width="13.28515625" style="630" customWidth="1"/>
    <col min="266" max="512" width="9.140625" style="630"/>
    <col min="513" max="513" width="16" style="630" customWidth="1"/>
    <col min="514" max="514" width="16.85546875" style="630" customWidth="1"/>
    <col min="515" max="515" width="17.5703125" style="630" bestFit="1" customWidth="1"/>
    <col min="516" max="516" width="60.7109375" style="630" customWidth="1"/>
    <col min="517" max="517" width="10" style="630" bestFit="1" customWidth="1"/>
    <col min="518" max="518" width="16.85546875" style="630" customWidth="1"/>
    <col min="519" max="519" width="15.85546875" style="630" customWidth="1"/>
    <col min="520" max="520" width="15.5703125" style="630" customWidth="1"/>
    <col min="521" max="521" width="13.28515625" style="630" customWidth="1"/>
    <col min="522" max="768" width="9.140625" style="630"/>
    <col min="769" max="769" width="16" style="630" customWidth="1"/>
    <col min="770" max="770" width="16.85546875" style="630" customWidth="1"/>
    <col min="771" max="771" width="17.5703125" style="630" bestFit="1" customWidth="1"/>
    <col min="772" max="772" width="60.7109375" style="630" customWidth="1"/>
    <col min="773" max="773" width="10" style="630" bestFit="1" customWidth="1"/>
    <col min="774" max="774" width="16.85546875" style="630" customWidth="1"/>
    <col min="775" max="775" width="15.85546875" style="630" customWidth="1"/>
    <col min="776" max="776" width="15.5703125" style="630" customWidth="1"/>
    <col min="777" max="777" width="13.28515625" style="630" customWidth="1"/>
    <col min="778" max="1024" width="9.140625" style="630"/>
    <col min="1025" max="1025" width="16" style="630" customWidth="1"/>
    <col min="1026" max="1026" width="16.85546875" style="630" customWidth="1"/>
    <col min="1027" max="1027" width="17.5703125" style="630" bestFit="1" customWidth="1"/>
    <col min="1028" max="1028" width="60.7109375" style="630" customWidth="1"/>
    <col min="1029" max="1029" width="10" style="630" bestFit="1" customWidth="1"/>
    <col min="1030" max="1030" width="16.85546875" style="630" customWidth="1"/>
    <col min="1031" max="1031" width="15.85546875" style="630" customWidth="1"/>
    <col min="1032" max="1032" width="15.5703125" style="630" customWidth="1"/>
    <col min="1033" max="1033" width="13.28515625" style="630" customWidth="1"/>
    <col min="1034" max="1280" width="9.140625" style="630"/>
    <col min="1281" max="1281" width="16" style="630" customWidth="1"/>
    <col min="1282" max="1282" width="16.85546875" style="630" customWidth="1"/>
    <col min="1283" max="1283" width="17.5703125" style="630" bestFit="1" customWidth="1"/>
    <col min="1284" max="1284" width="60.7109375" style="630" customWidth="1"/>
    <col min="1285" max="1285" width="10" style="630" bestFit="1" customWidth="1"/>
    <col min="1286" max="1286" width="16.85546875" style="630" customWidth="1"/>
    <col min="1287" max="1287" width="15.85546875" style="630" customWidth="1"/>
    <col min="1288" max="1288" width="15.5703125" style="630" customWidth="1"/>
    <col min="1289" max="1289" width="13.28515625" style="630" customWidth="1"/>
    <col min="1290" max="1536" width="9.140625" style="630"/>
    <col min="1537" max="1537" width="16" style="630" customWidth="1"/>
    <col min="1538" max="1538" width="16.85546875" style="630" customWidth="1"/>
    <col min="1539" max="1539" width="17.5703125" style="630" bestFit="1" customWidth="1"/>
    <col min="1540" max="1540" width="60.7109375" style="630" customWidth="1"/>
    <col min="1541" max="1541" width="10" style="630" bestFit="1" customWidth="1"/>
    <col min="1542" max="1542" width="16.85546875" style="630" customWidth="1"/>
    <col min="1543" max="1543" width="15.85546875" style="630" customWidth="1"/>
    <col min="1544" max="1544" width="15.5703125" style="630" customWidth="1"/>
    <col min="1545" max="1545" width="13.28515625" style="630" customWidth="1"/>
    <col min="1546" max="1792" width="9.140625" style="630"/>
    <col min="1793" max="1793" width="16" style="630" customWidth="1"/>
    <col min="1794" max="1794" width="16.85546875" style="630" customWidth="1"/>
    <col min="1795" max="1795" width="17.5703125" style="630" bestFit="1" customWidth="1"/>
    <col min="1796" max="1796" width="60.7109375" style="630" customWidth="1"/>
    <col min="1797" max="1797" width="10" style="630" bestFit="1" customWidth="1"/>
    <col min="1798" max="1798" width="16.85546875" style="630" customWidth="1"/>
    <col min="1799" max="1799" width="15.85546875" style="630" customWidth="1"/>
    <col min="1800" max="1800" width="15.5703125" style="630" customWidth="1"/>
    <col min="1801" max="1801" width="13.28515625" style="630" customWidth="1"/>
    <col min="1802" max="2048" width="9.140625" style="630"/>
    <col min="2049" max="2049" width="16" style="630" customWidth="1"/>
    <col min="2050" max="2050" width="16.85546875" style="630" customWidth="1"/>
    <col min="2051" max="2051" width="17.5703125" style="630" bestFit="1" customWidth="1"/>
    <col min="2052" max="2052" width="60.7109375" style="630" customWidth="1"/>
    <col min="2053" max="2053" width="10" style="630" bestFit="1" customWidth="1"/>
    <col min="2054" max="2054" width="16.85546875" style="630" customWidth="1"/>
    <col min="2055" max="2055" width="15.85546875" style="630" customWidth="1"/>
    <col min="2056" max="2056" width="15.5703125" style="630" customWidth="1"/>
    <col min="2057" max="2057" width="13.28515625" style="630" customWidth="1"/>
    <col min="2058" max="2304" width="9.140625" style="630"/>
    <col min="2305" max="2305" width="16" style="630" customWidth="1"/>
    <col min="2306" max="2306" width="16.85546875" style="630" customWidth="1"/>
    <col min="2307" max="2307" width="17.5703125" style="630" bestFit="1" customWidth="1"/>
    <col min="2308" max="2308" width="60.7109375" style="630" customWidth="1"/>
    <col min="2309" max="2309" width="10" style="630" bestFit="1" customWidth="1"/>
    <col min="2310" max="2310" width="16.85546875" style="630" customWidth="1"/>
    <col min="2311" max="2311" width="15.85546875" style="630" customWidth="1"/>
    <col min="2312" max="2312" width="15.5703125" style="630" customWidth="1"/>
    <col min="2313" max="2313" width="13.28515625" style="630" customWidth="1"/>
    <col min="2314" max="2560" width="9.140625" style="630"/>
    <col min="2561" max="2561" width="16" style="630" customWidth="1"/>
    <col min="2562" max="2562" width="16.85546875" style="630" customWidth="1"/>
    <col min="2563" max="2563" width="17.5703125" style="630" bestFit="1" customWidth="1"/>
    <col min="2564" max="2564" width="60.7109375" style="630" customWidth="1"/>
    <col min="2565" max="2565" width="10" style="630" bestFit="1" customWidth="1"/>
    <col min="2566" max="2566" width="16.85546875" style="630" customWidth="1"/>
    <col min="2567" max="2567" width="15.85546875" style="630" customWidth="1"/>
    <col min="2568" max="2568" width="15.5703125" style="630" customWidth="1"/>
    <col min="2569" max="2569" width="13.28515625" style="630" customWidth="1"/>
    <col min="2570" max="2816" width="9.140625" style="630"/>
    <col min="2817" max="2817" width="16" style="630" customWidth="1"/>
    <col min="2818" max="2818" width="16.85546875" style="630" customWidth="1"/>
    <col min="2819" max="2819" width="17.5703125" style="630" bestFit="1" customWidth="1"/>
    <col min="2820" max="2820" width="60.7109375" style="630" customWidth="1"/>
    <col min="2821" max="2821" width="10" style="630" bestFit="1" customWidth="1"/>
    <col min="2822" max="2822" width="16.85546875" style="630" customWidth="1"/>
    <col min="2823" max="2823" width="15.85546875" style="630" customWidth="1"/>
    <col min="2824" max="2824" width="15.5703125" style="630" customWidth="1"/>
    <col min="2825" max="2825" width="13.28515625" style="630" customWidth="1"/>
    <col min="2826" max="3072" width="9.140625" style="630"/>
    <col min="3073" max="3073" width="16" style="630" customWidth="1"/>
    <col min="3074" max="3074" width="16.85546875" style="630" customWidth="1"/>
    <col min="3075" max="3075" width="17.5703125" style="630" bestFit="1" customWidth="1"/>
    <col min="3076" max="3076" width="60.7109375" style="630" customWidth="1"/>
    <col min="3077" max="3077" width="10" style="630" bestFit="1" customWidth="1"/>
    <col min="3078" max="3078" width="16.85546875" style="630" customWidth="1"/>
    <col min="3079" max="3079" width="15.85546875" style="630" customWidth="1"/>
    <col min="3080" max="3080" width="15.5703125" style="630" customWidth="1"/>
    <col min="3081" max="3081" width="13.28515625" style="630" customWidth="1"/>
    <col min="3082" max="3328" width="9.140625" style="630"/>
    <col min="3329" max="3329" width="16" style="630" customWidth="1"/>
    <col min="3330" max="3330" width="16.85546875" style="630" customWidth="1"/>
    <col min="3331" max="3331" width="17.5703125" style="630" bestFit="1" customWidth="1"/>
    <col min="3332" max="3332" width="60.7109375" style="630" customWidth="1"/>
    <col min="3333" max="3333" width="10" style="630" bestFit="1" customWidth="1"/>
    <col min="3334" max="3334" width="16.85546875" style="630" customWidth="1"/>
    <col min="3335" max="3335" width="15.85546875" style="630" customWidth="1"/>
    <col min="3336" max="3336" width="15.5703125" style="630" customWidth="1"/>
    <col min="3337" max="3337" width="13.28515625" style="630" customWidth="1"/>
    <col min="3338" max="3584" width="9.140625" style="630"/>
    <col min="3585" max="3585" width="16" style="630" customWidth="1"/>
    <col min="3586" max="3586" width="16.85546875" style="630" customWidth="1"/>
    <col min="3587" max="3587" width="17.5703125" style="630" bestFit="1" customWidth="1"/>
    <col min="3588" max="3588" width="60.7109375" style="630" customWidth="1"/>
    <col min="3589" max="3589" width="10" style="630" bestFit="1" customWidth="1"/>
    <col min="3590" max="3590" width="16.85546875" style="630" customWidth="1"/>
    <col min="3591" max="3591" width="15.85546875" style="630" customWidth="1"/>
    <col min="3592" max="3592" width="15.5703125" style="630" customWidth="1"/>
    <col min="3593" max="3593" width="13.28515625" style="630" customWidth="1"/>
    <col min="3594" max="3840" width="9.140625" style="630"/>
    <col min="3841" max="3841" width="16" style="630" customWidth="1"/>
    <col min="3842" max="3842" width="16.85546875" style="630" customWidth="1"/>
    <col min="3843" max="3843" width="17.5703125" style="630" bestFit="1" customWidth="1"/>
    <col min="3844" max="3844" width="60.7109375" style="630" customWidth="1"/>
    <col min="3845" max="3845" width="10" style="630" bestFit="1" customWidth="1"/>
    <col min="3846" max="3846" width="16.85546875" style="630" customWidth="1"/>
    <col min="3847" max="3847" width="15.85546875" style="630" customWidth="1"/>
    <col min="3848" max="3848" width="15.5703125" style="630" customWidth="1"/>
    <col min="3849" max="3849" width="13.28515625" style="630" customWidth="1"/>
    <col min="3850" max="4096" width="9.140625" style="630"/>
    <col min="4097" max="4097" width="16" style="630" customWidth="1"/>
    <col min="4098" max="4098" width="16.85546875" style="630" customWidth="1"/>
    <col min="4099" max="4099" width="17.5703125" style="630" bestFit="1" customWidth="1"/>
    <col min="4100" max="4100" width="60.7109375" style="630" customWidth="1"/>
    <col min="4101" max="4101" width="10" style="630" bestFit="1" customWidth="1"/>
    <col min="4102" max="4102" width="16.85546875" style="630" customWidth="1"/>
    <col min="4103" max="4103" width="15.85546875" style="630" customWidth="1"/>
    <col min="4104" max="4104" width="15.5703125" style="630" customWidth="1"/>
    <col min="4105" max="4105" width="13.28515625" style="630" customWidth="1"/>
    <col min="4106" max="4352" width="9.140625" style="630"/>
    <col min="4353" max="4353" width="16" style="630" customWidth="1"/>
    <col min="4354" max="4354" width="16.85546875" style="630" customWidth="1"/>
    <col min="4355" max="4355" width="17.5703125" style="630" bestFit="1" customWidth="1"/>
    <col min="4356" max="4356" width="60.7109375" style="630" customWidth="1"/>
    <col min="4357" max="4357" width="10" style="630" bestFit="1" customWidth="1"/>
    <col min="4358" max="4358" width="16.85546875" style="630" customWidth="1"/>
    <col min="4359" max="4359" width="15.85546875" style="630" customWidth="1"/>
    <col min="4360" max="4360" width="15.5703125" style="630" customWidth="1"/>
    <col min="4361" max="4361" width="13.28515625" style="630" customWidth="1"/>
    <col min="4362" max="4608" width="9.140625" style="630"/>
    <col min="4609" max="4609" width="16" style="630" customWidth="1"/>
    <col min="4610" max="4610" width="16.85546875" style="630" customWidth="1"/>
    <col min="4611" max="4611" width="17.5703125" style="630" bestFit="1" customWidth="1"/>
    <col min="4612" max="4612" width="60.7109375" style="630" customWidth="1"/>
    <col min="4613" max="4613" width="10" style="630" bestFit="1" customWidth="1"/>
    <col min="4614" max="4614" width="16.85546875" style="630" customWidth="1"/>
    <col min="4615" max="4615" width="15.85546875" style="630" customWidth="1"/>
    <col min="4616" max="4616" width="15.5703125" style="630" customWidth="1"/>
    <col min="4617" max="4617" width="13.28515625" style="630" customWidth="1"/>
    <col min="4618" max="4864" width="9.140625" style="630"/>
    <col min="4865" max="4865" width="16" style="630" customWidth="1"/>
    <col min="4866" max="4866" width="16.85546875" style="630" customWidth="1"/>
    <col min="4867" max="4867" width="17.5703125" style="630" bestFit="1" customWidth="1"/>
    <col min="4868" max="4868" width="60.7109375" style="630" customWidth="1"/>
    <col min="4869" max="4869" width="10" style="630" bestFit="1" customWidth="1"/>
    <col min="4870" max="4870" width="16.85546875" style="630" customWidth="1"/>
    <col min="4871" max="4871" width="15.85546875" style="630" customWidth="1"/>
    <col min="4872" max="4872" width="15.5703125" style="630" customWidth="1"/>
    <col min="4873" max="4873" width="13.28515625" style="630" customWidth="1"/>
    <col min="4874" max="5120" width="9.140625" style="630"/>
    <col min="5121" max="5121" width="16" style="630" customWidth="1"/>
    <col min="5122" max="5122" width="16.85546875" style="630" customWidth="1"/>
    <col min="5123" max="5123" width="17.5703125" style="630" bestFit="1" customWidth="1"/>
    <col min="5124" max="5124" width="60.7109375" style="630" customWidth="1"/>
    <col min="5125" max="5125" width="10" style="630" bestFit="1" customWidth="1"/>
    <col min="5126" max="5126" width="16.85546875" style="630" customWidth="1"/>
    <col min="5127" max="5127" width="15.85546875" style="630" customWidth="1"/>
    <col min="5128" max="5128" width="15.5703125" style="630" customWidth="1"/>
    <col min="5129" max="5129" width="13.28515625" style="630" customWidth="1"/>
    <col min="5130" max="5376" width="9.140625" style="630"/>
    <col min="5377" max="5377" width="16" style="630" customWidth="1"/>
    <col min="5378" max="5378" width="16.85546875" style="630" customWidth="1"/>
    <col min="5379" max="5379" width="17.5703125" style="630" bestFit="1" customWidth="1"/>
    <col min="5380" max="5380" width="60.7109375" style="630" customWidth="1"/>
    <col min="5381" max="5381" width="10" style="630" bestFit="1" customWidth="1"/>
    <col min="5382" max="5382" width="16.85546875" style="630" customWidth="1"/>
    <col min="5383" max="5383" width="15.85546875" style="630" customWidth="1"/>
    <col min="5384" max="5384" width="15.5703125" style="630" customWidth="1"/>
    <col min="5385" max="5385" width="13.28515625" style="630" customWidth="1"/>
    <col min="5386" max="5632" width="9.140625" style="630"/>
    <col min="5633" max="5633" width="16" style="630" customWidth="1"/>
    <col min="5634" max="5634" width="16.85546875" style="630" customWidth="1"/>
    <col min="5635" max="5635" width="17.5703125" style="630" bestFit="1" customWidth="1"/>
    <col min="5636" max="5636" width="60.7109375" style="630" customWidth="1"/>
    <col min="5637" max="5637" width="10" style="630" bestFit="1" customWidth="1"/>
    <col min="5638" max="5638" width="16.85546875" style="630" customWidth="1"/>
    <col min="5639" max="5639" width="15.85546875" style="630" customWidth="1"/>
    <col min="5640" max="5640" width="15.5703125" style="630" customWidth="1"/>
    <col min="5641" max="5641" width="13.28515625" style="630" customWidth="1"/>
    <col min="5642" max="5888" width="9.140625" style="630"/>
    <col min="5889" max="5889" width="16" style="630" customWidth="1"/>
    <col min="5890" max="5890" width="16.85546875" style="630" customWidth="1"/>
    <col min="5891" max="5891" width="17.5703125" style="630" bestFit="1" customWidth="1"/>
    <col min="5892" max="5892" width="60.7109375" style="630" customWidth="1"/>
    <col min="5893" max="5893" width="10" style="630" bestFit="1" customWidth="1"/>
    <col min="5894" max="5894" width="16.85546875" style="630" customWidth="1"/>
    <col min="5895" max="5895" width="15.85546875" style="630" customWidth="1"/>
    <col min="5896" max="5896" width="15.5703125" style="630" customWidth="1"/>
    <col min="5897" max="5897" width="13.28515625" style="630" customWidth="1"/>
    <col min="5898" max="6144" width="9.140625" style="630"/>
    <col min="6145" max="6145" width="16" style="630" customWidth="1"/>
    <col min="6146" max="6146" width="16.85546875" style="630" customWidth="1"/>
    <col min="6147" max="6147" width="17.5703125" style="630" bestFit="1" customWidth="1"/>
    <col min="6148" max="6148" width="60.7109375" style="630" customWidth="1"/>
    <col min="6149" max="6149" width="10" style="630" bestFit="1" customWidth="1"/>
    <col min="6150" max="6150" width="16.85546875" style="630" customWidth="1"/>
    <col min="6151" max="6151" width="15.85546875" style="630" customWidth="1"/>
    <col min="6152" max="6152" width="15.5703125" style="630" customWidth="1"/>
    <col min="6153" max="6153" width="13.28515625" style="630" customWidth="1"/>
    <col min="6154" max="6400" width="9.140625" style="630"/>
    <col min="6401" max="6401" width="16" style="630" customWidth="1"/>
    <col min="6402" max="6402" width="16.85546875" style="630" customWidth="1"/>
    <col min="6403" max="6403" width="17.5703125" style="630" bestFit="1" customWidth="1"/>
    <col min="6404" max="6404" width="60.7109375" style="630" customWidth="1"/>
    <col min="6405" max="6405" width="10" style="630" bestFit="1" customWidth="1"/>
    <col min="6406" max="6406" width="16.85546875" style="630" customWidth="1"/>
    <col min="6407" max="6407" width="15.85546875" style="630" customWidth="1"/>
    <col min="6408" max="6408" width="15.5703125" style="630" customWidth="1"/>
    <col min="6409" max="6409" width="13.28515625" style="630" customWidth="1"/>
    <col min="6410" max="6656" width="9.140625" style="630"/>
    <col min="6657" max="6657" width="16" style="630" customWidth="1"/>
    <col min="6658" max="6658" width="16.85546875" style="630" customWidth="1"/>
    <col min="6659" max="6659" width="17.5703125" style="630" bestFit="1" customWidth="1"/>
    <col min="6660" max="6660" width="60.7109375" style="630" customWidth="1"/>
    <col min="6661" max="6661" width="10" style="630" bestFit="1" customWidth="1"/>
    <col min="6662" max="6662" width="16.85546875" style="630" customWidth="1"/>
    <col min="6663" max="6663" width="15.85546875" style="630" customWidth="1"/>
    <col min="6664" max="6664" width="15.5703125" style="630" customWidth="1"/>
    <col min="6665" max="6665" width="13.28515625" style="630" customWidth="1"/>
    <col min="6666" max="6912" width="9.140625" style="630"/>
    <col min="6913" max="6913" width="16" style="630" customWidth="1"/>
    <col min="6914" max="6914" width="16.85546875" style="630" customWidth="1"/>
    <col min="6915" max="6915" width="17.5703125" style="630" bestFit="1" customWidth="1"/>
    <col min="6916" max="6916" width="60.7109375" style="630" customWidth="1"/>
    <col min="6917" max="6917" width="10" style="630" bestFit="1" customWidth="1"/>
    <col min="6918" max="6918" width="16.85546875" style="630" customWidth="1"/>
    <col min="6919" max="6919" width="15.85546875" style="630" customWidth="1"/>
    <col min="6920" max="6920" width="15.5703125" style="630" customWidth="1"/>
    <col min="6921" max="6921" width="13.28515625" style="630" customWidth="1"/>
    <col min="6922" max="7168" width="9.140625" style="630"/>
    <col min="7169" max="7169" width="16" style="630" customWidth="1"/>
    <col min="7170" max="7170" width="16.85546875" style="630" customWidth="1"/>
    <col min="7171" max="7171" width="17.5703125" style="630" bestFit="1" customWidth="1"/>
    <col min="7172" max="7172" width="60.7109375" style="630" customWidth="1"/>
    <col min="7173" max="7173" width="10" style="630" bestFit="1" customWidth="1"/>
    <col min="7174" max="7174" width="16.85546875" style="630" customWidth="1"/>
    <col min="7175" max="7175" width="15.85546875" style="630" customWidth="1"/>
    <col min="7176" max="7176" width="15.5703125" style="630" customWidth="1"/>
    <col min="7177" max="7177" width="13.28515625" style="630" customWidth="1"/>
    <col min="7178" max="7424" width="9.140625" style="630"/>
    <col min="7425" max="7425" width="16" style="630" customWidth="1"/>
    <col min="7426" max="7426" width="16.85546875" style="630" customWidth="1"/>
    <col min="7427" max="7427" width="17.5703125" style="630" bestFit="1" customWidth="1"/>
    <col min="7428" max="7428" width="60.7109375" style="630" customWidth="1"/>
    <col min="7429" max="7429" width="10" style="630" bestFit="1" customWidth="1"/>
    <col min="7430" max="7430" width="16.85546875" style="630" customWidth="1"/>
    <col min="7431" max="7431" width="15.85546875" style="630" customWidth="1"/>
    <col min="7432" max="7432" width="15.5703125" style="630" customWidth="1"/>
    <col min="7433" max="7433" width="13.28515625" style="630" customWidth="1"/>
    <col min="7434" max="7680" width="9.140625" style="630"/>
    <col min="7681" max="7681" width="16" style="630" customWidth="1"/>
    <col min="7682" max="7682" width="16.85546875" style="630" customWidth="1"/>
    <col min="7683" max="7683" width="17.5703125" style="630" bestFit="1" customWidth="1"/>
    <col min="7684" max="7684" width="60.7109375" style="630" customWidth="1"/>
    <col min="7685" max="7685" width="10" style="630" bestFit="1" customWidth="1"/>
    <col min="7686" max="7686" width="16.85546875" style="630" customWidth="1"/>
    <col min="7687" max="7687" width="15.85546875" style="630" customWidth="1"/>
    <col min="7688" max="7688" width="15.5703125" style="630" customWidth="1"/>
    <col min="7689" max="7689" width="13.28515625" style="630" customWidth="1"/>
    <col min="7690" max="7936" width="9.140625" style="630"/>
    <col min="7937" max="7937" width="16" style="630" customWidth="1"/>
    <col min="7938" max="7938" width="16.85546875" style="630" customWidth="1"/>
    <col min="7939" max="7939" width="17.5703125" style="630" bestFit="1" customWidth="1"/>
    <col min="7940" max="7940" width="60.7109375" style="630" customWidth="1"/>
    <col min="7941" max="7941" width="10" style="630" bestFit="1" customWidth="1"/>
    <col min="7942" max="7942" width="16.85546875" style="630" customWidth="1"/>
    <col min="7943" max="7943" width="15.85546875" style="630" customWidth="1"/>
    <col min="7944" max="7944" width="15.5703125" style="630" customWidth="1"/>
    <col min="7945" max="7945" width="13.28515625" style="630" customWidth="1"/>
    <col min="7946" max="8192" width="9.140625" style="630"/>
    <col min="8193" max="8193" width="16" style="630" customWidth="1"/>
    <col min="8194" max="8194" width="16.85546875" style="630" customWidth="1"/>
    <col min="8195" max="8195" width="17.5703125" style="630" bestFit="1" customWidth="1"/>
    <col min="8196" max="8196" width="60.7109375" style="630" customWidth="1"/>
    <col min="8197" max="8197" width="10" style="630" bestFit="1" customWidth="1"/>
    <col min="8198" max="8198" width="16.85546875" style="630" customWidth="1"/>
    <col min="8199" max="8199" width="15.85546875" style="630" customWidth="1"/>
    <col min="8200" max="8200" width="15.5703125" style="630" customWidth="1"/>
    <col min="8201" max="8201" width="13.28515625" style="630" customWidth="1"/>
    <col min="8202" max="8448" width="9.140625" style="630"/>
    <col min="8449" max="8449" width="16" style="630" customWidth="1"/>
    <col min="8450" max="8450" width="16.85546875" style="630" customWidth="1"/>
    <col min="8451" max="8451" width="17.5703125" style="630" bestFit="1" customWidth="1"/>
    <col min="8452" max="8452" width="60.7109375" style="630" customWidth="1"/>
    <col min="8453" max="8453" width="10" style="630" bestFit="1" customWidth="1"/>
    <col min="8454" max="8454" width="16.85546875" style="630" customWidth="1"/>
    <col min="8455" max="8455" width="15.85546875" style="630" customWidth="1"/>
    <col min="8456" max="8456" width="15.5703125" style="630" customWidth="1"/>
    <col min="8457" max="8457" width="13.28515625" style="630" customWidth="1"/>
    <col min="8458" max="8704" width="9.140625" style="630"/>
    <col min="8705" max="8705" width="16" style="630" customWidth="1"/>
    <col min="8706" max="8706" width="16.85546875" style="630" customWidth="1"/>
    <col min="8707" max="8707" width="17.5703125" style="630" bestFit="1" customWidth="1"/>
    <col min="8708" max="8708" width="60.7109375" style="630" customWidth="1"/>
    <col min="8709" max="8709" width="10" style="630" bestFit="1" customWidth="1"/>
    <col min="8710" max="8710" width="16.85546875" style="630" customWidth="1"/>
    <col min="8711" max="8711" width="15.85546875" style="630" customWidth="1"/>
    <col min="8712" max="8712" width="15.5703125" style="630" customWidth="1"/>
    <col min="8713" max="8713" width="13.28515625" style="630" customWidth="1"/>
    <col min="8714" max="8960" width="9.140625" style="630"/>
    <col min="8961" max="8961" width="16" style="630" customWidth="1"/>
    <col min="8962" max="8962" width="16.85546875" style="630" customWidth="1"/>
    <col min="8963" max="8963" width="17.5703125" style="630" bestFit="1" customWidth="1"/>
    <col min="8964" max="8964" width="60.7109375" style="630" customWidth="1"/>
    <col min="8965" max="8965" width="10" style="630" bestFit="1" customWidth="1"/>
    <col min="8966" max="8966" width="16.85546875" style="630" customWidth="1"/>
    <col min="8967" max="8967" width="15.85546875" style="630" customWidth="1"/>
    <col min="8968" max="8968" width="15.5703125" style="630" customWidth="1"/>
    <col min="8969" max="8969" width="13.28515625" style="630" customWidth="1"/>
    <col min="8970" max="9216" width="9.140625" style="630"/>
    <col min="9217" max="9217" width="16" style="630" customWidth="1"/>
    <col min="9218" max="9218" width="16.85546875" style="630" customWidth="1"/>
    <col min="9219" max="9219" width="17.5703125" style="630" bestFit="1" customWidth="1"/>
    <col min="9220" max="9220" width="60.7109375" style="630" customWidth="1"/>
    <col min="9221" max="9221" width="10" style="630" bestFit="1" customWidth="1"/>
    <col min="9222" max="9222" width="16.85546875" style="630" customWidth="1"/>
    <col min="9223" max="9223" width="15.85546875" style="630" customWidth="1"/>
    <col min="9224" max="9224" width="15.5703125" style="630" customWidth="1"/>
    <col min="9225" max="9225" width="13.28515625" style="630" customWidth="1"/>
    <col min="9226" max="9472" width="9.140625" style="630"/>
    <col min="9473" max="9473" width="16" style="630" customWidth="1"/>
    <col min="9474" max="9474" width="16.85546875" style="630" customWidth="1"/>
    <col min="9475" max="9475" width="17.5703125" style="630" bestFit="1" customWidth="1"/>
    <col min="9476" max="9476" width="60.7109375" style="630" customWidth="1"/>
    <col min="9477" max="9477" width="10" style="630" bestFit="1" customWidth="1"/>
    <col min="9478" max="9478" width="16.85546875" style="630" customWidth="1"/>
    <col min="9479" max="9479" width="15.85546875" style="630" customWidth="1"/>
    <col min="9480" max="9480" width="15.5703125" style="630" customWidth="1"/>
    <col min="9481" max="9481" width="13.28515625" style="630" customWidth="1"/>
    <col min="9482" max="9728" width="9.140625" style="630"/>
    <col min="9729" max="9729" width="16" style="630" customWidth="1"/>
    <col min="9730" max="9730" width="16.85546875" style="630" customWidth="1"/>
    <col min="9731" max="9731" width="17.5703125" style="630" bestFit="1" customWidth="1"/>
    <col min="9732" max="9732" width="60.7109375" style="630" customWidth="1"/>
    <col min="9733" max="9733" width="10" style="630" bestFit="1" customWidth="1"/>
    <col min="9734" max="9734" width="16.85546875" style="630" customWidth="1"/>
    <col min="9735" max="9735" width="15.85546875" style="630" customWidth="1"/>
    <col min="9736" max="9736" width="15.5703125" style="630" customWidth="1"/>
    <col min="9737" max="9737" width="13.28515625" style="630" customWidth="1"/>
    <col min="9738" max="9984" width="9.140625" style="630"/>
    <col min="9985" max="9985" width="16" style="630" customWidth="1"/>
    <col min="9986" max="9986" width="16.85546875" style="630" customWidth="1"/>
    <col min="9987" max="9987" width="17.5703125" style="630" bestFit="1" customWidth="1"/>
    <col min="9988" max="9988" width="60.7109375" style="630" customWidth="1"/>
    <col min="9989" max="9989" width="10" style="630" bestFit="1" customWidth="1"/>
    <col min="9990" max="9990" width="16.85546875" style="630" customWidth="1"/>
    <col min="9991" max="9991" width="15.85546875" style="630" customWidth="1"/>
    <col min="9992" max="9992" width="15.5703125" style="630" customWidth="1"/>
    <col min="9993" max="9993" width="13.28515625" style="630" customWidth="1"/>
    <col min="9994" max="10240" width="9.140625" style="630"/>
    <col min="10241" max="10241" width="16" style="630" customWidth="1"/>
    <col min="10242" max="10242" width="16.85546875" style="630" customWidth="1"/>
    <col min="10243" max="10243" width="17.5703125" style="630" bestFit="1" customWidth="1"/>
    <col min="10244" max="10244" width="60.7109375" style="630" customWidth="1"/>
    <col min="10245" max="10245" width="10" style="630" bestFit="1" customWidth="1"/>
    <col min="10246" max="10246" width="16.85546875" style="630" customWidth="1"/>
    <col min="10247" max="10247" width="15.85546875" style="630" customWidth="1"/>
    <col min="10248" max="10248" width="15.5703125" style="630" customWidth="1"/>
    <col min="10249" max="10249" width="13.28515625" style="630" customWidth="1"/>
    <col min="10250" max="10496" width="9.140625" style="630"/>
    <col min="10497" max="10497" width="16" style="630" customWidth="1"/>
    <col min="10498" max="10498" width="16.85546875" style="630" customWidth="1"/>
    <col min="10499" max="10499" width="17.5703125" style="630" bestFit="1" customWidth="1"/>
    <col min="10500" max="10500" width="60.7109375" style="630" customWidth="1"/>
    <col min="10501" max="10501" width="10" style="630" bestFit="1" customWidth="1"/>
    <col min="10502" max="10502" width="16.85546875" style="630" customWidth="1"/>
    <col min="10503" max="10503" width="15.85546875" style="630" customWidth="1"/>
    <col min="10504" max="10504" width="15.5703125" style="630" customWidth="1"/>
    <col min="10505" max="10505" width="13.28515625" style="630" customWidth="1"/>
    <col min="10506" max="10752" width="9.140625" style="630"/>
    <col min="10753" max="10753" width="16" style="630" customWidth="1"/>
    <col min="10754" max="10754" width="16.85546875" style="630" customWidth="1"/>
    <col min="10755" max="10755" width="17.5703125" style="630" bestFit="1" customWidth="1"/>
    <col min="10756" max="10756" width="60.7109375" style="630" customWidth="1"/>
    <col min="10757" max="10757" width="10" style="630" bestFit="1" customWidth="1"/>
    <col min="10758" max="10758" width="16.85546875" style="630" customWidth="1"/>
    <col min="10759" max="10759" width="15.85546875" style="630" customWidth="1"/>
    <col min="10760" max="10760" width="15.5703125" style="630" customWidth="1"/>
    <col min="10761" max="10761" width="13.28515625" style="630" customWidth="1"/>
    <col min="10762" max="11008" width="9.140625" style="630"/>
    <col min="11009" max="11009" width="16" style="630" customWidth="1"/>
    <col min="11010" max="11010" width="16.85546875" style="630" customWidth="1"/>
    <col min="11011" max="11011" width="17.5703125" style="630" bestFit="1" customWidth="1"/>
    <col min="11012" max="11012" width="60.7109375" style="630" customWidth="1"/>
    <col min="11013" max="11013" width="10" style="630" bestFit="1" customWidth="1"/>
    <col min="11014" max="11014" width="16.85546875" style="630" customWidth="1"/>
    <col min="11015" max="11015" width="15.85546875" style="630" customWidth="1"/>
    <col min="11016" max="11016" width="15.5703125" style="630" customWidth="1"/>
    <col min="11017" max="11017" width="13.28515625" style="630" customWidth="1"/>
    <col min="11018" max="11264" width="9.140625" style="630"/>
    <col min="11265" max="11265" width="16" style="630" customWidth="1"/>
    <col min="11266" max="11266" width="16.85546875" style="630" customWidth="1"/>
    <col min="11267" max="11267" width="17.5703125" style="630" bestFit="1" customWidth="1"/>
    <col min="11268" max="11268" width="60.7109375" style="630" customWidth="1"/>
    <col min="11269" max="11269" width="10" style="630" bestFit="1" customWidth="1"/>
    <col min="11270" max="11270" width="16.85546875" style="630" customWidth="1"/>
    <col min="11271" max="11271" width="15.85546875" style="630" customWidth="1"/>
    <col min="11272" max="11272" width="15.5703125" style="630" customWidth="1"/>
    <col min="11273" max="11273" width="13.28515625" style="630" customWidth="1"/>
    <col min="11274" max="11520" width="9.140625" style="630"/>
    <col min="11521" max="11521" width="16" style="630" customWidth="1"/>
    <col min="11522" max="11522" width="16.85546875" style="630" customWidth="1"/>
    <col min="11523" max="11523" width="17.5703125" style="630" bestFit="1" customWidth="1"/>
    <col min="11524" max="11524" width="60.7109375" style="630" customWidth="1"/>
    <col min="11525" max="11525" width="10" style="630" bestFit="1" customWidth="1"/>
    <col min="11526" max="11526" width="16.85546875" style="630" customWidth="1"/>
    <col min="11527" max="11527" width="15.85546875" style="630" customWidth="1"/>
    <col min="11528" max="11528" width="15.5703125" style="630" customWidth="1"/>
    <col min="11529" max="11529" width="13.28515625" style="630" customWidth="1"/>
    <col min="11530" max="11776" width="9.140625" style="630"/>
    <col min="11777" max="11777" width="16" style="630" customWidth="1"/>
    <col min="11778" max="11778" width="16.85546875" style="630" customWidth="1"/>
    <col min="11779" max="11779" width="17.5703125" style="630" bestFit="1" customWidth="1"/>
    <col min="11780" max="11780" width="60.7109375" style="630" customWidth="1"/>
    <col min="11781" max="11781" width="10" style="630" bestFit="1" customWidth="1"/>
    <col min="11782" max="11782" width="16.85546875" style="630" customWidth="1"/>
    <col min="11783" max="11783" width="15.85546875" style="630" customWidth="1"/>
    <col min="11784" max="11784" width="15.5703125" style="630" customWidth="1"/>
    <col min="11785" max="11785" width="13.28515625" style="630" customWidth="1"/>
    <col min="11786" max="12032" width="9.140625" style="630"/>
    <col min="12033" max="12033" width="16" style="630" customWidth="1"/>
    <col min="12034" max="12034" width="16.85546875" style="630" customWidth="1"/>
    <col min="12035" max="12035" width="17.5703125" style="630" bestFit="1" customWidth="1"/>
    <col min="12036" max="12036" width="60.7109375" style="630" customWidth="1"/>
    <col min="12037" max="12037" width="10" style="630" bestFit="1" customWidth="1"/>
    <col min="12038" max="12038" width="16.85546875" style="630" customWidth="1"/>
    <col min="12039" max="12039" width="15.85546875" style="630" customWidth="1"/>
    <col min="12040" max="12040" width="15.5703125" style="630" customWidth="1"/>
    <col min="12041" max="12041" width="13.28515625" style="630" customWidth="1"/>
    <col min="12042" max="12288" width="9.140625" style="630"/>
    <col min="12289" max="12289" width="16" style="630" customWidth="1"/>
    <col min="12290" max="12290" width="16.85546875" style="630" customWidth="1"/>
    <col min="12291" max="12291" width="17.5703125" style="630" bestFit="1" customWidth="1"/>
    <col min="12292" max="12292" width="60.7109375" style="630" customWidth="1"/>
    <col min="12293" max="12293" width="10" style="630" bestFit="1" customWidth="1"/>
    <col min="12294" max="12294" width="16.85546875" style="630" customWidth="1"/>
    <col min="12295" max="12295" width="15.85546875" style="630" customWidth="1"/>
    <col min="12296" max="12296" width="15.5703125" style="630" customWidth="1"/>
    <col min="12297" max="12297" width="13.28515625" style="630" customWidth="1"/>
    <col min="12298" max="12544" width="9.140625" style="630"/>
    <col min="12545" max="12545" width="16" style="630" customWidth="1"/>
    <col min="12546" max="12546" width="16.85546875" style="630" customWidth="1"/>
    <col min="12547" max="12547" width="17.5703125" style="630" bestFit="1" customWidth="1"/>
    <col min="12548" max="12548" width="60.7109375" style="630" customWidth="1"/>
    <col min="12549" max="12549" width="10" style="630" bestFit="1" customWidth="1"/>
    <col min="12550" max="12550" width="16.85546875" style="630" customWidth="1"/>
    <col min="12551" max="12551" width="15.85546875" style="630" customWidth="1"/>
    <col min="12552" max="12552" width="15.5703125" style="630" customWidth="1"/>
    <col min="12553" max="12553" width="13.28515625" style="630" customWidth="1"/>
    <col min="12554" max="12800" width="9.140625" style="630"/>
    <col min="12801" max="12801" width="16" style="630" customWidth="1"/>
    <col min="12802" max="12802" width="16.85546875" style="630" customWidth="1"/>
    <col min="12803" max="12803" width="17.5703125" style="630" bestFit="1" customWidth="1"/>
    <col min="12804" max="12804" width="60.7109375" style="630" customWidth="1"/>
    <col min="12805" max="12805" width="10" style="630" bestFit="1" customWidth="1"/>
    <col min="12806" max="12806" width="16.85546875" style="630" customWidth="1"/>
    <col min="12807" max="12807" width="15.85546875" style="630" customWidth="1"/>
    <col min="12808" max="12808" width="15.5703125" style="630" customWidth="1"/>
    <col min="12809" max="12809" width="13.28515625" style="630" customWidth="1"/>
    <col min="12810" max="13056" width="9.140625" style="630"/>
    <col min="13057" max="13057" width="16" style="630" customWidth="1"/>
    <col min="13058" max="13058" width="16.85546875" style="630" customWidth="1"/>
    <col min="13059" max="13059" width="17.5703125" style="630" bestFit="1" customWidth="1"/>
    <col min="13060" max="13060" width="60.7109375" style="630" customWidth="1"/>
    <col min="13061" max="13061" width="10" style="630" bestFit="1" customWidth="1"/>
    <col min="13062" max="13062" width="16.85546875" style="630" customWidth="1"/>
    <col min="13063" max="13063" width="15.85546875" style="630" customWidth="1"/>
    <col min="13064" max="13064" width="15.5703125" style="630" customWidth="1"/>
    <col min="13065" max="13065" width="13.28515625" style="630" customWidth="1"/>
    <col min="13066" max="13312" width="9.140625" style="630"/>
    <col min="13313" max="13313" width="16" style="630" customWidth="1"/>
    <col min="13314" max="13314" width="16.85546875" style="630" customWidth="1"/>
    <col min="13315" max="13315" width="17.5703125" style="630" bestFit="1" customWidth="1"/>
    <col min="13316" max="13316" width="60.7109375" style="630" customWidth="1"/>
    <col min="13317" max="13317" width="10" style="630" bestFit="1" customWidth="1"/>
    <col min="13318" max="13318" width="16.85546875" style="630" customWidth="1"/>
    <col min="13319" max="13319" width="15.85546875" style="630" customWidth="1"/>
    <col min="13320" max="13320" width="15.5703125" style="630" customWidth="1"/>
    <col min="13321" max="13321" width="13.28515625" style="630" customWidth="1"/>
    <col min="13322" max="13568" width="9.140625" style="630"/>
    <col min="13569" max="13569" width="16" style="630" customWidth="1"/>
    <col min="13570" max="13570" width="16.85546875" style="630" customWidth="1"/>
    <col min="13571" max="13571" width="17.5703125" style="630" bestFit="1" customWidth="1"/>
    <col min="13572" max="13572" width="60.7109375" style="630" customWidth="1"/>
    <col min="13573" max="13573" width="10" style="630" bestFit="1" customWidth="1"/>
    <col min="13574" max="13574" width="16.85546875" style="630" customWidth="1"/>
    <col min="13575" max="13575" width="15.85546875" style="630" customWidth="1"/>
    <col min="13576" max="13576" width="15.5703125" style="630" customWidth="1"/>
    <col min="13577" max="13577" width="13.28515625" style="630" customWidth="1"/>
    <col min="13578" max="13824" width="9.140625" style="630"/>
    <col min="13825" max="13825" width="16" style="630" customWidth="1"/>
    <col min="13826" max="13826" width="16.85546875" style="630" customWidth="1"/>
    <col min="13827" max="13827" width="17.5703125" style="630" bestFit="1" customWidth="1"/>
    <col min="13828" max="13828" width="60.7109375" style="630" customWidth="1"/>
    <col min="13829" max="13829" width="10" style="630" bestFit="1" customWidth="1"/>
    <col min="13830" max="13830" width="16.85546875" style="630" customWidth="1"/>
    <col min="13831" max="13831" width="15.85546875" style="630" customWidth="1"/>
    <col min="13832" max="13832" width="15.5703125" style="630" customWidth="1"/>
    <col min="13833" max="13833" width="13.28515625" style="630" customWidth="1"/>
    <col min="13834" max="14080" width="9.140625" style="630"/>
    <col min="14081" max="14081" width="16" style="630" customWidth="1"/>
    <col min="14082" max="14082" width="16.85546875" style="630" customWidth="1"/>
    <col min="14083" max="14083" width="17.5703125" style="630" bestFit="1" customWidth="1"/>
    <col min="14084" max="14084" width="60.7109375" style="630" customWidth="1"/>
    <col min="14085" max="14085" width="10" style="630" bestFit="1" customWidth="1"/>
    <col min="14086" max="14086" width="16.85546875" style="630" customWidth="1"/>
    <col min="14087" max="14087" width="15.85546875" style="630" customWidth="1"/>
    <col min="14088" max="14088" width="15.5703125" style="630" customWidth="1"/>
    <col min="14089" max="14089" width="13.28515625" style="630" customWidth="1"/>
    <col min="14090" max="14336" width="9.140625" style="630"/>
    <col min="14337" max="14337" width="16" style="630" customWidth="1"/>
    <col min="14338" max="14338" width="16.85546875" style="630" customWidth="1"/>
    <col min="14339" max="14339" width="17.5703125" style="630" bestFit="1" customWidth="1"/>
    <col min="14340" max="14340" width="60.7109375" style="630" customWidth="1"/>
    <col min="14341" max="14341" width="10" style="630" bestFit="1" customWidth="1"/>
    <col min="14342" max="14342" width="16.85546875" style="630" customWidth="1"/>
    <col min="14343" max="14343" width="15.85546875" style="630" customWidth="1"/>
    <col min="14344" max="14344" width="15.5703125" style="630" customWidth="1"/>
    <col min="14345" max="14345" width="13.28515625" style="630" customWidth="1"/>
    <col min="14346" max="14592" width="9.140625" style="630"/>
    <col min="14593" max="14593" width="16" style="630" customWidth="1"/>
    <col min="14594" max="14594" width="16.85546875" style="630" customWidth="1"/>
    <col min="14595" max="14595" width="17.5703125" style="630" bestFit="1" customWidth="1"/>
    <col min="14596" max="14596" width="60.7109375" style="630" customWidth="1"/>
    <col min="14597" max="14597" width="10" style="630" bestFit="1" customWidth="1"/>
    <col min="14598" max="14598" width="16.85546875" style="630" customWidth="1"/>
    <col min="14599" max="14599" width="15.85546875" style="630" customWidth="1"/>
    <col min="14600" max="14600" width="15.5703125" style="630" customWidth="1"/>
    <col min="14601" max="14601" width="13.28515625" style="630" customWidth="1"/>
    <col min="14602" max="14848" width="9.140625" style="630"/>
    <col min="14849" max="14849" width="16" style="630" customWidth="1"/>
    <col min="14850" max="14850" width="16.85546875" style="630" customWidth="1"/>
    <col min="14851" max="14851" width="17.5703125" style="630" bestFit="1" customWidth="1"/>
    <col min="14852" max="14852" width="60.7109375" style="630" customWidth="1"/>
    <col min="14853" max="14853" width="10" style="630" bestFit="1" customWidth="1"/>
    <col min="14854" max="14854" width="16.85546875" style="630" customWidth="1"/>
    <col min="14855" max="14855" width="15.85546875" style="630" customWidth="1"/>
    <col min="14856" max="14856" width="15.5703125" style="630" customWidth="1"/>
    <col min="14857" max="14857" width="13.28515625" style="630" customWidth="1"/>
    <col min="14858" max="15104" width="9.140625" style="630"/>
    <col min="15105" max="15105" width="16" style="630" customWidth="1"/>
    <col min="15106" max="15106" width="16.85546875" style="630" customWidth="1"/>
    <col min="15107" max="15107" width="17.5703125" style="630" bestFit="1" customWidth="1"/>
    <col min="15108" max="15108" width="60.7109375" style="630" customWidth="1"/>
    <col min="15109" max="15109" width="10" style="630" bestFit="1" customWidth="1"/>
    <col min="15110" max="15110" width="16.85546875" style="630" customWidth="1"/>
    <col min="15111" max="15111" width="15.85546875" style="630" customWidth="1"/>
    <col min="15112" max="15112" width="15.5703125" style="630" customWidth="1"/>
    <col min="15113" max="15113" width="13.28515625" style="630" customWidth="1"/>
    <col min="15114" max="15360" width="9.140625" style="630"/>
    <col min="15361" max="15361" width="16" style="630" customWidth="1"/>
    <col min="15362" max="15362" width="16.85546875" style="630" customWidth="1"/>
    <col min="15363" max="15363" width="17.5703125" style="630" bestFit="1" customWidth="1"/>
    <col min="15364" max="15364" width="60.7109375" style="630" customWidth="1"/>
    <col min="15365" max="15365" width="10" style="630" bestFit="1" customWidth="1"/>
    <col min="15366" max="15366" width="16.85546875" style="630" customWidth="1"/>
    <col min="15367" max="15367" width="15.85546875" style="630" customWidth="1"/>
    <col min="15368" max="15368" width="15.5703125" style="630" customWidth="1"/>
    <col min="15369" max="15369" width="13.28515625" style="630" customWidth="1"/>
    <col min="15370" max="15616" width="9.140625" style="630"/>
    <col min="15617" max="15617" width="16" style="630" customWidth="1"/>
    <col min="15618" max="15618" width="16.85546875" style="630" customWidth="1"/>
    <col min="15619" max="15619" width="17.5703125" style="630" bestFit="1" customWidth="1"/>
    <col min="15620" max="15620" width="60.7109375" style="630" customWidth="1"/>
    <col min="15621" max="15621" width="10" style="630" bestFit="1" customWidth="1"/>
    <col min="15622" max="15622" width="16.85546875" style="630" customWidth="1"/>
    <col min="15623" max="15623" width="15.85546875" style="630" customWidth="1"/>
    <col min="15624" max="15624" width="15.5703125" style="630" customWidth="1"/>
    <col min="15625" max="15625" width="13.28515625" style="630" customWidth="1"/>
    <col min="15626" max="15872" width="9.140625" style="630"/>
    <col min="15873" max="15873" width="16" style="630" customWidth="1"/>
    <col min="15874" max="15874" width="16.85546875" style="630" customWidth="1"/>
    <col min="15875" max="15875" width="17.5703125" style="630" bestFit="1" customWidth="1"/>
    <col min="15876" max="15876" width="60.7109375" style="630" customWidth="1"/>
    <col min="15877" max="15877" width="10" style="630" bestFit="1" customWidth="1"/>
    <col min="15878" max="15878" width="16.85546875" style="630" customWidth="1"/>
    <col min="15879" max="15879" width="15.85546875" style="630" customWidth="1"/>
    <col min="15880" max="15880" width="15.5703125" style="630" customWidth="1"/>
    <col min="15881" max="15881" width="13.28515625" style="630" customWidth="1"/>
    <col min="15882" max="16128" width="9.140625" style="630"/>
    <col min="16129" max="16129" width="16" style="630" customWidth="1"/>
    <col min="16130" max="16130" width="16.85546875" style="630" customWidth="1"/>
    <col min="16131" max="16131" width="17.5703125" style="630" bestFit="1" customWidth="1"/>
    <col min="16132" max="16132" width="60.7109375" style="630" customWidth="1"/>
    <col min="16133" max="16133" width="10" style="630" bestFit="1" customWidth="1"/>
    <col min="16134" max="16134" width="16.85546875" style="630" customWidth="1"/>
    <col min="16135" max="16135" width="15.85546875" style="630" customWidth="1"/>
    <col min="16136" max="16136" width="15.5703125" style="630" customWidth="1"/>
    <col min="16137" max="16137" width="13.28515625" style="630" customWidth="1"/>
    <col min="16138" max="16384" width="9.140625" style="630"/>
  </cols>
  <sheetData>
    <row r="1" spans="1:10" ht="24.75" customHeight="1" thickBot="1" x14ac:dyDescent="0.25">
      <c r="A1" s="819" t="s">
        <v>776</v>
      </c>
      <c r="B1" s="820"/>
      <c r="C1" s="820"/>
      <c r="D1" s="820"/>
      <c r="E1" s="820"/>
      <c r="F1" s="820"/>
      <c r="G1" s="820"/>
      <c r="H1" s="820"/>
    </row>
    <row r="2" spans="1:10" ht="66" customHeight="1" thickBot="1" x14ac:dyDescent="0.25">
      <c r="A2" s="631" t="s">
        <v>777</v>
      </c>
      <c r="B2" s="632" t="s">
        <v>778</v>
      </c>
      <c r="C2" s="633" t="s">
        <v>679</v>
      </c>
      <c r="D2" s="634" t="s">
        <v>779</v>
      </c>
      <c r="E2" s="635" t="s">
        <v>780</v>
      </c>
      <c r="F2" s="636" t="s">
        <v>781</v>
      </c>
      <c r="G2" s="636" t="s">
        <v>782</v>
      </c>
      <c r="H2" s="637" t="s">
        <v>783</v>
      </c>
    </row>
    <row r="3" spans="1:10" ht="18" customHeight="1" x14ac:dyDescent="0.2">
      <c r="A3" s="638">
        <v>1</v>
      </c>
      <c r="B3" s="639" t="s">
        <v>784</v>
      </c>
      <c r="C3" s="640" t="s">
        <v>715</v>
      </c>
      <c r="D3" s="640" t="s">
        <v>785</v>
      </c>
      <c r="E3" s="641" t="s">
        <v>786</v>
      </c>
      <c r="F3" s="642">
        <v>8460.5714800000005</v>
      </c>
      <c r="G3" s="642">
        <v>8654.3652899999997</v>
      </c>
      <c r="H3" s="643">
        <f>G3-F3</f>
        <v>193.79380999999921</v>
      </c>
      <c r="I3"/>
      <c r="J3"/>
    </row>
    <row r="4" spans="1:10" ht="18" customHeight="1" x14ac:dyDescent="0.2">
      <c r="A4" s="638">
        <v>1</v>
      </c>
      <c r="B4" s="639" t="s">
        <v>784</v>
      </c>
      <c r="C4" s="640" t="s">
        <v>688</v>
      </c>
      <c r="D4" s="640" t="s">
        <v>787</v>
      </c>
      <c r="E4" s="641" t="s">
        <v>788</v>
      </c>
      <c r="F4" s="642">
        <v>8810.7100399999999</v>
      </c>
      <c r="G4" s="642">
        <v>9187.9958800000004</v>
      </c>
      <c r="H4" s="643">
        <f t="shared" ref="H4:H22" si="0">G4-F4</f>
        <v>377.28584000000046</v>
      </c>
      <c r="I4"/>
      <c r="J4"/>
    </row>
    <row r="5" spans="1:10" ht="18" customHeight="1" x14ac:dyDescent="0.2">
      <c r="A5" s="638">
        <v>1</v>
      </c>
      <c r="B5" s="639" t="s">
        <v>784</v>
      </c>
      <c r="C5" s="640" t="s">
        <v>688</v>
      </c>
      <c r="D5" s="640" t="s">
        <v>789</v>
      </c>
      <c r="E5" s="644">
        <v>31813861</v>
      </c>
      <c r="F5" s="642">
        <v>45879.212719999996</v>
      </c>
      <c r="G5" s="642">
        <v>47708.331009999994</v>
      </c>
      <c r="H5" s="643">
        <f t="shared" si="0"/>
        <v>1829.1182899999985</v>
      </c>
      <c r="I5"/>
      <c r="J5"/>
    </row>
    <row r="6" spans="1:10" ht="18" customHeight="1" x14ac:dyDescent="0.2">
      <c r="A6" s="638">
        <v>1</v>
      </c>
      <c r="B6" s="639" t="s">
        <v>784</v>
      </c>
      <c r="C6" s="645" t="s">
        <v>712</v>
      </c>
      <c r="D6" s="640" t="s">
        <v>790</v>
      </c>
      <c r="E6" s="641" t="s">
        <v>791</v>
      </c>
      <c r="F6" s="642">
        <v>692.33533</v>
      </c>
      <c r="G6" s="642">
        <v>661.5994300000001</v>
      </c>
      <c r="H6" s="643">
        <f t="shared" si="0"/>
        <v>-30.735899999999901</v>
      </c>
      <c r="I6"/>
      <c r="J6"/>
    </row>
    <row r="7" spans="1:10" ht="18" customHeight="1" x14ac:dyDescent="0.2">
      <c r="A7" s="638">
        <v>7</v>
      </c>
      <c r="B7" s="639" t="s">
        <v>784</v>
      </c>
      <c r="C7" s="645" t="s">
        <v>688</v>
      </c>
      <c r="D7" s="640" t="s">
        <v>792</v>
      </c>
      <c r="E7" s="641">
        <v>30853915</v>
      </c>
      <c r="F7" s="642">
        <v>1087.9639099999999</v>
      </c>
      <c r="G7" s="642">
        <v>1119.2218500000001</v>
      </c>
      <c r="H7" s="643">
        <f t="shared" si="0"/>
        <v>31.25794000000019</v>
      </c>
      <c r="I7"/>
      <c r="J7"/>
    </row>
    <row r="8" spans="1:10" ht="18" customHeight="1" x14ac:dyDescent="0.2">
      <c r="A8" s="638">
        <v>8</v>
      </c>
      <c r="B8" s="639" t="s">
        <v>793</v>
      </c>
      <c r="C8" s="645" t="s">
        <v>705</v>
      </c>
      <c r="D8" s="640" t="s">
        <v>794</v>
      </c>
      <c r="E8" s="641">
        <v>17335469</v>
      </c>
      <c r="F8" s="642">
        <v>1046.95588</v>
      </c>
      <c r="G8" s="642">
        <v>1045.7705699999999</v>
      </c>
      <c r="H8" s="643">
        <f t="shared" si="0"/>
        <v>-1.1853100000000723</v>
      </c>
      <c r="I8"/>
      <c r="J8"/>
    </row>
    <row r="9" spans="1:10" ht="18" customHeight="1" x14ac:dyDescent="0.2">
      <c r="A9" s="638">
        <v>8</v>
      </c>
      <c r="B9" s="639" t="s">
        <v>793</v>
      </c>
      <c r="C9" s="645" t="s">
        <v>716</v>
      </c>
      <c r="D9" s="640" t="s">
        <v>795</v>
      </c>
      <c r="E9" s="641" t="s">
        <v>796</v>
      </c>
      <c r="F9" s="642">
        <v>2350.6956800000003</v>
      </c>
      <c r="G9" s="642">
        <v>2349.7568099999999</v>
      </c>
      <c r="H9" s="643">
        <f t="shared" si="0"/>
        <v>-0.93887000000040643</v>
      </c>
      <c r="I9"/>
      <c r="J9"/>
    </row>
    <row r="10" spans="1:10" ht="18" customHeight="1" x14ac:dyDescent="0.2">
      <c r="A10" s="638">
        <v>8</v>
      </c>
      <c r="B10" s="639" t="s">
        <v>793</v>
      </c>
      <c r="C10" s="645" t="s">
        <v>709</v>
      </c>
      <c r="D10" s="640" t="s">
        <v>797</v>
      </c>
      <c r="E10" s="641">
        <v>17335965</v>
      </c>
      <c r="F10" s="642">
        <v>103.33484</v>
      </c>
      <c r="G10" s="642">
        <v>103.33484</v>
      </c>
      <c r="H10" s="643">
        <f t="shared" si="0"/>
        <v>0</v>
      </c>
      <c r="I10"/>
      <c r="J10"/>
    </row>
    <row r="11" spans="1:10" ht="18" customHeight="1" x14ac:dyDescent="0.2">
      <c r="A11" s="638">
        <v>8</v>
      </c>
      <c r="B11" s="639" t="s">
        <v>793</v>
      </c>
      <c r="C11" s="645" t="s">
        <v>709</v>
      </c>
      <c r="D11" s="640" t="s">
        <v>798</v>
      </c>
      <c r="E11" s="641">
        <v>44455356</v>
      </c>
      <c r="F11" s="642">
        <v>2104.9677700000002</v>
      </c>
      <c r="G11" s="642">
        <v>2240.6215400000001</v>
      </c>
      <c r="H11" s="643">
        <f t="shared" si="0"/>
        <v>135.65376999999989</v>
      </c>
      <c r="I11"/>
      <c r="J11"/>
    </row>
    <row r="12" spans="1:10" ht="18" customHeight="1" x14ac:dyDescent="0.2">
      <c r="A12" s="638">
        <v>8</v>
      </c>
      <c r="B12" s="639" t="s">
        <v>793</v>
      </c>
      <c r="C12" s="640" t="s">
        <v>697</v>
      </c>
      <c r="D12" s="640" t="s">
        <v>799</v>
      </c>
      <c r="E12" s="644" t="s">
        <v>800</v>
      </c>
      <c r="F12" s="642">
        <v>54.179110000000001</v>
      </c>
      <c r="G12" s="642">
        <v>54.179110000000001</v>
      </c>
      <c r="H12" s="643">
        <f t="shared" si="0"/>
        <v>0</v>
      </c>
      <c r="I12"/>
      <c r="J12"/>
    </row>
    <row r="13" spans="1:10" ht="18" customHeight="1" x14ac:dyDescent="0.2">
      <c r="A13" s="646">
        <v>8</v>
      </c>
      <c r="B13" s="639" t="s">
        <v>793</v>
      </c>
      <c r="C13" s="640" t="s">
        <v>714</v>
      </c>
      <c r="D13" s="640" t="s">
        <v>801</v>
      </c>
      <c r="E13" s="641">
        <v>17336163</v>
      </c>
      <c r="F13" s="642">
        <v>3273.1788000000001</v>
      </c>
      <c r="G13" s="642">
        <v>3353.8361</v>
      </c>
      <c r="H13" s="643">
        <f t="shared" si="0"/>
        <v>80.65729999999985</v>
      </c>
      <c r="I13"/>
      <c r="J13"/>
    </row>
    <row r="14" spans="1:10" ht="18" customHeight="1" x14ac:dyDescent="0.2">
      <c r="A14" s="638">
        <v>8</v>
      </c>
      <c r="B14" s="639" t="s">
        <v>793</v>
      </c>
      <c r="C14" s="640" t="s">
        <v>691</v>
      </c>
      <c r="D14" s="640" t="s">
        <v>802</v>
      </c>
      <c r="E14" s="644" t="s">
        <v>803</v>
      </c>
      <c r="F14" s="642">
        <v>8730.2073499999988</v>
      </c>
      <c r="G14" s="642">
        <v>9070.8748500000002</v>
      </c>
      <c r="H14" s="643">
        <f t="shared" si="0"/>
        <v>340.66750000000138</v>
      </c>
      <c r="I14"/>
      <c r="J14"/>
    </row>
    <row r="15" spans="1:10" ht="18" customHeight="1" x14ac:dyDescent="0.2">
      <c r="A15" s="638">
        <v>8</v>
      </c>
      <c r="B15" s="639" t="s">
        <v>793</v>
      </c>
      <c r="C15" s="640" t="s">
        <v>695</v>
      </c>
      <c r="D15" s="640" t="s">
        <v>804</v>
      </c>
      <c r="E15" s="644">
        <v>17335795</v>
      </c>
      <c r="F15" s="642">
        <v>8245.99827</v>
      </c>
      <c r="G15" s="642">
        <v>8463.8381899999986</v>
      </c>
      <c r="H15" s="643">
        <f t="shared" si="0"/>
        <v>217.83991999999853</v>
      </c>
      <c r="I15"/>
      <c r="J15"/>
    </row>
    <row r="16" spans="1:10" ht="18" customHeight="1" x14ac:dyDescent="0.2">
      <c r="A16" s="638">
        <v>8</v>
      </c>
      <c r="B16" s="639" t="s">
        <v>793</v>
      </c>
      <c r="C16" s="640" t="s">
        <v>713</v>
      </c>
      <c r="D16" s="640" t="s">
        <v>805</v>
      </c>
      <c r="E16" s="644" t="s">
        <v>806</v>
      </c>
      <c r="F16" s="642">
        <v>3773.9424399999998</v>
      </c>
      <c r="G16" s="642">
        <v>3840.20829</v>
      </c>
      <c r="H16" s="643">
        <f t="shared" si="0"/>
        <v>66.265850000000228</v>
      </c>
      <c r="I16"/>
      <c r="J16"/>
    </row>
    <row r="17" spans="1:10" ht="18" customHeight="1" x14ac:dyDescent="0.2">
      <c r="A17" s="638">
        <v>10</v>
      </c>
      <c r="B17" s="639" t="s">
        <v>793</v>
      </c>
      <c r="C17" s="640" t="s">
        <v>690</v>
      </c>
      <c r="D17" s="640" t="s">
        <v>807</v>
      </c>
      <c r="E17" s="644">
        <v>17336015</v>
      </c>
      <c r="F17" s="642">
        <v>299.20795000000004</v>
      </c>
      <c r="G17" s="642">
        <v>319.78580999999997</v>
      </c>
      <c r="H17" s="643">
        <f t="shared" si="0"/>
        <v>20.57785999999993</v>
      </c>
      <c r="I17"/>
      <c r="J17"/>
    </row>
    <row r="18" spans="1:10" ht="18" customHeight="1" x14ac:dyDescent="0.2">
      <c r="A18" s="638">
        <v>11</v>
      </c>
      <c r="B18" s="639" t="s">
        <v>793</v>
      </c>
      <c r="C18" s="640" t="s">
        <v>708</v>
      </c>
      <c r="D18" s="640" t="s">
        <v>808</v>
      </c>
      <c r="E18" s="644">
        <v>36167991</v>
      </c>
      <c r="F18" s="642">
        <v>143.11035000000001</v>
      </c>
      <c r="G18" s="642">
        <v>159.53546</v>
      </c>
      <c r="H18" s="643">
        <f t="shared" si="0"/>
        <v>16.425109999999989</v>
      </c>
      <c r="I18"/>
      <c r="J18"/>
    </row>
    <row r="19" spans="1:10" ht="18" customHeight="1" x14ac:dyDescent="0.2">
      <c r="A19" s="638">
        <v>11</v>
      </c>
      <c r="B19" s="639" t="s">
        <v>793</v>
      </c>
      <c r="C19" s="640" t="s">
        <v>691</v>
      </c>
      <c r="D19" s="640" t="s">
        <v>809</v>
      </c>
      <c r="E19" s="644" t="s">
        <v>810</v>
      </c>
      <c r="F19" s="642">
        <v>2446.78089</v>
      </c>
      <c r="G19" s="642">
        <v>2546.1023700000001</v>
      </c>
      <c r="H19" s="643">
        <f t="shared" si="0"/>
        <v>99.321480000000065</v>
      </c>
      <c r="I19"/>
      <c r="J19"/>
    </row>
    <row r="20" spans="1:10" ht="18" customHeight="1" x14ac:dyDescent="0.2">
      <c r="A20" s="646">
        <v>11</v>
      </c>
      <c r="B20" s="639" t="s">
        <v>793</v>
      </c>
      <c r="C20" s="645" t="s">
        <v>712</v>
      </c>
      <c r="D20" s="640" t="s">
        <v>811</v>
      </c>
      <c r="E20" s="641">
        <v>36084221</v>
      </c>
      <c r="F20" s="642">
        <v>483.64929999999998</v>
      </c>
      <c r="G20" s="642">
        <v>483.64929999999998</v>
      </c>
      <c r="H20" s="643">
        <f t="shared" si="0"/>
        <v>0</v>
      </c>
      <c r="I20"/>
      <c r="J20"/>
    </row>
    <row r="21" spans="1:10" ht="18" customHeight="1" x14ac:dyDescent="0.2">
      <c r="A21" s="638">
        <v>11</v>
      </c>
      <c r="B21" s="639" t="s">
        <v>793</v>
      </c>
      <c r="C21" s="645" t="s">
        <v>689</v>
      </c>
      <c r="D21" s="640" t="s">
        <v>812</v>
      </c>
      <c r="E21" s="644">
        <v>31908977</v>
      </c>
      <c r="F21" s="642">
        <v>512.92810999999995</v>
      </c>
      <c r="G21" s="642">
        <v>512.92810999999995</v>
      </c>
      <c r="H21" s="643">
        <f t="shared" si="0"/>
        <v>0</v>
      </c>
      <c r="I21"/>
      <c r="J21"/>
    </row>
    <row r="22" spans="1:10" ht="17.25" customHeight="1" thickBot="1" x14ac:dyDescent="0.25">
      <c r="A22" s="638">
        <v>12</v>
      </c>
      <c r="B22" s="639" t="s">
        <v>793</v>
      </c>
      <c r="C22" s="645" t="s">
        <v>702</v>
      </c>
      <c r="D22" s="640" t="s">
        <v>813</v>
      </c>
      <c r="E22" s="644">
        <v>37954032</v>
      </c>
      <c r="F22" s="642">
        <v>150.14183</v>
      </c>
      <c r="G22" s="642">
        <v>150.14183</v>
      </c>
      <c r="H22" s="643">
        <f t="shared" si="0"/>
        <v>0</v>
      </c>
      <c r="I22"/>
      <c r="J22"/>
    </row>
    <row r="23" spans="1:10" s="651" customFormat="1" ht="18" customHeight="1" thickBot="1" x14ac:dyDescent="0.25">
      <c r="A23" s="647" t="s">
        <v>4</v>
      </c>
      <c r="B23" s="648"/>
      <c r="C23" s="648"/>
      <c r="D23" s="648"/>
      <c r="E23" s="648"/>
      <c r="F23" s="649">
        <f>SUM(F3:F22)</f>
        <v>98650.072049999973</v>
      </c>
      <c r="G23" s="650">
        <f>SUM(G3:G22)</f>
        <v>102026.07663999997</v>
      </c>
      <c r="H23" s="650">
        <f>SUM(H3:H22)</f>
        <v>3376.0045899999986</v>
      </c>
      <c r="I23"/>
      <c r="J23"/>
    </row>
    <row r="24" spans="1:10" s="651" customFormat="1" ht="18" customHeight="1" x14ac:dyDescent="0.2">
      <c r="A24" s="652"/>
      <c r="B24" s="652"/>
      <c r="C24" s="652"/>
      <c r="D24" s="652"/>
      <c r="E24" s="652"/>
      <c r="F24" s="653"/>
      <c r="G24" s="653"/>
      <c r="H24" s="653"/>
      <c r="I24" s="630"/>
      <c r="J24" s="630"/>
    </row>
    <row r="25" spans="1:10" s="602" customFormat="1" ht="14.25" x14ac:dyDescent="0.2">
      <c r="A25" s="654" t="s">
        <v>777</v>
      </c>
      <c r="B25" s="655"/>
      <c r="C25" s="655"/>
      <c r="D25" s="655"/>
      <c r="E25" s="655"/>
      <c r="F25" s="656"/>
      <c r="G25" s="656"/>
      <c r="H25" s="656"/>
    </row>
    <row r="26" spans="1:10" s="651" customFormat="1" ht="12.75" customHeight="1" x14ac:dyDescent="0.2">
      <c r="A26" s="657">
        <v>1</v>
      </c>
      <c r="B26" s="821" t="s">
        <v>814</v>
      </c>
      <c r="C26" s="821"/>
      <c r="D26" s="821"/>
      <c r="F26" s="654"/>
    </row>
    <row r="27" spans="1:10" s="651" customFormat="1" ht="12.75" customHeight="1" x14ac:dyDescent="0.2">
      <c r="A27" s="657">
        <v>2</v>
      </c>
      <c r="B27" s="821" t="s">
        <v>815</v>
      </c>
      <c r="C27" s="821"/>
      <c r="D27" s="821"/>
      <c r="F27" s="658"/>
    </row>
    <row r="28" spans="1:10" s="651" customFormat="1" ht="12.75" customHeight="1" x14ac:dyDescent="0.2">
      <c r="A28" s="657">
        <v>3</v>
      </c>
      <c r="B28" s="818" t="s">
        <v>816</v>
      </c>
      <c r="C28" s="818"/>
      <c r="D28" s="818"/>
      <c r="F28" s="658"/>
    </row>
    <row r="29" spans="1:10" s="651" customFormat="1" ht="12.75" customHeight="1" x14ac:dyDescent="0.2">
      <c r="A29" s="657">
        <v>4</v>
      </c>
      <c r="B29" s="818" t="s">
        <v>817</v>
      </c>
      <c r="C29" s="818"/>
      <c r="D29" s="818"/>
    </row>
    <row r="30" spans="1:10" s="651" customFormat="1" ht="12.75" customHeight="1" x14ac:dyDescent="0.2">
      <c r="A30" s="657">
        <v>5</v>
      </c>
      <c r="B30" s="818" t="s">
        <v>818</v>
      </c>
      <c r="C30" s="818"/>
      <c r="D30" s="818"/>
    </row>
    <row r="31" spans="1:10" s="651" customFormat="1" ht="12.75" customHeight="1" x14ac:dyDescent="0.2">
      <c r="A31" s="657">
        <v>6</v>
      </c>
      <c r="B31" s="818" t="s">
        <v>819</v>
      </c>
      <c r="C31" s="818"/>
      <c r="D31" s="818"/>
    </row>
    <row r="32" spans="1:10" s="651" customFormat="1" ht="12.75" customHeight="1" x14ac:dyDescent="0.2">
      <c r="A32" s="657">
        <v>7</v>
      </c>
      <c r="B32" s="818" t="s">
        <v>820</v>
      </c>
      <c r="C32" s="818"/>
      <c r="D32" s="818"/>
      <c r="E32" s="659"/>
    </row>
    <row r="33" spans="1:6" s="651" customFormat="1" ht="12.75" customHeight="1" x14ac:dyDescent="0.2">
      <c r="A33" s="657">
        <v>8</v>
      </c>
      <c r="B33" s="818" t="s">
        <v>821</v>
      </c>
      <c r="C33" s="818"/>
      <c r="D33" s="818"/>
      <c r="E33" s="659"/>
    </row>
    <row r="34" spans="1:6" s="651" customFormat="1" ht="12.75" customHeight="1" x14ac:dyDescent="0.2">
      <c r="A34" s="657">
        <v>9</v>
      </c>
      <c r="B34" s="818" t="s">
        <v>822</v>
      </c>
      <c r="C34" s="818"/>
      <c r="D34" s="818"/>
      <c r="E34" s="660"/>
      <c r="F34" s="661"/>
    </row>
    <row r="35" spans="1:6" s="651" customFormat="1" ht="12.75" customHeight="1" x14ac:dyDescent="0.2">
      <c r="A35" s="657">
        <v>10</v>
      </c>
      <c r="B35" s="818" t="s">
        <v>823</v>
      </c>
      <c r="C35" s="818"/>
      <c r="D35" s="818"/>
      <c r="E35" s="659"/>
    </row>
    <row r="36" spans="1:6" s="651" customFormat="1" ht="12.75" customHeight="1" x14ac:dyDescent="0.2">
      <c r="A36" s="657">
        <v>11</v>
      </c>
      <c r="B36" s="818" t="s">
        <v>824</v>
      </c>
      <c r="C36" s="818"/>
      <c r="D36" s="818"/>
      <c r="E36" s="659"/>
    </row>
    <row r="37" spans="1:6" s="651" customFormat="1" ht="12.75" customHeight="1" x14ac:dyDescent="0.2">
      <c r="A37" s="657">
        <v>12</v>
      </c>
      <c r="B37" s="818" t="s">
        <v>825</v>
      </c>
      <c r="C37" s="818"/>
      <c r="D37" s="818"/>
      <c r="E37" s="662"/>
    </row>
    <row r="38" spans="1:6" s="651" customFormat="1" ht="12.75" customHeight="1" x14ac:dyDescent="0.2">
      <c r="A38" s="663">
        <v>13</v>
      </c>
      <c r="B38" s="818" t="s">
        <v>826</v>
      </c>
      <c r="C38" s="818"/>
      <c r="D38" s="818"/>
      <c r="E38" s="662"/>
    </row>
    <row r="39" spans="1:6" s="651" customFormat="1" ht="9.75" customHeight="1" x14ac:dyDescent="0.2">
      <c r="E39" s="662"/>
    </row>
    <row r="40" spans="1:6" s="651" customFormat="1" ht="14.25" x14ac:dyDescent="0.2">
      <c r="A40" s="664" t="s">
        <v>778</v>
      </c>
      <c r="B40" s="665"/>
      <c r="E40" s="662"/>
    </row>
    <row r="41" spans="1:6" s="651" customFormat="1" ht="12.75" customHeight="1" x14ac:dyDescent="0.2">
      <c r="A41" s="657" t="s">
        <v>784</v>
      </c>
      <c r="B41" s="818" t="s">
        <v>827</v>
      </c>
      <c r="C41" s="818"/>
      <c r="D41" s="818"/>
      <c r="E41" s="662"/>
    </row>
    <row r="42" spans="1:6" s="651" customFormat="1" ht="12.75" customHeight="1" x14ac:dyDescent="0.2">
      <c r="A42" s="657" t="s">
        <v>793</v>
      </c>
      <c r="B42" s="818" t="s">
        <v>828</v>
      </c>
      <c r="C42" s="818"/>
      <c r="D42" s="818"/>
    </row>
    <row r="43" spans="1:6" ht="14.25" x14ac:dyDescent="0.2"/>
  </sheetData>
  <mergeCells count="16">
    <mergeCell ref="B37:D37"/>
    <mergeCell ref="B38:D38"/>
    <mergeCell ref="B41:D41"/>
    <mergeCell ref="B42:D42"/>
    <mergeCell ref="B31:D31"/>
    <mergeCell ref="B32:D32"/>
    <mergeCell ref="B33:D33"/>
    <mergeCell ref="B34:D34"/>
    <mergeCell ref="B35:D35"/>
    <mergeCell ref="B36:D36"/>
    <mergeCell ref="B30:D30"/>
    <mergeCell ref="A1:H1"/>
    <mergeCell ref="B26:D26"/>
    <mergeCell ref="B27:D27"/>
    <mergeCell ref="B28:D28"/>
    <mergeCell ref="B29:D29"/>
  </mergeCells>
  <conditionalFormatting sqref="H24:H25">
    <cfRule type="cellIs" dxfId="1" priority="2" stopIfTrue="1" operator="lessThan">
      <formula>0</formula>
    </cfRule>
  </conditionalFormatting>
  <conditionalFormatting sqref="H3:H23">
    <cfRule type="cellIs" dxfId="0" priority="1" stopIfTrue="1" operator="lessThan">
      <formula>0</formula>
    </cfRule>
  </conditionalFormatting>
  <printOptions horizontalCentered="1"/>
  <pageMargins left="0.55118110236220474" right="0.59055118110236227" top="0.43307086614173229" bottom="0.51181102362204722" header="0.51181102362204722" footer="0.51181102362204722"/>
  <pageSetup paperSize="9" scale="7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109"/>
  <sheetViews>
    <sheetView showGridLines="0" zoomScale="70" zoomScaleNormal="70" zoomScaleSheetLayoutView="75" workbookViewId="0">
      <pane xSplit="6" ySplit="5" topLeftCell="G27" activePane="bottomRight" state="frozen"/>
      <selection activeCell="A11" sqref="A11"/>
      <selection pane="topRight" activeCell="A11" sqref="A11"/>
      <selection pane="bottomLeft" activeCell="A11" sqref="A11"/>
      <selection pane="bottomRight" activeCell="A11" sqref="A11"/>
    </sheetView>
  </sheetViews>
  <sheetFormatPr defaultRowHeight="12.75" x14ac:dyDescent="0.2"/>
  <cols>
    <col min="1" max="1" width="17.28515625" style="610" customWidth="1"/>
    <col min="2" max="2" width="6.42578125" style="610" customWidth="1"/>
    <col min="3" max="3" width="7.7109375" style="610" customWidth="1"/>
    <col min="4" max="4" width="39.140625" style="610" customWidth="1"/>
    <col min="5" max="5" width="9.5703125" style="610" customWidth="1"/>
    <col min="6" max="6" width="14.28515625" style="778" customWidth="1"/>
    <col min="7" max="7" width="18.5703125" style="778" customWidth="1"/>
    <col min="8" max="8" width="16" style="610" customWidth="1"/>
    <col min="9" max="9" width="12.140625" style="610" customWidth="1"/>
    <col min="10" max="10" width="14.140625" style="610" customWidth="1"/>
    <col min="11" max="11" width="14.42578125" style="667" customWidth="1"/>
    <col min="12" max="12" width="16.140625" style="667" customWidth="1"/>
    <col min="13" max="13" width="13.28515625" style="667" customWidth="1"/>
    <col min="14" max="14" width="16.85546875" style="667" customWidth="1"/>
    <col min="15" max="15" width="17.7109375" style="667" customWidth="1"/>
    <col min="16" max="16" width="14.42578125" style="667" bestFit="1" customWidth="1"/>
    <col min="17" max="17" width="15.7109375" style="667" bestFit="1" customWidth="1"/>
    <col min="18" max="18" width="12" style="667" customWidth="1"/>
    <col min="19" max="19" width="17.5703125" style="667" customWidth="1"/>
    <col min="20" max="20" width="15.140625" style="667" customWidth="1"/>
    <col min="21" max="21" width="9.140625" style="667"/>
    <col min="22" max="22" width="15.28515625" style="667" customWidth="1"/>
    <col min="23" max="16384" width="9.140625" style="667"/>
  </cols>
  <sheetData>
    <row r="1" spans="1:22" ht="25.5" customHeight="1" x14ac:dyDescent="0.2">
      <c r="A1" s="822" t="s">
        <v>829</v>
      </c>
      <c r="B1" s="822"/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</row>
    <row r="2" spans="1:22" ht="15" customHeight="1" x14ac:dyDescent="0.25">
      <c r="A2" s="823" t="s">
        <v>679</v>
      </c>
      <c r="B2" s="825" t="s">
        <v>830</v>
      </c>
      <c r="C2" s="825" t="s">
        <v>831</v>
      </c>
      <c r="D2" s="825" t="s">
        <v>779</v>
      </c>
      <c r="E2" s="825" t="s">
        <v>780</v>
      </c>
      <c r="F2" s="825" t="s">
        <v>832</v>
      </c>
      <c r="G2" s="827" t="s">
        <v>833</v>
      </c>
      <c r="H2" s="825" t="s">
        <v>834</v>
      </c>
      <c r="I2" s="825" t="s">
        <v>835</v>
      </c>
      <c r="J2" s="825" t="s">
        <v>836</v>
      </c>
      <c r="K2" s="831" t="s">
        <v>837</v>
      </c>
      <c r="L2" s="832"/>
      <c r="M2" s="832"/>
      <c r="N2" s="833"/>
      <c r="O2" s="829" t="s">
        <v>838</v>
      </c>
    </row>
    <row r="3" spans="1:22" ht="90" customHeight="1" x14ac:dyDescent="0.2">
      <c r="A3" s="824"/>
      <c r="B3" s="826"/>
      <c r="C3" s="826"/>
      <c r="D3" s="826"/>
      <c r="E3" s="826"/>
      <c r="F3" s="826"/>
      <c r="G3" s="828"/>
      <c r="H3" s="826"/>
      <c r="I3" s="826"/>
      <c r="J3" s="826"/>
      <c r="K3" s="687" t="s">
        <v>839</v>
      </c>
      <c r="L3" s="688" t="s">
        <v>840</v>
      </c>
      <c r="M3" s="688" t="s">
        <v>841</v>
      </c>
      <c r="N3" s="688" t="s">
        <v>842</v>
      </c>
      <c r="O3" s="830"/>
      <c r="P3" s="169"/>
    </row>
    <row r="4" spans="1:22" s="675" customFormat="1" ht="25.5" x14ac:dyDescent="0.2">
      <c r="A4" s="689" t="s">
        <v>715</v>
      </c>
      <c r="B4" s="690">
        <v>1</v>
      </c>
      <c r="C4" s="690" t="s">
        <v>784</v>
      </c>
      <c r="D4" s="689" t="s">
        <v>785</v>
      </c>
      <c r="E4" s="691" t="s">
        <v>786</v>
      </c>
      <c r="F4" s="692" t="s">
        <v>843</v>
      </c>
      <c r="G4" s="693">
        <v>8654.3652899999997</v>
      </c>
      <c r="H4" s="694"/>
      <c r="I4" s="11"/>
      <c r="J4" s="11"/>
      <c r="K4" s="695">
        <v>0</v>
      </c>
      <c r="L4" s="695">
        <v>4343.5600809931611</v>
      </c>
      <c r="M4" s="696">
        <v>39510</v>
      </c>
      <c r="N4" s="695">
        <v>996.54823076412401</v>
      </c>
      <c r="O4" s="695">
        <v>2200</v>
      </c>
      <c r="P4" s="169"/>
      <c r="Q4" s="169"/>
      <c r="R4" s="169"/>
      <c r="S4" s="169"/>
      <c r="T4" s="169"/>
      <c r="U4" s="169"/>
      <c r="V4" s="169"/>
    </row>
    <row r="5" spans="1:22" s="675" customFormat="1" ht="25.5" x14ac:dyDescent="0.2">
      <c r="A5" s="689" t="s">
        <v>703</v>
      </c>
      <c r="B5" s="690">
        <v>11</v>
      </c>
      <c r="C5" s="690" t="s">
        <v>793</v>
      </c>
      <c r="D5" s="689" t="s">
        <v>844</v>
      </c>
      <c r="E5" s="697">
        <v>36167908</v>
      </c>
      <c r="F5" s="692" t="s">
        <v>845</v>
      </c>
      <c r="G5" s="693">
        <v>0</v>
      </c>
      <c r="H5" s="694"/>
      <c r="I5" s="11"/>
      <c r="J5" s="11"/>
      <c r="K5" s="695">
        <v>48.962209999999999</v>
      </c>
      <c r="L5" s="695">
        <v>49.047249999999998</v>
      </c>
      <c r="M5" s="696">
        <v>39967</v>
      </c>
      <c r="N5" s="695">
        <v>0</v>
      </c>
      <c r="O5" s="695">
        <v>0</v>
      </c>
      <c r="P5" s="169"/>
      <c r="Q5" s="169"/>
      <c r="R5" s="169"/>
      <c r="S5" s="169"/>
      <c r="T5" s="169"/>
      <c r="U5" s="169"/>
      <c r="V5" s="169"/>
    </row>
    <row r="6" spans="1:22" s="675" customFormat="1" ht="25.5" x14ac:dyDescent="0.2">
      <c r="A6" s="689" t="s">
        <v>688</v>
      </c>
      <c r="B6" s="690">
        <v>1</v>
      </c>
      <c r="C6" s="690" t="s">
        <v>784</v>
      </c>
      <c r="D6" s="689" t="s">
        <v>787</v>
      </c>
      <c r="E6" s="691" t="s">
        <v>788</v>
      </c>
      <c r="F6" s="692" t="s">
        <v>843</v>
      </c>
      <c r="G6" s="693">
        <v>9187.9958800000004</v>
      </c>
      <c r="H6" s="698"/>
      <c r="I6" s="699"/>
      <c r="J6" s="698"/>
      <c r="K6" s="695">
        <v>478.75641999999999</v>
      </c>
      <c r="L6" s="695">
        <v>10363.452029999999</v>
      </c>
      <c r="M6" s="696">
        <v>39841</v>
      </c>
      <c r="N6" s="695">
        <v>8457.0058800000006</v>
      </c>
      <c r="O6" s="695">
        <v>1500</v>
      </c>
      <c r="P6" s="169"/>
      <c r="Q6" s="169"/>
      <c r="R6" s="169"/>
      <c r="S6" s="169"/>
      <c r="T6" s="169"/>
      <c r="U6" s="169"/>
      <c r="V6" s="169"/>
    </row>
    <row r="7" spans="1:22" s="675" customFormat="1" ht="17.25" customHeight="1" x14ac:dyDescent="0.2">
      <c r="A7" s="689" t="s">
        <v>688</v>
      </c>
      <c r="B7" s="690">
        <v>1</v>
      </c>
      <c r="C7" s="690" t="s">
        <v>784</v>
      </c>
      <c r="D7" s="689" t="s">
        <v>789</v>
      </c>
      <c r="E7" s="697">
        <v>31813861</v>
      </c>
      <c r="F7" s="692" t="s">
        <v>843</v>
      </c>
      <c r="G7" s="693">
        <v>47708.331009999994</v>
      </c>
      <c r="H7" s="698"/>
      <c r="I7" s="699"/>
      <c r="J7" s="698"/>
      <c r="K7" s="695">
        <v>0</v>
      </c>
      <c r="L7" s="695">
        <v>0</v>
      </c>
      <c r="M7" s="11"/>
      <c r="N7" s="695">
        <v>0</v>
      </c>
      <c r="O7" s="695">
        <v>4200</v>
      </c>
      <c r="P7" s="169"/>
      <c r="Q7" s="169"/>
      <c r="R7" s="169"/>
      <c r="S7" s="169"/>
      <c r="T7" s="169"/>
      <c r="U7" s="169"/>
      <c r="V7" s="169"/>
    </row>
    <row r="8" spans="1:22" s="675" customFormat="1" ht="17.25" customHeight="1" x14ac:dyDescent="0.2">
      <c r="A8" s="689" t="s">
        <v>688</v>
      </c>
      <c r="B8" s="690">
        <v>7</v>
      </c>
      <c r="C8" s="690" t="s">
        <v>784</v>
      </c>
      <c r="D8" s="689" t="s">
        <v>792</v>
      </c>
      <c r="E8" s="697">
        <v>30853915</v>
      </c>
      <c r="F8" s="692" t="s">
        <v>843</v>
      </c>
      <c r="G8" s="693">
        <v>1119.2218500000001</v>
      </c>
      <c r="H8" s="698"/>
      <c r="I8" s="699"/>
      <c r="J8" s="698"/>
      <c r="K8" s="695">
        <v>0</v>
      </c>
      <c r="L8" s="695">
        <v>0</v>
      </c>
      <c r="M8" s="700"/>
      <c r="N8" s="695">
        <v>0</v>
      </c>
      <c r="O8" s="695">
        <v>650.79101000000003</v>
      </c>
      <c r="P8" s="169"/>
      <c r="Q8" s="169"/>
      <c r="R8" s="169"/>
      <c r="S8" s="169"/>
      <c r="T8" s="169"/>
      <c r="U8" s="169"/>
      <c r="V8" s="169"/>
    </row>
    <row r="9" spans="1:22" s="675" customFormat="1" ht="17.25" customHeight="1" x14ac:dyDescent="0.2">
      <c r="A9" s="689" t="s">
        <v>705</v>
      </c>
      <c r="B9" s="690">
        <v>8</v>
      </c>
      <c r="C9" s="690" t="s">
        <v>793</v>
      </c>
      <c r="D9" s="689" t="s">
        <v>794</v>
      </c>
      <c r="E9" s="697">
        <v>17335469</v>
      </c>
      <c r="F9" s="692" t="s">
        <v>843</v>
      </c>
      <c r="G9" s="693">
        <v>1045.7705699999999</v>
      </c>
      <c r="H9" s="698"/>
      <c r="I9" s="699"/>
      <c r="J9" s="698"/>
      <c r="K9" s="695">
        <v>0</v>
      </c>
      <c r="L9" s="695">
        <v>0</v>
      </c>
      <c r="M9" s="701">
        <v>40458</v>
      </c>
      <c r="N9" s="695">
        <v>7.6346000000000007</v>
      </c>
      <c r="O9" s="695">
        <v>0</v>
      </c>
      <c r="P9" s="169"/>
      <c r="Q9" s="169"/>
      <c r="R9" s="169"/>
      <c r="S9" s="169"/>
      <c r="T9" s="169"/>
      <c r="U9" s="169"/>
      <c r="V9" s="169"/>
    </row>
    <row r="10" spans="1:22" s="675" customFormat="1" ht="25.5" x14ac:dyDescent="0.2">
      <c r="A10" s="11" t="s">
        <v>716</v>
      </c>
      <c r="B10" s="698">
        <v>8</v>
      </c>
      <c r="C10" s="698" t="s">
        <v>793</v>
      </c>
      <c r="D10" s="689" t="s">
        <v>795</v>
      </c>
      <c r="E10" s="691" t="s">
        <v>796</v>
      </c>
      <c r="F10" s="692" t="s">
        <v>845</v>
      </c>
      <c r="G10" s="693">
        <v>2349.7568099999999</v>
      </c>
      <c r="H10" s="698"/>
      <c r="I10" s="702"/>
      <c r="J10" s="703"/>
      <c r="K10" s="695">
        <v>6.7227600000000001</v>
      </c>
      <c r="L10" s="695">
        <v>6.7227600000000001</v>
      </c>
      <c r="M10" s="701">
        <v>40476</v>
      </c>
      <c r="N10" s="695">
        <v>0</v>
      </c>
      <c r="O10" s="695">
        <v>0</v>
      </c>
      <c r="P10" s="169"/>
      <c r="Q10" s="169"/>
      <c r="R10" s="169"/>
      <c r="S10" s="169"/>
      <c r="T10" s="169"/>
      <c r="U10" s="169"/>
      <c r="V10" s="169"/>
    </row>
    <row r="11" spans="1:22" s="675" customFormat="1" ht="18" customHeight="1" x14ac:dyDescent="0.2">
      <c r="A11" s="11" t="s">
        <v>716</v>
      </c>
      <c r="B11" s="698">
        <v>9</v>
      </c>
      <c r="C11" s="698" t="s">
        <v>793</v>
      </c>
      <c r="D11" s="689" t="s">
        <v>846</v>
      </c>
      <c r="E11" s="691" t="s">
        <v>847</v>
      </c>
      <c r="F11" s="692" t="s">
        <v>845</v>
      </c>
      <c r="G11" s="693">
        <v>0</v>
      </c>
      <c r="H11" s="698"/>
      <c r="I11" s="702"/>
      <c r="J11" s="703"/>
      <c r="K11" s="695">
        <v>1.1126500000000001</v>
      </c>
      <c r="L11" s="695">
        <v>1.1126500000000001</v>
      </c>
      <c r="M11" s="702">
        <v>40476</v>
      </c>
      <c r="N11" s="695">
        <v>0</v>
      </c>
      <c r="O11" s="695">
        <v>0</v>
      </c>
      <c r="P11" s="169"/>
      <c r="Q11" s="169"/>
      <c r="R11" s="169"/>
      <c r="S11" s="169"/>
      <c r="T11" s="169"/>
      <c r="U11" s="169"/>
      <c r="V11" s="169"/>
    </row>
    <row r="12" spans="1:22" s="675" customFormat="1" ht="18" customHeight="1" x14ac:dyDescent="0.2">
      <c r="A12" s="11" t="s">
        <v>709</v>
      </c>
      <c r="B12" s="690">
        <v>8</v>
      </c>
      <c r="C12" s="690" t="s">
        <v>793</v>
      </c>
      <c r="D12" s="689" t="s">
        <v>797</v>
      </c>
      <c r="E12" s="697">
        <v>17335965</v>
      </c>
      <c r="F12" s="692" t="s">
        <v>848</v>
      </c>
      <c r="G12" s="693">
        <v>103.33484</v>
      </c>
      <c r="H12" s="698"/>
      <c r="I12" s="702"/>
      <c r="J12" s="703"/>
      <c r="K12" s="695">
        <v>1107.7281499999999</v>
      </c>
      <c r="L12" s="695">
        <v>0</v>
      </c>
      <c r="M12" s="704"/>
      <c r="N12" s="695">
        <v>0</v>
      </c>
      <c r="O12" s="695">
        <v>0</v>
      </c>
      <c r="P12" s="169"/>
      <c r="Q12" s="169"/>
      <c r="R12" s="169"/>
      <c r="S12" s="169"/>
      <c r="T12" s="169"/>
      <c r="U12" s="169"/>
      <c r="V12" s="169"/>
    </row>
    <row r="13" spans="1:22" s="675" customFormat="1" ht="25.5" x14ac:dyDescent="0.2">
      <c r="A13" s="11" t="s">
        <v>709</v>
      </c>
      <c r="B13" s="690">
        <v>8</v>
      </c>
      <c r="C13" s="690" t="s">
        <v>793</v>
      </c>
      <c r="D13" s="689" t="s">
        <v>798</v>
      </c>
      <c r="E13" s="697">
        <v>44455356</v>
      </c>
      <c r="F13" s="690" t="s">
        <v>843</v>
      </c>
      <c r="G13" s="693">
        <v>2240.6215400000001</v>
      </c>
      <c r="H13" s="698"/>
      <c r="I13" s="702"/>
      <c r="J13" s="703"/>
      <c r="K13" s="695">
        <v>0</v>
      </c>
      <c r="L13" s="695">
        <v>0</v>
      </c>
      <c r="M13" s="705"/>
      <c r="N13" s="695">
        <v>0</v>
      </c>
      <c r="O13" s="695">
        <v>0</v>
      </c>
      <c r="P13" s="169"/>
      <c r="Q13" s="169"/>
      <c r="R13" s="169"/>
      <c r="S13" s="169"/>
      <c r="T13" s="169"/>
      <c r="U13" s="169"/>
      <c r="V13" s="169"/>
    </row>
    <row r="14" spans="1:22" s="675" customFormat="1" ht="25.5" x14ac:dyDescent="0.2">
      <c r="A14" s="689" t="s">
        <v>697</v>
      </c>
      <c r="B14" s="698">
        <v>8</v>
      </c>
      <c r="C14" s="698" t="s">
        <v>793</v>
      </c>
      <c r="D14" s="689" t="s">
        <v>799</v>
      </c>
      <c r="E14" s="691" t="s">
        <v>800</v>
      </c>
      <c r="F14" s="692" t="s">
        <v>848</v>
      </c>
      <c r="G14" s="693">
        <v>54.179110000000001</v>
      </c>
      <c r="H14" s="698"/>
      <c r="I14" s="699"/>
      <c r="J14" s="703"/>
      <c r="K14" s="695">
        <v>0</v>
      </c>
      <c r="L14" s="695">
        <v>0</v>
      </c>
      <c r="M14" s="706"/>
      <c r="N14" s="695">
        <v>0</v>
      </c>
      <c r="O14" s="695">
        <v>0</v>
      </c>
      <c r="P14" s="169"/>
      <c r="Q14" s="169"/>
      <c r="R14" s="169"/>
      <c r="S14" s="169"/>
      <c r="T14" s="169"/>
      <c r="U14" s="169"/>
      <c r="V14" s="169"/>
    </row>
    <row r="15" spans="1:22" s="675" customFormat="1" ht="17.25" customHeight="1" x14ac:dyDescent="0.2">
      <c r="A15" s="689" t="s">
        <v>706</v>
      </c>
      <c r="B15" s="698">
        <v>8</v>
      </c>
      <c r="C15" s="698" t="s">
        <v>793</v>
      </c>
      <c r="D15" s="689" t="s">
        <v>849</v>
      </c>
      <c r="E15" s="691" t="s">
        <v>850</v>
      </c>
      <c r="F15" s="692" t="s">
        <v>848</v>
      </c>
      <c r="G15" s="693">
        <v>0</v>
      </c>
      <c r="H15" s="698" t="s">
        <v>172</v>
      </c>
      <c r="I15" s="699"/>
      <c r="J15" s="703"/>
      <c r="K15" s="695">
        <v>92.575179999999989</v>
      </c>
      <c r="L15" s="695">
        <v>232.65982</v>
      </c>
      <c r="M15" s="696">
        <v>39748</v>
      </c>
      <c r="N15" s="695">
        <v>219.07986</v>
      </c>
      <c r="O15" s="695">
        <v>0</v>
      </c>
      <c r="P15" s="169"/>
      <c r="Q15" s="169"/>
      <c r="R15" s="169"/>
      <c r="S15" s="169"/>
      <c r="T15" s="169"/>
      <c r="U15" s="169"/>
      <c r="V15" s="169"/>
    </row>
    <row r="16" spans="1:22" s="675" customFormat="1" ht="17.25" customHeight="1" x14ac:dyDescent="0.2">
      <c r="A16" s="11" t="s">
        <v>694</v>
      </c>
      <c r="B16" s="698">
        <v>10</v>
      </c>
      <c r="C16" s="698" t="s">
        <v>793</v>
      </c>
      <c r="D16" s="707" t="s">
        <v>851</v>
      </c>
      <c r="E16" s="691" t="s">
        <v>852</v>
      </c>
      <c r="F16" s="692" t="s">
        <v>848</v>
      </c>
      <c r="G16" s="693">
        <v>0</v>
      </c>
      <c r="H16" s="708"/>
      <c r="I16" s="709"/>
      <c r="J16" s="709"/>
      <c r="K16" s="695">
        <v>3.4605399999999999</v>
      </c>
      <c r="L16" s="695">
        <v>2.9765600000000001</v>
      </c>
      <c r="M16" s="710">
        <v>39903</v>
      </c>
      <c r="N16" s="695">
        <v>9.5355499999999989</v>
      </c>
      <c r="O16" s="695">
        <v>0</v>
      </c>
      <c r="P16" s="169"/>
      <c r="Q16" s="169"/>
      <c r="R16" s="169"/>
      <c r="S16" s="169"/>
      <c r="T16" s="169"/>
      <c r="U16" s="169"/>
      <c r="V16" s="169"/>
    </row>
    <row r="17" spans="1:22" s="675" customFormat="1" ht="17.25" customHeight="1" x14ac:dyDescent="0.2">
      <c r="A17" s="11" t="s">
        <v>698</v>
      </c>
      <c r="B17" s="690">
        <v>1</v>
      </c>
      <c r="C17" s="690" t="s">
        <v>784</v>
      </c>
      <c r="D17" s="707" t="s">
        <v>853</v>
      </c>
      <c r="E17" s="691" t="s">
        <v>854</v>
      </c>
      <c r="F17" s="692" t="s">
        <v>845</v>
      </c>
      <c r="G17" s="693">
        <v>0</v>
      </c>
      <c r="H17" s="11"/>
      <c r="I17" s="11"/>
      <c r="J17" s="11"/>
      <c r="K17" s="695">
        <v>216.92169000000001</v>
      </c>
      <c r="L17" s="695">
        <v>216.92169000000001</v>
      </c>
      <c r="M17" s="711">
        <v>39538</v>
      </c>
      <c r="N17" s="695">
        <v>413.98602</v>
      </c>
      <c r="O17" s="695">
        <v>0</v>
      </c>
      <c r="P17" s="169"/>
      <c r="Q17" s="169"/>
      <c r="R17" s="169"/>
      <c r="S17" s="169"/>
      <c r="T17" s="169"/>
      <c r="U17" s="169"/>
      <c r="V17" s="169"/>
    </row>
    <row r="18" spans="1:22" s="712" customFormat="1" ht="17.25" customHeight="1" x14ac:dyDescent="0.2">
      <c r="A18" s="11" t="s">
        <v>698</v>
      </c>
      <c r="B18" s="690">
        <v>7</v>
      </c>
      <c r="C18" s="690" t="s">
        <v>784</v>
      </c>
      <c r="D18" s="707" t="s">
        <v>855</v>
      </c>
      <c r="E18" s="691" t="s">
        <v>856</v>
      </c>
      <c r="F18" s="692" t="s">
        <v>845</v>
      </c>
      <c r="G18" s="693">
        <v>0</v>
      </c>
      <c r="H18" s="11"/>
      <c r="I18" s="11"/>
      <c r="J18" s="11"/>
      <c r="K18" s="695">
        <v>7.9579999999999998E-2</v>
      </c>
      <c r="L18" s="695">
        <v>7.9579999999999998E-2</v>
      </c>
      <c r="M18" s="711">
        <v>40226</v>
      </c>
      <c r="N18" s="695">
        <v>0</v>
      </c>
      <c r="O18" s="695">
        <v>0</v>
      </c>
      <c r="P18" s="169"/>
      <c r="Q18" s="169"/>
      <c r="R18" s="169"/>
      <c r="S18" s="169"/>
      <c r="T18" s="169"/>
      <c r="U18" s="169"/>
      <c r="V18" s="169"/>
    </row>
    <row r="19" spans="1:22" s="675" customFormat="1" ht="17.25" customHeight="1" x14ac:dyDescent="0.2">
      <c r="A19" s="11" t="s">
        <v>686</v>
      </c>
      <c r="B19" s="698">
        <v>10</v>
      </c>
      <c r="C19" s="698" t="s">
        <v>793</v>
      </c>
      <c r="D19" s="707" t="s">
        <v>857</v>
      </c>
      <c r="E19" s="691" t="s">
        <v>858</v>
      </c>
      <c r="F19" s="692" t="s">
        <v>848</v>
      </c>
      <c r="G19" s="693">
        <v>0</v>
      </c>
      <c r="H19" s="698"/>
      <c r="I19" s="698"/>
      <c r="J19" s="698"/>
      <c r="K19" s="695">
        <v>50.36262696673969</v>
      </c>
      <c r="L19" s="695">
        <v>109.20100577574189</v>
      </c>
      <c r="M19" s="696">
        <v>39643</v>
      </c>
      <c r="N19" s="695">
        <v>2.9077872933678549E-2</v>
      </c>
      <c r="O19" s="695">
        <v>0</v>
      </c>
      <c r="P19" s="169"/>
      <c r="Q19" s="169"/>
      <c r="R19" s="169"/>
      <c r="S19" s="169"/>
      <c r="T19" s="169"/>
      <c r="U19" s="169"/>
      <c r="V19" s="169"/>
    </row>
    <row r="20" spans="1:22" s="675" customFormat="1" ht="25.5" x14ac:dyDescent="0.2">
      <c r="A20" s="707" t="s">
        <v>686</v>
      </c>
      <c r="B20" s="698">
        <v>10</v>
      </c>
      <c r="C20" s="698" t="s">
        <v>793</v>
      </c>
      <c r="D20" s="707" t="s">
        <v>859</v>
      </c>
      <c r="E20" s="691" t="s">
        <v>860</v>
      </c>
      <c r="F20" s="692" t="s">
        <v>848</v>
      </c>
      <c r="G20" s="693">
        <v>0</v>
      </c>
      <c r="H20" s="698"/>
      <c r="I20" s="698"/>
      <c r="J20" s="698"/>
      <c r="K20" s="695">
        <v>7.2512115780389019E-2</v>
      </c>
      <c r="L20" s="695">
        <v>0</v>
      </c>
      <c r="M20" s="696">
        <v>39722</v>
      </c>
      <c r="N20" s="695">
        <v>0.13602867954590719</v>
      </c>
      <c r="O20" s="695">
        <v>0</v>
      </c>
      <c r="P20" s="169"/>
      <c r="Q20" s="169"/>
      <c r="R20" s="169"/>
      <c r="S20" s="169"/>
      <c r="T20" s="169"/>
      <c r="U20" s="169"/>
      <c r="V20" s="169"/>
    </row>
    <row r="21" spans="1:22" s="675" customFormat="1" ht="21" customHeight="1" x14ac:dyDescent="0.2">
      <c r="A21" s="707" t="s">
        <v>686</v>
      </c>
      <c r="B21" s="698">
        <v>4</v>
      </c>
      <c r="C21" s="698" t="s">
        <v>784</v>
      </c>
      <c r="D21" s="707" t="s">
        <v>861</v>
      </c>
      <c r="E21" s="691" t="s">
        <v>862</v>
      </c>
      <c r="F21" s="692" t="s">
        <v>845</v>
      </c>
      <c r="G21" s="693">
        <v>0</v>
      </c>
      <c r="H21" s="698"/>
      <c r="I21" s="698"/>
      <c r="J21" s="698"/>
      <c r="K21" s="695">
        <v>49.088246033326691</v>
      </c>
      <c r="L21" s="695">
        <v>49.088246033326691</v>
      </c>
      <c r="M21" s="696">
        <v>39722</v>
      </c>
      <c r="N21" s="695">
        <v>0.22239925645621722</v>
      </c>
      <c r="O21" s="695">
        <v>0</v>
      </c>
      <c r="P21" s="169"/>
      <c r="Q21" s="169"/>
      <c r="R21" s="169"/>
      <c r="S21" s="169"/>
      <c r="T21" s="169"/>
      <c r="U21" s="169"/>
      <c r="V21" s="169"/>
    </row>
    <row r="22" spans="1:22" s="675" customFormat="1" ht="25.5" x14ac:dyDescent="0.2">
      <c r="A22" s="11" t="s">
        <v>714</v>
      </c>
      <c r="B22" s="690">
        <v>8</v>
      </c>
      <c r="C22" s="690" t="s">
        <v>793</v>
      </c>
      <c r="D22" s="689" t="s">
        <v>801</v>
      </c>
      <c r="E22" s="697">
        <v>17336163</v>
      </c>
      <c r="F22" s="692" t="s">
        <v>843</v>
      </c>
      <c r="G22" s="693">
        <v>3353.8361</v>
      </c>
      <c r="H22" s="713"/>
      <c r="I22" s="714"/>
      <c r="J22" s="715"/>
      <c r="K22" s="695">
        <v>0</v>
      </c>
      <c r="L22" s="695">
        <v>151.06071</v>
      </c>
      <c r="M22" s="714">
        <v>39673</v>
      </c>
      <c r="N22" s="695">
        <v>0</v>
      </c>
      <c r="O22" s="695">
        <v>0</v>
      </c>
      <c r="P22" s="169"/>
      <c r="Q22" s="169"/>
      <c r="R22" s="169"/>
      <c r="S22" s="169"/>
      <c r="T22" s="169"/>
      <c r="U22" s="169"/>
      <c r="V22" s="169"/>
    </row>
    <row r="23" spans="1:22" s="675" customFormat="1" ht="25.5" x14ac:dyDescent="0.2">
      <c r="A23" s="716" t="s">
        <v>700</v>
      </c>
      <c r="B23" s="713">
        <v>12</v>
      </c>
      <c r="C23" s="717" t="s">
        <v>793</v>
      </c>
      <c r="D23" s="716" t="s">
        <v>863</v>
      </c>
      <c r="E23" s="718">
        <v>35581778</v>
      </c>
      <c r="F23" s="719" t="s">
        <v>848</v>
      </c>
      <c r="G23" s="693">
        <v>0</v>
      </c>
      <c r="H23" s="698"/>
      <c r="I23" s="699"/>
      <c r="J23" s="703"/>
      <c r="K23" s="695">
        <v>3.0073400000000001</v>
      </c>
      <c r="L23" s="695">
        <v>2.8410900000000003</v>
      </c>
      <c r="M23" s="696">
        <v>40094</v>
      </c>
      <c r="N23" s="695">
        <v>322.86203</v>
      </c>
      <c r="O23" s="695">
        <v>0</v>
      </c>
      <c r="P23" s="169"/>
      <c r="Q23" s="169"/>
      <c r="R23" s="169"/>
      <c r="S23" s="169"/>
      <c r="T23" s="169"/>
      <c r="U23" s="169"/>
      <c r="V23" s="169"/>
    </row>
    <row r="24" spans="1:22" s="712" customFormat="1" ht="19.5" customHeight="1" x14ac:dyDescent="0.2">
      <c r="A24" s="716" t="s">
        <v>700</v>
      </c>
      <c r="B24" s="713">
        <v>11</v>
      </c>
      <c r="C24" s="717" t="s">
        <v>793</v>
      </c>
      <c r="D24" s="716" t="s">
        <v>864</v>
      </c>
      <c r="E24" s="718">
        <v>35581000</v>
      </c>
      <c r="F24" s="719" t="s">
        <v>845</v>
      </c>
      <c r="G24" s="693">
        <v>0</v>
      </c>
      <c r="H24" s="698"/>
      <c r="I24" s="699"/>
      <c r="J24" s="703"/>
      <c r="K24" s="695">
        <v>3.168E-2</v>
      </c>
      <c r="L24" s="695">
        <v>3.168E-2</v>
      </c>
      <c r="M24" s="696">
        <v>40078</v>
      </c>
      <c r="N24" s="695">
        <v>31.680250000000001</v>
      </c>
      <c r="O24" s="695">
        <v>0</v>
      </c>
      <c r="P24" s="169"/>
      <c r="Q24" s="169"/>
      <c r="R24" s="169"/>
      <c r="S24" s="169"/>
      <c r="T24" s="169"/>
      <c r="U24" s="169"/>
      <c r="V24" s="169"/>
    </row>
    <row r="25" spans="1:22" s="725" customFormat="1" ht="18" customHeight="1" x14ac:dyDescent="0.2">
      <c r="A25" s="716" t="s">
        <v>690</v>
      </c>
      <c r="B25" s="713">
        <v>1</v>
      </c>
      <c r="C25" s="717" t="s">
        <v>784</v>
      </c>
      <c r="D25" s="716" t="s">
        <v>865</v>
      </c>
      <c r="E25" s="720">
        <v>17336007</v>
      </c>
      <c r="F25" s="719" t="s">
        <v>845</v>
      </c>
      <c r="G25" s="693">
        <v>0</v>
      </c>
      <c r="H25" s="721"/>
      <c r="I25" s="722"/>
      <c r="J25" s="723"/>
      <c r="K25" s="695">
        <v>3.1660000000000001E-2</v>
      </c>
      <c r="L25" s="695">
        <v>3.1660000000000001E-2</v>
      </c>
      <c r="M25" s="724">
        <v>39846</v>
      </c>
      <c r="N25" s="695">
        <v>0</v>
      </c>
      <c r="O25" s="695">
        <v>0</v>
      </c>
      <c r="P25" s="169"/>
      <c r="Q25" s="169"/>
      <c r="R25" s="169"/>
      <c r="S25" s="169"/>
      <c r="T25" s="169"/>
      <c r="U25" s="169"/>
      <c r="V25" s="169"/>
    </row>
    <row r="26" spans="1:22" s="675" customFormat="1" ht="25.5" x14ac:dyDescent="0.2">
      <c r="A26" s="726" t="s">
        <v>690</v>
      </c>
      <c r="B26" s="713">
        <v>10</v>
      </c>
      <c r="C26" s="713" t="s">
        <v>793</v>
      </c>
      <c r="D26" s="726" t="s">
        <v>807</v>
      </c>
      <c r="E26" s="727">
        <v>17336015</v>
      </c>
      <c r="F26" s="713" t="s">
        <v>843</v>
      </c>
      <c r="G26" s="693">
        <v>319.78580999999997</v>
      </c>
      <c r="H26" s="726"/>
      <c r="I26" s="722"/>
      <c r="J26" s="723"/>
      <c r="K26" s="695">
        <v>2.2550000000000001E-2</v>
      </c>
      <c r="L26" s="695">
        <v>2.2550000000000001E-2</v>
      </c>
      <c r="M26" s="728">
        <v>39780</v>
      </c>
      <c r="N26" s="695">
        <v>0</v>
      </c>
      <c r="O26" s="695">
        <v>0</v>
      </c>
      <c r="P26" s="169"/>
      <c r="Q26" s="169"/>
      <c r="R26" s="169"/>
      <c r="S26" s="169"/>
      <c r="T26" s="169"/>
      <c r="U26" s="169"/>
      <c r="V26" s="169"/>
    </row>
    <row r="27" spans="1:22" s="675" customFormat="1" ht="22.5" customHeight="1" x14ac:dyDescent="0.2">
      <c r="A27" s="689" t="s">
        <v>687</v>
      </c>
      <c r="B27" s="690">
        <v>10</v>
      </c>
      <c r="C27" s="690" t="s">
        <v>793</v>
      </c>
      <c r="D27" s="689" t="s">
        <v>866</v>
      </c>
      <c r="E27" s="729">
        <v>35606347</v>
      </c>
      <c r="F27" s="690" t="s">
        <v>845</v>
      </c>
      <c r="G27" s="693">
        <v>0</v>
      </c>
      <c r="H27" s="698"/>
      <c r="I27" s="699"/>
      <c r="J27" s="703"/>
      <c r="K27" s="695">
        <v>8.1869999999999998E-2</v>
      </c>
      <c r="L27" s="695">
        <v>8.1869999999999998E-2</v>
      </c>
      <c r="M27" s="696">
        <v>39777</v>
      </c>
      <c r="N27" s="695">
        <v>0</v>
      </c>
      <c r="O27" s="695">
        <v>0</v>
      </c>
      <c r="P27" s="169"/>
      <c r="Q27" s="169"/>
      <c r="R27" s="169"/>
      <c r="S27" s="169"/>
      <c r="T27" s="169"/>
      <c r="U27" s="169"/>
      <c r="V27" s="169"/>
    </row>
    <row r="28" spans="1:22" s="712" customFormat="1" ht="22.5" customHeight="1" x14ac:dyDescent="0.2">
      <c r="A28" s="689" t="s">
        <v>687</v>
      </c>
      <c r="B28" s="690">
        <v>9</v>
      </c>
      <c r="C28" s="690" t="s">
        <v>793</v>
      </c>
      <c r="D28" s="689" t="s">
        <v>867</v>
      </c>
      <c r="E28" s="729">
        <v>17336139</v>
      </c>
      <c r="F28" s="690" t="s">
        <v>845</v>
      </c>
      <c r="G28" s="693">
        <v>0</v>
      </c>
      <c r="H28" s="698"/>
      <c r="I28" s="699"/>
      <c r="J28" s="703"/>
      <c r="K28" s="695">
        <v>0.22374000000000002</v>
      </c>
      <c r="L28" s="695">
        <v>0.22340000000000002</v>
      </c>
      <c r="M28" s="696">
        <v>39777</v>
      </c>
      <c r="N28" s="695">
        <v>0</v>
      </c>
      <c r="O28" s="695">
        <v>0</v>
      </c>
      <c r="P28" s="169"/>
      <c r="Q28" s="169"/>
      <c r="R28" s="169"/>
      <c r="S28" s="169"/>
      <c r="T28" s="169"/>
      <c r="U28" s="169"/>
      <c r="V28" s="169"/>
    </row>
    <row r="29" spans="1:22" s="732" customFormat="1" ht="22.5" customHeight="1" x14ac:dyDescent="0.2">
      <c r="A29" s="689" t="s">
        <v>708</v>
      </c>
      <c r="B29" s="690">
        <v>11</v>
      </c>
      <c r="C29" s="690" t="s">
        <v>793</v>
      </c>
      <c r="D29" s="689" t="s">
        <v>808</v>
      </c>
      <c r="E29" s="730">
        <v>36167991</v>
      </c>
      <c r="F29" s="731" t="s">
        <v>868</v>
      </c>
      <c r="G29" s="693">
        <v>159.53546</v>
      </c>
      <c r="H29" s="698"/>
      <c r="I29" s="699"/>
      <c r="J29" s="703"/>
      <c r="K29" s="695">
        <v>4.0400000000000002E-3</v>
      </c>
      <c r="L29" s="695">
        <v>4.0400000000000002E-3</v>
      </c>
      <c r="M29" s="701">
        <v>40150</v>
      </c>
      <c r="N29" s="695">
        <v>0</v>
      </c>
      <c r="O29" s="695">
        <v>0</v>
      </c>
      <c r="P29" s="169"/>
      <c r="Q29" s="169"/>
      <c r="R29" s="169"/>
      <c r="S29" s="169"/>
      <c r="T29" s="169"/>
      <c r="U29" s="169"/>
      <c r="V29" s="169"/>
    </row>
    <row r="30" spans="1:22" s="734" customFormat="1" ht="25.5" x14ac:dyDescent="0.2">
      <c r="A30" s="11" t="s">
        <v>691</v>
      </c>
      <c r="B30" s="690">
        <v>8</v>
      </c>
      <c r="C30" s="690" t="s">
        <v>793</v>
      </c>
      <c r="D30" s="689" t="s">
        <v>802</v>
      </c>
      <c r="E30" s="691" t="s">
        <v>803</v>
      </c>
      <c r="F30" s="692" t="s">
        <v>843</v>
      </c>
      <c r="G30" s="693">
        <v>9070.8748500000002</v>
      </c>
      <c r="H30" s="698"/>
      <c r="I30" s="699"/>
      <c r="J30" s="703"/>
      <c r="K30" s="695">
        <v>0</v>
      </c>
      <c r="L30" s="695">
        <v>0</v>
      </c>
      <c r="M30" s="733"/>
      <c r="N30" s="695">
        <v>0</v>
      </c>
      <c r="O30" s="695">
        <v>0</v>
      </c>
      <c r="P30" s="169"/>
      <c r="Q30" s="169"/>
      <c r="R30" s="169"/>
      <c r="S30" s="169"/>
      <c r="T30" s="169"/>
      <c r="U30" s="169"/>
      <c r="V30" s="169"/>
    </row>
    <row r="31" spans="1:22" s="734" customFormat="1" ht="25.5" x14ac:dyDescent="0.2">
      <c r="A31" s="11" t="s">
        <v>691</v>
      </c>
      <c r="B31" s="690">
        <v>11</v>
      </c>
      <c r="C31" s="690" t="s">
        <v>793</v>
      </c>
      <c r="D31" s="689" t="s">
        <v>809</v>
      </c>
      <c r="E31" s="691" t="s">
        <v>810</v>
      </c>
      <c r="F31" s="692" t="s">
        <v>868</v>
      </c>
      <c r="G31" s="693">
        <v>2546.1023700000001</v>
      </c>
      <c r="H31" s="698" t="s">
        <v>869</v>
      </c>
      <c r="I31" s="702">
        <v>40709</v>
      </c>
      <c r="J31" s="735">
        <v>953.44416000000001</v>
      </c>
      <c r="K31" s="695">
        <v>47.860849999999999</v>
      </c>
      <c r="L31" s="695">
        <v>47.860849999999999</v>
      </c>
      <c r="M31" s="736">
        <v>40886</v>
      </c>
      <c r="N31" s="695">
        <v>0</v>
      </c>
      <c r="O31" s="695">
        <v>0</v>
      </c>
      <c r="P31" s="169"/>
      <c r="Q31" s="169"/>
      <c r="R31" s="169"/>
      <c r="S31" s="169"/>
      <c r="T31" s="169"/>
      <c r="U31" s="169"/>
      <c r="V31" s="169"/>
    </row>
    <row r="32" spans="1:22" s="734" customFormat="1" ht="25.5" x14ac:dyDescent="0.2">
      <c r="A32" s="689" t="s">
        <v>695</v>
      </c>
      <c r="B32" s="698">
        <v>8</v>
      </c>
      <c r="C32" s="698" t="s">
        <v>793</v>
      </c>
      <c r="D32" s="707" t="s">
        <v>804</v>
      </c>
      <c r="E32" s="697">
        <v>17335795</v>
      </c>
      <c r="F32" s="692" t="s">
        <v>843</v>
      </c>
      <c r="G32" s="693">
        <v>8463.8381899999986</v>
      </c>
      <c r="H32" s="690"/>
      <c r="I32" s="729"/>
      <c r="J32" s="709"/>
      <c r="K32" s="695">
        <v>2049.78755</v>
      </c>
      <c r="L32" s="695">
        <v>0</v>
      </c>
      <c r="M32" s="696">
        <v>40870</v>
      </c>
      <c r="N32" s="695">
        <v>0</v>
      </c>
      <c r="O32" s="695">
        <v>0</v>
      </c>
      <c r="P32" s="169"/>
      <c r="Q32" s="169"/>
      <c r="R32" s="169"/>
      <c r="S32" s="169"/>
      <c r="T32" s="169"/>
      <c r="U32" s="169"/>
      <c r="V32" s="169"/>
    </row>
    <row r="33" spans="1:22" s="675" customFormat="1" ht="20.25" customHeight="1" x14ac:dyDescent="0.2">
      <c r="A33" s="689" t="s">
        <v>720</v>
      </c>
      <c r="B33" s="690">
        <v>8</v>
      </c>
      <c r="C33" s="690" t="s">
        <v>793</v>
      </c>
      <c r="D33" s="707" t="s">
        <v>870</v>
      </c>
      <c r="E33" s="691" t="s">
        <v>871</v>
      </c>
      <c r="F33" s="692" t="s">
        <v>848</v>
      </c>
      <c r="G33" s="693">
        <v>0</v>
      </c>
      <c r="H33" s="690"/>
      <c r="I33" s="729"/>
      <c r="J33" s="709"/>
      <c r="K33" s="695">
        <v>25.41001</v>
      </c>
      <c r="L33" s="695">
        <v>104.27731</v>
      </c>
      <c r="M33" s="696">
        <v>39534</v>
      </c>
      <c r="N33" s="695">
        <v>201.66673</v>
      </c>
      <c r="O33" s="695">
        <v>0</v>
      </c>
      <c r="P33" s="169"/>
      <c r="Q33" s="169"/>
      <c r="R33" s="169"/>
      <c r="S33" s="169"/>
      <c r="T33" s="169"/>
      <c r="U33" s="169"/>
      <c r="V33" s="169"/>
    </row>
    <row r="34" spans="1:22" s="675" customFormat="1" ht="20.25" customHeight="1" x14ac:dyDescent="0.2">
      <c r="A34" s="689" t="s">
        <v>720</v>
      </c>
      <c r="B34" s="690">
        <v>10</v>
      </c>
      <c r="C34" s="690" t="s">
        <v>793</v>
      </c>
      <c r="D34" s="689" t="s">
        <v>872</v>
      </c>
      <c r="E34" s="691" t="s">
        <v>873</v>
      </c>
      <c r="F34" s="690" t="s">
        <v>848</v>
      </c>
      <c r="G34" s="693">
        <v>0</v>
      </c>
      <c r="H34" s="11"/>
      <c r="I34" s="11"/>
      <c r="J34" s="709"/>
      <c r="K34" s="695">
        <v>0</v>
      </c>
      <c r="L34" s="695">
        <v>0.28141000000000005</v>
      </c>
      <c r="M34" s="696">
        <v>40109</v>
      </c>
      <c r="N34" s="695">
        <v>0</v>
      </c>
      <c r="O34" s="695">
        <v>0</v>
      </c>
      <c r="P34" s="169"/>
      <c r="Q34" s="169"/>
      <c r="R34" s="169"/>
      <c r="S34" s="169"/>
      <c r="T34" s="169"/>
      <c r="U34" s="169"/>
      <c r="V34" s="169"/>
    </row>
    <row r="35" spans="1:22" s="712" customFormat="1" ht="25.5" x14ac:dyDescent="0.2">
      <c r="A35" s="689" t="s">
        <v>702</v>
      </c>
      <c r="B35" s="698">
        <v>8</v>
      </c>
      <c r="C35" s="698" t="s">
        <v>793</v>
      </c>
      <c r="D35" s="689" t="s">
        <v>874</v>
      </c>
      <c r="E35" s="697">
        <v>36597341</v>
      </c>
      <c r="F35" s="692" t="s">
        <v>845</v>
      </c>
      <c r="G35" s="693">
        <v>0</v>
      </c>
      <c r="H35" s="11"/>
      <c r="I35" s="729"/>
      <c r="J35" s="709"/>
      <c r="K35" s="695">
        <v>11.40123</v>
      </c>
      <c r="L35" s="695">
        <v>11.40123</v>
      </c>
      <c r="M35" s="696">
        <v>39562</v>
      </c>
      <c r="N35" s="695">
        <v>0</v>
      </c>
      <c r="O35" s="695">
        <v>0</v>
      </c>
      <c r="P35" s="169"/>
      <c r="Q35" s="169"/>
      <c r="R35" s="169"/>
      <c r="S35" s="169"/>
      <c r="T35" s="169"/>
      <c r="U35" s="169"/>
      <c r="V35" s="169"/>
    </row>
    <row r="36" spans="1:22" s="675" customFormat="1" ht="25.5" x14ac:dyDescent="0.2">
      <c r="A36" s="11" t="s">
        <v>702</v>
      </c>
      <c r="B36" s="690">
        <v>5</v>
      </c>
      <c r="C36" s="690" t="s">
        <v>784</v>
      </c>
      <c r="D36" s="689" t="s">
        <v>875</v>
      </c>
      <c r="E36" s="729">
        <v>17335949</v>
      </c>
      <c r="F36" s="690" t="s">
        <v>845</v>
      </c>
      <c r="G36" s="693">
        <v>0</v>
      </c>
      <c r="H36" s="11"/>
      <c r="I36" s="11"/>
      <c r="J36" s="11"/>
      <c r="K36" s="695">
        <v>69.743110000000001</v>
      </c>
      <c r="L36" s="695">
        <v>69.743110000000001</v>
      </c>
      <c r="M36" s="696">
        <v>39552</v>
      </c>
      <c r="N36" s="695">
        <v>174.61481000000001</v>
      </c>
      <c r="O36" s="695">
        <v>0</v>
      </c>
      <c r="P36" s="169"/>
      <c r="Q36" s="169"/>
      <c r="R36" s="169"/>
      <c r="S36" s="169"/>
      <c r="T36" s="169"/>
      <c r="U36" s="169"/>
      <c r="V36" s="169"/>
    </row>
    <row r="37" spans="1:22" s="675" customFormat="1" ht="18" customHeight="1" x14ac:dyDescent="0.2">
      <c r="A37" s="11" t="s">
        <v>702</v>
      </c>
      <c r="B37" s="690">
        <v>9</v>
      </c>
      <c r="C37" s="690" t="s">
        <v>793</v>
      </c>
      <c r="D37" s="689" t="s">
        <v>876</v>
      </c>
      <c r="E37" s="691" t="s">
        <v>877</v>
      </c>
      <c r="F37" s="692" t="s">
        <v>848</v>
      </c>
      <c r="G37" s="693">
        <v>0</v>
      </c>
      <c r="H37" s="11"/>
      <c r="I37" s="11"/>
      <c r="J37" s="11"/>
      <c r="K37" s="695">
        <v>3.9029400000000001</v>
      </c>
      <c r="L37" s="695">
        <v>3.9029400000000001</v>
      </c>
      <c r="M37" s="696">
        <v>39583</v>
      </c>
      <c r="N37" s="695">
        <v>4.6100000000000002E-2</v>
      </c>
      <c r="O37" s="695">
        <v>0</v>
      </c>
      <c r="P37" s="169"/>
      <c r="Q37" s="169"/>
      <c r="R37" s="169"/>
      <c r="S37" s="169"/>
      <c r="T37" s="169"/>
      <c r="U37" s="169"/>
      <c r="V37" s="169"/>
    </row>
    <row r="38" spans="1:22" s="712" customFormat="1" ht="25.5" x14ac:dyDescent="0.2">
      <c r="A38" s="11" t="s">
        <v>702</v>
      </c>
      <c r="B38" s="690">
        <v>11</v>
      </c>
      <c r="C38" s="690" t="s">
        <v>793</v>
      </c>
      <c r="D38" s="689" t="s">
        <v>878</v>
      </c>
      <c r="E38" s="691" t="s">
        <v>879</v>
      </c>
      <c r="F38" s="692" t="s">
        <v>845</v>
      </c>
      <c r="G38" s="693">
        <v>0</v>
      </c>
      <c r="H38" s="11"/>
      <c r="I38" s="11"/>
      <c r="J38" s="11"/>
      <c r="K38" s="695">
        <v>0</v>
      </c>
      <c r="L38" s="695">
        <v>5.6320600000000001</v>
      </c>
      <c r="M38" s="696">
        <v>39510</v>
      </c>
      <c r="N38" s="695">
        <v>0.11284999999999999</v>
      </c>
      <c r="O38" s="695">
        <v>0</v>
      </c>
      <c r="P38" s="169"/>
      <c r="Q38" s="169"/>
      <c r="R38" s="169"/>
      <c r="S38" s="169"/>
      <c r="T38" s="169"/>
      <c r="U38" s="169"/>
      <c r="V38" s="169"/>
    </row>
    <row r="39" spans="1:22" s="675" customFormat="1" ht="25.5" x14ac:dyDescent="0.2">
      <c r="A39" s="11" t="s">
        <v>702</v>
      </c>
      <c r="B39" s="737">
        <v>12</v>
      </c>
      <c r="C39" s="737" t="s">
        <v>793</v>
      </c>
      <c r="D39" s="738" t="s">
        <v>813</v>
      </c>
      <c r="E39" s="691">
        <v>37954032</v>
      </c>
      <c r="F39" s="692" t="s">
        <v>848</v>
      </c>
      <c r="G39" s="693">
        <v>150.14183</v>
      </c>
      <c r="H39" s="11"/>
      <c r="I39" s="11"/>
      <c r="J39" s="11"/>
      <c r="K39" s="695">
        <v>1.304E-2</v>
      </c>
      <c r="L39" s="695">
        <v>1.304E-2</v>
      </c>
      <c r="M39" s="696">
        <v>39562</v>
      </c>
      <c r="N39" s="695">
        <v>0</v>
      </c>
      <c r="O39" s="695">
        <v>0</v>
      </c>
      <c r="P39" s="169"/>
      <c r="Q39" s="169"/>
      <c r="R39" s="169"/>
      <c r="S39" s="169"/>
      <c r="T39" s="169"/>
      <c r="U39" s="169"/>
      <c r="V39" s="169"/>
    </row>
    <row r="40" spans="1:22" s="675" customFormat="1" ht="18" customHeight="1" x14ac:dyDescent="0.2">
      <c r="A40" s="689" t="s">
        <v>713</v>
      </c>
      <c r="B40" s="690">
        <v>8</v>
      </c>
      <c r="C40" s="698" t="s">
        <v>793</v>
      </c>
      <c r="D40" s="689" t="s">
        <v>805</v>
      </c>
      <c r="E40" s="691" t="s">
        <v>806</v>
      </c>
      <c r="F40" s="692" t="s">
        <v>843</v>
      </c>
      <c r="G40" s="693">
        <v>3840.20829</v>
      </c>
      <c r="H40" s="698"/>
      <c r="I40" s="739"/>
      <c r="J40" s="709"/>
      <c r="K40" s="695">
        <v>0</v>
      </c>
      <c r="L40" s="695">
        <v>0</v>
      </c>
      <c r="M40" s="11"/>
      <c r="N40" s="695">
        <v>0</v>
      </c>
      <c r="O40" s="695">
        <v>0</v>
      </c>
      <c r="P40" s="169"/>
      <c r="Q40" s="169"/>
      <c r="R40" s="169"/>
      <c r="S40" s="169"/>
      <c r="T40" s="169"/>
      <c r="U40" s="169"/>
      <c r="V40" s="169"/>
    </row>
    <row r="41" spans="1:22" s="675" customFormat="1" ht="18" customHeight="1" x14ac:dyDescent="0.2">
      <c r="A41" s="11" t="s">
        <v>692</v>
      </c>
      <c r="B41" s="690">
        <v>8</v>
      </c>
      <c r="C41" s="690" t="s">
        <v>793</v>
      </c>
      <c r="D41" s="689" t="s">
        <v>880</v>
      </c>
      <c r="E41" s="729" t="s">
        <v>881</v>
      </c>
      <c r="F41" s="690" t="s">
        <v>848</v>
      </c>
      <c r="G41" s="693">
        <v>0</v>
      </c>
      <c r="H41" s="698"/>
      <c r="I41" s="739"/>
      <c r="J41" s="740"/>
      <c r="K41" s="695">
        <v>166.82998000000001</v>
      </c>
      <c r="L41" s="695">
        <v>167.67281</v>
      </c>
      <c r="M41" s="696">
        <v>39700</v>
      </c>
      <c r="N41" s="695">
        <v>325.59449999999998</v>
      </c>
      <c r="O41" s="695">
        <v>0</v>
      </c>
      <c r="P41" s="169"/>
      <c r="Q41" s="169"/>
      <c r="R41" s="169"/>
      <c r="S41" s="169"/>
      <c r="T41" s="169"/>
      <c r="U41" s="169"/>
      <c r="V41" s="169"/>
    </row>
    <row r="42" spans="1:22" s="712" customFormat="1" ht="18" customHeight="1" x14ac:dyDescent="0.2">
      <c r="A42" s="11" t="s">
        <v>693</v>
      </c>
      <c r="B42" s="690">
        <v>12</v>
      </c>
      <c r="C42" s="690" t="s">
        <v>793</v>
      </c>
      <c r="D42" s="689" t="s">
        <v>882</v>
      </c>
      <c r="E42" s="11">
        <v>37886851</v>
      </c>
      <c r="F42" s="690" t="s">
        <v>845</v>
      </c>
      <c r="G42" s="693">
        <v>0</v>
      </c>
      <c r="H42" s="721"/>
      <c r="I42" s="741"/>
      <c r="J42" s="740"/>
      <c r="K42" s="695">
        <v>0.74702000000000002</v>
      </c>
      <c r="L42" s="695">
        <v>0.74702000000000002</v>
      </c>
      <c r="M42" s="696">
        <v>40168</v>
      </c>
      <c r="N42" s="695">
        <v>0</v>
      </c>
      <c r="O42" s="695">
        <v>0</v>
      </c>
      <c r="P42" s="169"/>
      <c r="Q42" s="169"/>
      <c r="R42" s="169"/>
      <c r="S42" s="169"/>
      <c r="T42" s="169"/>
      <c r="U42" s="169"/>
      <c r="V42" s="169"/>
    </row>
    <row r="43" spans="1:22" s="675" customFormat="1" x14ac:dyDescent="0.2">
      <c r="A43" s="689" t="s">
        <v>711</v>
      </c>
      <c r="B43" s="698">
        <v>8</v>
      </c>
      <c r="C43" s="698" t="s">
        <v>793</v>
      </c>
      <c r="D43" s="689" t="s">
        <v>883</v>
      </c>
      <c r="E43" s="729">
        <v>17335396</v>
      </c>
      <c r="F43" s="690" t="s">
        <v>848</v>
      </c>
      <c r="G43" s="693">
        <v>0</v>
      </c>
      <c r="H43" s="11"/>
      <c r="I43" s="729"/>
      <c r="J43" s="709"/>
      <c r="K43" s="695">
        <v>0</v>
      </c>
      <c r="L43" s="695">
        <v>380.71489000000003</v>
      </c>
      <c r="M43" s="696">
        <v>39563</v>
      </c>
      <c r="N43" s="695">
        <v>773.28695999999991</v>
      </c>
      <c r="O43" s="695">
        <v>0</v>
      </c>
      <c r="P43" s="169"/>
      <c r="Q43" s="169"/>
      <c r="R43" s="169"/>
      <c r="S43" s="169"/>
      <c r="T43" s="169"/>
      <c r="U43" s="169"/>
      <c r="V43" s="169"/>
    </row>
    <row r="44" spans="1:22" s="675" customFormat="1" ht="18" customHeight="1" x14ac:dyDescent="0.2">
      <c r="A44" s="11" t="s">
        <v>711</v>
      </c>
      <c r="B44" s="690">
        <v>8</v>
      </c>
      <c r="C44" s="690" t="s">
        <v>793</v>
      </c>
      <c r="D44" s="11" t="s">
        <v>884</v>
      </c>
      <c r="E44" s="11">
        <v>36597376</v>
      </c>
      <c r="F44" s="690" t="s">
        <v>845</v>
      </c>
      <c r="G44" s="693">
        <v>0</v>
      </c>
      <c r="H44" s="11"/>
      <c r="I44" s="729"/>
      <c r="J44" s="709"/>
      <c r="K44" s="695">
        <v>0.14152000000000001</v>
      </c>
      <c r="L44" s="695">
        <v>0.14152000000000001</v>
      </c>
      <c r="M44" s="696">
        <v>40190</v>
      </c>
      <c r="N44" s="695">
        <v>0.64344000000000001</v>
      </c>
      <c r="O44" s="695">
        <v>0</v>
      </c>
      <c r="P44" s="169"/>
      <c r="Q44" s="169"/>
      <c r="R44" s="169"/>
      <c r="S44" s="169"/>
      <c r="T44" s="169"/>
      <c r="U44" s="169"/>
      <c r="V44" s="169"/>
    </row>
    <row r="45" spans="1:22" s="675" customFormat="1" ht="18" customHeight="1" x14ac:dyDescent="0.2">
      <c r="A45" s="11" t="s">
        <v>718</v>
      </c>
      <c r="B45" s="690">
        <v>1</v>
      </c>
      <c r="C45" s="690" t="s">
        <v>784</v>
      </c>
      <c r="D45" s="11" t="s">
        <v>885</v>
      </c>
      <c r="E45" s="691" t="s">
        <v>886</v>
      </c>
      <c r="F45" s="690" t="s">
        <v>845</v>
      </c>
      <c r="G45" s="693">
        <v>0</v>
      </c>
      <c r="H45" s="11"/>
      <c r="I45" s="729"/>
      <c r="J45" s="709"/>
      <c r="K45" s="695">
        <v>0</v>
      </c>
      <c r="L45" s="695">
        <v>0</v>
      </c>
      <c r="M45" s="696"/>
      <c r="N45" s="695">
        <v>0</v>
      </c>
      <c r="O45" s="695">
        <v>0</v>
      </c>
      <c r="P45" s="169"/>
      <c r="Q45" s="169"/>
      <c r="R45" s="169"/>
      <c r="S45" s="169"/>
      <c r="T45" s="169"/>
      <c r="U45" s="169"/>
      <c r="V45" s="169"/>
    </row>
    <row r="46" spans="1:22" s="675" customFormat="1" ht="18" customHeight="1" x14ac:dyDescent="0.2">
      <c r="A46" s="11" t="s">
        <v>712</v>
      </c>
      <c r="B46" s="690">
        <v>1</v>
      </c>
      <c r="C46" s="690" t="s">
        <v>784</v>
      </c>
      <c r="D46" s="689" t="s">
        <v>790</v>
      </c>
      <c r="E46" s="691" t="s">
        <v>791</v>
      </c>
      <c r="F46" s="690" t="s">
        <v>845</v>
      </c>
      <c r="G46" s="693">
        <v>661.5994300000001</v>
      </c>
      <c r="H46" s="690"/>
      <c r="I46" s="729"/>
      <c r="J46" s="709"/>
      <c r="K46" s="695">
        <v>0</v>
      </c>
      <c r="L46" s="695">
        <v>0</v>
      </c>
      <c r="M46" s="11"/>
      <c r="N46" s="695">
        <v>0</v>
      </c>
      <c r="O46" s="695">
        <v>1849.2421299999999</v>
      </c>
      <c r="P46" s="169"/>
      <c r="Q46" s="169"/>
      <c r="R46" s="169"/>
      <c r="S46" s="169"/>
      <c r="T46" s="169"/>
      <c r="U46" s="169"/>
      <c r="V46" s="169"/>
    </row>
    <row r="47" spans="1:22" s="675" customFormat="1" ht="18" customHeight="1" x14ac:dyDescent="0.2">
      <c r="A47" s="11" t="s">
        <v>712</v>
      </c>
      <c r="B47" s="690">
        <v>11</v>
      </c>
      <c r="C47" s="690" t="s">
        <v>793</v>
      </c>
      <c r="D47" s="689" t="s">
        <v>811</v>
      </c>
      <c r="E47" s="729">
        <v>36084221</v>
      </c>
      <c r="F47" s="692" t="s">
        <v>845</v>
      </c>
      <c r="G47" s="693">
        <v>483.64929999999998</v>
      </c>
      <c r="H47" s="690"/>
      <c r="I47" s="729"/>
      <c r="J47" s="709"/>
      <c r="K47" s="695">
        <v>33.752789999999997</v>
      </c>
      <c r="L47" s="695">
        <v>33.752789999999997</v>
      </c>
      <c r="M47" s="696">
        <v>40017</v>
      </c>
      <c r="N47" s="695">
        <v>0</v>
      </c>
      <c r="O47" s="695">
        <v>0</v>
      </c>
      <c r="P47" s="169"/>
      <c r="Q47" s="169"/>
      <c r="R47" s="169"/>
      <c r="S47" s="169"/>
      <c r="T47" s="169"/>
      <c r="U47" s="169"/>
      <c r="V47" s="169"/>
    </row>
    <row r="48" spans="1:22" s="712" customFormat="1" ht="18" customHeight="1" x14ac:dyDescent="0.2">
      <c r="A48" s="11" t="s">
        <v>689</v>
      </c>
      <c r="B48" s="690">
        <v>11</v>
      </c>
      <c r="C48" s="690" t="s">
        <v>793</v>
      </c>
      <c r="D48" s="689" t="s">
        <v>812</v>
      </c>
      <c r="E48" s="11">
        <v>31908977</v>
      </c>
      <c r="F48" s="690" t="s">
        <v>843</v>
      </c>
      <c r="G48" s="693">
        <v>512.92810999999995</v>
      </c>
      <c r="H48" s="690"/>
      <c r="I48" s="690"/>
      <c r="J48" s="742"/>
      <c r="K48" s="695">
        <v>1.6127499999999999</v>
      </c>
      <c r="L48" s="695">
        <v>1.6127499999999999</v>
      </c>
      <c r="M48" s="696">
        <v>39898</v>
      </c>
      <c r="N48" s="695">
        <v>55.077179999999998</v>
      </c>
      <c r="O48" s="695">
        <v>0</v>
      </c>
      <c r="P48" s="169"/>
      <c r="Q48" s="169"/>
      <c r="R48" s="169"/>
      <c r="S48" s="169"/>
      <c r="T48" s="169"/>
      <c r="U48" s="169"/>
      <c r="V48" s="169"/>
    </row>
    <row r="49" spans="1:22" s="712" customFormat="1" ht="25.5" x14ac:dyDescent="0.2">
      <c r="A49" s="707" t="s">
        <v>704</v>
      </c>
      <c r="B49" s="698">
        <v>12</v>
      </c>
      <c r="C49" s="698" t="s">
        <v>793</v>
      </c>
      <c r="D49" s="689" t="s">
        <v>887</v>
      </c>
      <c r="E49" s="697">
        <v>37887068</v>
      </c>
      <c r="F49" s="692" t="s">
        <v>845</v>
      </c>
      <c r="G49" s="693">
        <v>0</v>
      </c>
      <c r="H49" s="703"/>
      <c r="I49" s="703"/>
      <c r="J49" s="703"/>
      <c r="K49" s="695">
        <v>0.58626999999999996</v>
      </c>
      <c r="L49" s="695">
        <v>0.58626999999999996</v>
      </c>
      <c r="M49" s="696">
        <v>39994</v>
      </c>
      <c r="N49" s="695">
        <v>0</v>
      </c>
      <c r="O49" s="695">
        <v>0</v>
      </c>
      <c r="P49" s="169"/>
      <c r="Q49" s="169"/>
      <c r="R49" s="169"/>
      <c r="S49" s="169"/>
      <c r="T49" s="169"/>
      <c r="U49" s="169"/>
      <c r="V49" s="169"/>
    </row>
    <row r="50" spans="1:22" s="712" customFormat="1" ht="25.5" x14ac:dyDescent="0.2">
      <c r="A50" s="689" t="s">
        <v>699</v>
      </c>
      <c r="B50" s="698">
        <v>11</v>
      </c>
      <c r="C50" s="698" t="s">
        <v>793</v>
      </c>
      <c r="D50" s="689" t="s">
        <v>888</v>
      </c>
      <c r="E50" s="729">
        <v>37954954</v>
      </c>
      <c r="F50" s="690" t="s">
        <v>848</v>
      </c>
      <c r="G50" s="693">
        <v>0</v>
      </c>
      <c r="H50" s="698"/>
      <c r="I50" s="698"/>
      <c r="J50" s="743"/>
      <c r="K50" s="695">
        <v>2.0260699999999998</v>
      </c>
      <c r="L50" s="695">
        <v>5.8788</v>
      </c>
      <c r="M50" s="701">
        <v>39744</v>
      </c>
      <c r="N50" s="695">
        <v>0</v>
      </c>
      <c r="O50" s="695">
        <v>0</v>
      </c>
      <c r="P50" s="169"/>
      <c r="Q50" s="169"/>
      <c r="R50" s="169"/>
      <c r="S50" s="169"/>
      <c r="T50" s="169"/>
      <c r="U50" s="169"/>
      <c r="V50" s="169"/>
    </row>
    <row r="51" spans="1:22" s="712" customFormat="1" x14ac:dyDescent="0.2">
      <c r="A51" s="689" t="s">
        <v>699</v>
      </c>
      <c r="B51" s="698">
        <v>7</v>
      </c>
      <c r="C51" s="698" t="s">
        <v>784</v>
      </c>
      <c r="D51" s="689" t="s">
        <v>889</v>
      </c>
      <c r="E51" s="729">
        <v>17336082</v>
      </c>
      <c r="F51" s="690" t="s">
        <v>845</v>
      </c>
      <c r="G51" s="693">
        <v>0</v>
      </c>
      <c r="H51" s="698"/>
      <c r="I51" s="698"/>
      <c r="J51" s="743"/>
      <c r="K51" s="695">
        <v>0.11531</v>
      </c>
      <c r="L51" s="695">
        <v>0.11531</v>
      </c>
      <c r="M51" s="701">
        <v>40288</v>
      </c>
      <c r="N51" s="695">
        <v>3.5173000000000001</v>
      </c>
      <c r="O51" s="695">
        <v>0</v>
      </c>
      <c r="P51" s="169"/>
      <c r="Q51" s="169"/>
      <c r="R51" s="169"/>
      <c r="S51" s="169"/>
      <c r="T51" s="169"/>
      <c r="U51" s="169"/>
      <c r="V51" s="169"/>
    </row>
    <row r="52" spans="1:22" s="756" customFormat="1" ht="26.25" customHeight="1" x14ac:dyDescent="0.25">
      <c r="A52" s="744" t="s">
        <v>4</v>
      </c>
      <c r="B52" s="745"/>
      <c r="C52" s="745"/>
      <c r="D52" s="745"/>
      <c r="E52" s="746"/>
      <c r="F52" s="747"/>
      <c r="G52" s="748">
        <f>SUM(G4:G51)</f>
        <v>102026.07663999996</v>
      </c>
      <c r="H52" s="749"/>
      <c r="I52" s="750"/>
      <c r="J52" s="751">
        <f>SUM(J4:J51)</f>
        <v>953.44416000000001</v>
      </c>
      <c r="K52" s="752">
        <f>SUM(K4:K51)</f>
        <v>4473.1758851158465</v>
      </c>
      <c r="L52" s="753">
        <f>SUM(L4:L51)</f>
        <v>16363.452782802224</v>
      </c>
      <c r="M52" s="754"/>
      <c r="N52" s="752">
        <f>SUM(N4:N51)</f>
        <v>11993.279796573057</v>
      </c>
      <c r="O52" s="755">
        <f>SUM(O4:O51)</f>
        <v>10400.033140000001</v>
      </c>
      <c r="P52" s="169"/>
      <c r="Q52" s="169"/>
      <c r="R52" s="169"/>
      <c r="S52" s="169"/>
      <c r="T52" s="169"/>
    </row>
    <row r="53" spans="1:22" ht="15" customHeight="1" x14ac:dyDescent="0.25">
      <c r="A53" s="666"/>
      <c r="B53" s="666"/>
      <c r="C53" s="667"/>
      <c r="D53" s="667"/>
      <c r="E53" s="667"/>
      <c r="F53" s="668"/>
      <c r="G53" s="669"/>
      <c r="H53" s="669"/>
      <c r="I53" s="669"/>
      <c r="J53" s="669"/>
      <c r="K53" s="669"/>
      <c r="L53" s="669"/>
      <c r="M53" s="669"/>
      <c r="N53" s="669"/>
      <c r="O53" s="669"/>
      <c r="P53" s="169"/>
      <c r="Q53" s="169"/>
      <c r="R53" s="169"/>
      <c r="S53" s="169"/>
      <c r="T53" s="169"/>
    </row>
    <row r="54" spans="1:22" ht="12.75" customHeight="1" x14ac:dyDescent="0.2">
      <c r="A54" s="670" t="s">
        <v>826</v>
      </c>
      <c r="B54" s="671"/>
      <c r="C54" s="671"/>
      <c r="D54" s="671"/>
      <c r="E54" s="672"/>
      <c r="F54" s="673"/>
      <c r="G54" s="667"/>
      <c r="H54" s="667"/>
      <c r="I54" s="667"/>
      <c r="J54" s="667"/>
      <c r="P54" s="169"/>
      <c r="Q54" s="169"/>
      <c r="R54" s="169"/>
      <c r="S54" s="169"/>
      <c r="T54" s="169"/>
    </row>
    <row r="55" spans="1:22" ht="15" customHeight="1" x14ac:dyDescent="0.2">
      <c r="A55" s="671"/>
      <c r="B55" s="671"/>
      <c r="C55" s="671"/>
      <c r="D55" s="671"/>
      <c r="E55" s="672"/>
      <c r="F55" s="673"/>
      <c r="G55" s="673"/>
      <c r="H55" s="671"/>
      <c r="I55" s="671"/>
      <c r="J55" s="671"/>
      <c r="K55" s="674"/>
      <c r="L55" s="674"/>
      <c r="M55" s="675"/>
      <c r="N55" s="675"/>
      <c r="P55" s="169"/>
      <c r="Q55" s="169"/>
      <c r="R55" s="169"/>
      <c r="S55" s="169"/>
      <c r="T55" s="169"/>
    </row>
    <row r="56" spans="1:22" s="756" customFormat="1" ht="15" customHeight="1" x14ac:dyDescent="0.25">
      <c r="A56" s="823" t="s">
        <v>679</v>
      </c>
      <c r="B56" s="825" t="s">
        <v>830</v>
      </c>
      <c r="C56" s="825" t="s">
        <v>831</v>
      </c>
      <c r="D56" s="825" t="s">
        <v>890</v>
      </c>
      <c r="E56" s="825" t="s">
        <v>780</v>
      </c>
      <c r="F56" s="825" t="s">
        <v>832</v>
      </c>
      <c r="G56" s="827" t="s">
        <v>833</v>
      </c>
      <c r="H56" s="825" t="s">
        <v>834</v>
      </c>
      <c r="I56" s="825" t="s">
        <v>835</v>
      </c>
      <c r="J56" s="825" t="s">
        <v>836</v>
      </c>
      <c r="K56" s="831" t="s">
        <v>837</v>
      </c>
      <c r="L56" s="832"/>
      <c r="M56" s="832"/>
      <c r="N56" s="833"/>
      <c r="P56" s="169"/>
      <c r="Q56" s="169"/>
      <c r="R56" s="169"/>
      <c r="S56" s="169"/>
      <c r="T56" s="169"/>
    </row>
    <row r="57" spans="1:22" s="756" customFormat="1" ht="99" customHeight="1" x14ac:dyDescent="0.2">
      <c r="A57" s="824"/>
      <c r="B57" s="826"/>
      <c r="C57" s="826"/>
      <c r="D57" s="826"/>
      <c r="E57" s="826"/>
      <c r="F57" s="826"/>
      <c r="G57" s="828"/>
      <c r="H57" s="826"/>
      <c r="I57" s="826"/>
      <c r="J57" s="826"/>
      <c r="K57" s="687" t="s">
        <v>839</v>
      </c>
      <c r="L57" s="688" t="s">
        <v>840</v>
      </c>
      <c r="M57" s="688" t="s">
        <v>841</v>
      </c>
      <c r="N57" s="688" t="s">
        <v>842</v>
      </c>
      <c r="P57" s="169"/>
      <c r="Q57" s="169"/>
      <c r="R57" s="169"/>
      <c r="S57" s="169"/>
      <c r="T57" s="169"/>
    </row>
    <row r="58" spans="1:22" s="675" customFormat="1" ht="40.5" customHeight="1" x14ac:dyDescent="0.2">
      <c r="A58" s="757" t="s">
        <v>686</v>
      </c>
      <c r="B58" s="690">
        <v>13</v>
      </c>
      <c r="C58" s="690" t="s">
        <v>793</v>
      </c>
      <c r="D58" s="707" t="s">
        <v>891</v>
      </c>
      <c r="E58" s="758">
        <v>42041741</v>
      </c>
      <c r="F58" s="759" t="s">
        <v>848</v>
      </c>
      <c r="G58" s="703">
        <v>0</v>
      </c>
      <c r="H58" s="703"/>
      <c r="I58" s="703"/>
      <c r="J58" s="703"/>
      <c r="K58" s="760">
        <v>191.78223129522669</v>
      </c>
      <c r="L58" s="760">
        <v>191.78223129522669</v>
      </c>
      <c r="M58" s="696">
        <v>39722</v>
      </c>
      <c r="N58" s="760">
        <v>294.2369713868419</v>
      </c>
      <c r="O58" s="169"/>
      <c r="P58" s="169"/>
      <c r="Q58" s="169"/>
      <c r="R58" s="169"/>
      <c r="S58" s="169"/>
      <c r="T58" s="169"/>
      <c r="U58" s="169"/>
      <c r="V58" s="169"/>
    </row>
    <row r="59" spans="1:22" s="675" customFormat="1" ht="40.5" customHeight="1" x14ac:dyDescent="0.2">
      <c r="A59" s="689" t="s">
        <v>700</v>
      </c>
      <c r="B59" s="690">
        <v>13</v>
      </c>
      <c r="C59" s="690" t="s">
        <v>793</v>
      </c>
      <c r="D59" s="707" t="s">
        <v>892</v>
      </c>
      <c r="E59" s="729">
        <v>42093937</v>
      </c>
      <c r="F59" s="759" t="s">
        <v>848</v>
      </c>
      <c r="G59" s="709">
        <v>0</v>
      </c>
      <c r="H59" s="698"/>
      <c r="I59" s="698"/>
      <c r="J59" s="698"/>
      <c r="K59" s="760">
        <v>123.78976</v>
      </c>
      <c r="L59" s="760">
        <v>123.78976</v>
      </c>
      <c r="M59" s="696">
        <v>39589</v>
      </c>
      <c r="N59" s="760">
        <v>88.100949999999997</v>
      </c>
      <c r="O59" s="169"/>
      <c r="P59" s="169"/>
      <c r="Q59" s="169"/>
      <c r="R59" s="169"/>
      <c r="S59" s="169"/>
      <c r="T59" s="169"/>
      <c r="U59" s="169"/>
      <c r="V59" s="169"/>
    </row>
    <row r="60" spans="1:22" s="675" customFormat="1" ht="54.75" customHeight="1" x14ac:dyDescent="0.2">
      <c r="A60" s="700" t="s">
        <v>702</v>
      </c>
      <c r="B60" s="761">
        <v>13</v>
      </c>
      <c r="C60" s="761" t="s">
        <v>793</v>
      </c>
      <c r="D60" s="762" t="s">
        <v>893</v>
      </c>
      <c r="E60" s="763">
        <v>42093937</v>
      </c>
      <c r="F60" s="761" t="s">
        <v>848</v>
      </c>
      <c r="G60" s="764">
        <v>0</v>
      </c>
      <c r="H60" s="11"/>
      <c r="I60" s="700"/>
      <c r="J60" s="11"/>
      <c r="K60" s="760">
        <v>311.04984999999999</v>
      </c>
      <c r="L60" s="760">
        <v>311.04984999999999</v>
      </c>
      <c r="M60" s="701">
        <v>39561</v>
      </c>
      <c r="N60" s="760">
        <v>677.24404000000004</v>
      </c>
      <c r="O60" s="169"/>
      <c r="P60" s="169"/>
      <c r="Q60" s="169"/>
      <c r="R60" s="169"/>
      <c r="S60" s="169"/>
      <c r="T60" s="169"/>
      <c r="U60" s="169"/>
      <c r="V60" s="169"/>
    </row>
    <row r="61" spans="1:22" s="756" customFormat="1" ht="15" x14ac:dyDescent="0.25">
      <c r="A61" s="765" t="s">
        <v>4</v>
      </c>
      <c r="B61" s="766"/>
      <c r="C61" s="766"/>
      <c r="D61" s="766"/>
      <c r="E61" s="766"/>
      <c r="F61" s="767"/>
      <c r="G61" s="768">
        <v>0</v>
      </c>
      <c r="H61" s="769"/>
      <c r="I61" s="770"/>
      <c r="J61" s="771">
        <f>SUM(J58:J60)</f>
        <v>0</v>
      </c>
      <c r="K61" s="772">
        <f>SUM(K58:K60)</f>
        <v>626.62184129522666</v>
      </c>
      <c r="L61" s="773">
        <f>SUM(L58:L60)</f>
        <v>626.62184129522666</v>
      </c>
      <c r="M61" s="773"/>
      <c r="N61" s="772">
        <f>SUM(N58:N60)</f>
        <v>1059.5819613868421</v>
      </c>
      <c r="O61" s="169"/>
      <c r="P61" s="169"/>
      <c r="Q61" s="169"/>
      <c r="R61" s="169"/>
      <c r="S61" s="169"/>
      <c r="T61" s="169"/>
    </row>
    <row r="62" spans="1:22" ht="12.75" customHeight="1" x14ac:dyDescent="0.2">
      <c r="A62" s="667"/>
      <c r="B62" s="667"/>
      <c r="C62" s="667"/>
      <c r="D62" s="667"/>
      <c r="E62" s="667"/>
      <c r="F62" s="668"/>
      <c r="G62" s="668"/>
      <c r="J62" s="676"/>
      <c r="K62" s="676"/>
      <c r="L62" s="676"/>
      <c r="M62" s="676"/>
      <c r="N62" s="676"/>
      <c r="O62" s="676"/>
      <c r="P62" s="169"/>
      <c r="Q62" s="169"/>
      <c r="R62" s="169"/>
      <c r="S62" s="169"/>
      <c r="T62" s="169"/>
    </row>
    <row r="63" spans="1:22" ht="15.75" x14ac:dyDescent="0.25">
      <c r="A63" s="774" t="s">
        <v>894</v>
      </c>
      <c r="B63" s="667"/>
      <c r="C63" s="667"/>
      <c r="D63" s="667"/>
      <c r="E63" s="667"/>
      <c r="F63" s="668"/>
      <c r="G63" s="668"/>
      <c r="K63" s="775"/>
      <c r="L63" s="775"/>
      <c r="M63" s="775"/>
      <c r="N63" s="775"/>
      <c r="P63" s="169"/>
      <c r="Q63" s="169"/>
      <c r="R63" s="169"/>
      <c r="S63" s="169"/>
      <c r="T63" s="169"/>
    </row>
    <row r="64" spans="1:22" ht="15" x14ac:dyDescent="0.25">
      <c r="A64" s="776" t="s">
        <v>777</v>
      </c>
      <c r="B64" s="776"/>
      <c r="C64" s="776"/>
      <c r="D64" s="777"/>
      <c r="L64" s="676"/>
      <c r="P64" s="169"/>
      <c r="Q64" s="169"/>
      <c r="R64" s="169"/>
      <c r="S64" s="169"/>
      <c r="T64" s="169"/>
    </row>
    <row r="65" spans="1:20" ht="15.75" customHeight="1" x14ac:dyDescent="0.25">
      <c r="A65" s="678">
        <v>1</v>
      </c>
      <c r="B65" s="779" t="s">
        <v>814</v>
      </c>
      <c r="C65" s="780"/>
      <c r="D65" s="777"/>
      <c r="I65" s="678">
        <v>10</v>
      </c>
      <c r="J65" s="779" t="s">
        <v>823</v>
      </c>
      <c r="K65" s="676"/>
      <c r="L65" s="677"/>
      <c r="M65" s="677"/>
      <c r="N65" s="677"/>
      <c r="P65" s="169"/>
      <c r="Q65" s="169"/>
      <c r="R65" s="169"/>
      <c r="S65" s="169"/>
      <c r="T65" s="169"/>
    </row>
    <row r="66" spans="1:20" ht="15.75" x14ac:dyDescent="0.25">
      <c r="A66" s="678">
        <v>2</v>
      </c>
      <c r="B66" s="779" t="s">
        <v>815</v>
      </c>
      <c r="C66" s="780"/>
      <c r="D66" s="777"/>
      <c r="I66" s="678">
        <v>11</v>
      </c>
      <c r="J66" s="779" t="s">
        <v>824</v>
      </c>
      <c r="K66" s="676"/>
    </row>
    <row r="67" spans="1:20" ht="15.75" customHeight="1" x14ac:dyDescent="0.25">
      <c r="A67" s="678">
        <v>3</v>
      </c>
      <c r="B67" s="779" t="s">
        <v>816</v>
      </c>
      <c r="C67" s="780"/>
      <c r="D67" s="777"/>
      <c r="I67" s="678">
        <v>12</v>
      </c>
      <c r="J67" s="779" t="s">
        <v>825</v>
      </c>
      <c r="K67" s="676"/>
    </row>
    <row r="68" spans="1:20" ht="15.75" x14ac:dyDescent="0.25">
      <c r="A68" s="678">
        <v>4</v>
      </c>
      <c r="B68" s="779" t="s">
        <v>817</v>
      </c>
      <c r="C68" s="780"/>
      <c r="D68" s="777"/>
      <c r="I68" s="678">
        <v>13</v>
      </c>
      <c r="J68" s="779" t="s">
        <v>826</v>
      </c>
      <c r="K68" s="676"/>
    </row>
    <row r="69" spans="1:20" ht="15.75" customHeight="1" x14ac:dyDescent="0.25">
      <c r="A69" s="678">
        <v>5</v>
      </c>
      <c r="B69" s="779" t="s">
        <v>818</v>
      </c>
      <c r="C69" s="780"/>
      <c r="D69" s="777"/>
      <c r="I69" s="667"/>
      <c r="J69" s="667"/>
      <c r="K69" s="676"/>
      <c r="L69" s="676"/>
    </row>
    <row r="70" spans="1:20" ht="15.75" x14ac:dyDescent="0.25">
      <c r="A70" s="678">
        <v>6</v>
      </c>
      <c r="B70" s="779" t="s">
        <v>819</v>
      </c>
      <c r="K70" s="676"/>
      <c r="L70" s="676"/>
    </row>
    <row r="71" spans="1:20" ht="15.75" customHeight="1" x14ac:dyDescent="0.25">
      <c r="A71" s="678">
        <v>7</v>
      </c>
      <c r="B71" s="779" t="s">
        <v>820</v>
      </c>
      <c r="I71" s="776" t="s">
        <v>778</v>
      </c>
      <c r="J71" s="776"/>
      <c r="K71" s="676"/>
      <c r="L71" s="676"/>
    </row>
    <row r="72" spans="1:20" ht="15.75" x14ac:dyDescent="0.25">
      <c r="A72" s="678">
        <v>8</v>
      </c>
      <c r="B72" s="779" t="s">
        <v>821</v>
      </c>
      <c r="I72" s="678" t="s">
        <v>784</v>
      </c>
      <c r="J72" s="779" t="s">
        <v>827</v>
      </c>
      <c r="K72" s="676"/>
      <c r="L72" s="676"/>
    </row>
    <row r="73" spans="1:20" ht="15.75" customHeight="1" x14ac:dyDescent="0.25">
      <c r="A73" s="678">
        <v>9</v>
      </c>
      <c r="B73" s="779" t="s">
        <v>822</v>
      </c>
      <c r="I73" s="678" t="s">
        <v>793</v>
      </c>
      <c r="J73" s="779" t="s">
        <v>828</v>
      </c>
      <c r="K73" s="676"/>
      <c r="L73" s="676"/>
    </row>
    <row r="74" spans="1:20" ht="12.75" customHeight="1" x14ac:dyDescent="0.2">
      <c r="D74" s="667"/>
      <c r="E74" s="667"/>
      <c r="F74" s="668"/>
      <c r="G74" s="668"/>
      <c r="K74" s="676"/>
      <c r="L74" s="676"/>
    </row>
    <row r="75" spans="1:20" ht="15" customHeight="1" x14ac:dyDescent="0.25">
      <c r="A75" s="667"/>
      <c r="B75" s="781" t="s">
        <v>845</v>
      </c>
      <c r="C75" s="782" t="s">
        <v>895</v>
      </c>
      <c r="D75" s="668"/>
      <c r="K75" s="676"/>
      <c r="L75" s="676"/>
    </row>
    <row r="76" spans="1:20" ht="15" x14ac:dyDescent="0.25">
      <c r="A76" s="667"/>
      <c r="B76" s="781" t="s">
        <v>843</v>
      </c>
      <c r="C76" s="782" t="s">
        <v>896</v>
      </c>
      <c r="K76" s="676"/>
      <c r="L76" s="676"/>
    </row>
    <row r="77" spans="1:20" ht="15" customHeight="1" x14ac:dyDescent="0.25">
      <c r="A77" s="667"/>
      <c r="B77" s="781" t="s">
        <v>868</v>
      </c>
      <c r="C77" s="782" t="s">
        <v>897</v>
      </c>
      <c r="K77" s="676"/>
      <c r="L77" s="676"/>
    </row>
    <row r="78" spans="1:20" ht="15" x14ac:dyDescent="0.25">
      <c r="A78" s="667"/>
      <c r="B78" s="781" t="s">
        <v>848</v>
      </c>
      <c r="C78" s="782" t="s">
        <v>898</v>
      </c>
      <c r="H78" s="667"/>
      <c r="I78" s="667"/>
      <c r="J78" s="667"/>
      <c r="K78" s="676"/>
      <c r="L78" s="676"/>
    </row>
    <row r="79" spans="1:20" ht="15" customHeight="1" x14ac:dyDescent="0.2">
      <c r="H79" s="783"/>
      <c r="I79" s="783"/>
      <c r="J79" s="667"/>
      <c r="K79" s="676"/>
      <c r="L79" s="676"/>
    </row>
    <row r="80" spans="1:20" ht="15" x14ac:dyDescent="0.2">
      <c r="H80" s="784"/>
      <c r="I80" s="785"/>
      <c r="J80" s="667"/>
      <c r="K80" s="676"/>
      <c r="L80" s="676"/>
    </row>
    <row r="81" spans="1:12" ht="14.25" customHeight="1" x14ac:dyDescent="0.2">
      <c r="H81" s="786"/>
      <c r="I81" s="786"/>
      <c r="J81" s="667"/>
      <c r="K81" s="676"/>
      <c r="L81" s="676"/>
    </row>
    <row r="82" spans="1:12" ht="12.75" customHeight="1" x14ac:dyDescent="0.2">
      <c r="H82" s="787"/>
      <c r="I82" s="787"/>
      <c r="J82" s="667"/>
      <c r="K82" s="676"/>
      <c r="L82" s="676"/>
    </row>
    <row r="83" spans="1:12" ht="12.75" customHeight="1" x14ac:dyDescent="0.2">
      <c r="H83" s="788"/>
      <c r="I83" s="788"/>
      <c r="J83" s="667"/>
      <c r="K83" s="676"/>
      <c r="L83" s="676"/>
    </row>
    <row r="84" spans="1:12" ht="12.75" customHeight="1" x14ac:dyDescent="0.2">
      <c r="H84" s="789"/>
      <c r="I84" s="789"/>
      <c r="J84" s="667"/>
      <c r="K84" s="676"/>
      <c r="L84" s="676"/>
    </row>
    <row r="85" spans="1:12" ht="15" customHeight="1" x14ac:dyDescent="0.25">
      <c r="H85" s="677"/>
      <c r="I85" s="677"/>
      <c r="J85" s="667"/>
      <c r="K85" s="676"/>
      <c r="L85" s="676"/>
    </row>
    <row r="86" spans="1:12" ht="12.75" customHeight="1" x14ac:dyDescent="0.2">
      <c r="H86" s="667"/>
      <c r="I86" s="775"/>
      <c r="J86" s="667"/>
      <c r="K86" s="676"/>
      <c r="L86" s="676"/>
    </row>
    <row r="87" spans="1:12" ht="12.75" customHeight="1" x14ac:dyDescent="0.2">
      <c r="H87" s="775"/>
      <c r="I87" s="775"/>
      <c r="J87" s="667"/>
      <c r="K87" s="676"/>
      <c r="L87" s="676"/>
    </row>
    <row r="88" spans="1:12" ht="12.75" customHeight="1" x14ac:dyDescent="0.2">
      <c r="H88" s="775"/>
      <c r="I88" s="775"/>
      <c r="J88" s="667"/>
      <c r="K88" s="676"/>
      <c r="L88" s="676"/>
    </row>
    <row r="89" spans="1:12" ht="12.75" customHeight="1" x14ac:dyDescent="0.2">
      <c r="A89" s="667"/>
      <c r="B89" s="667"/>
      <c r="C89" s="667"/>
      <c r="D89" s="667"/>
      <c r="E89" s="667"/>
      <c r="F89" s="667"/>
      <c r="G89" s="667"/>
      <c r="H89" s="790"/>
      <c r="I89" s="790"/>
      <c r="J89" s="667"/>
      <c r="K89" s="676"/>
      <c r="L89" s="676"/>
    </row>
    <row r="90" spans="1:12" ht="12.75" customHeight="1" x14ac:dyDescent="0.2">
      <c r="A90" s="667"/>
      <c r="B90" s="667"/>
      <c r="C90" s="667"/>
      <c r="D90" s="667"/>
      <c r="E90" s="667"/>
      <c r="F90" s="667"/>
      <c r="G90" s="667"/>
      <c r="H90" s="667"/>
      <c r="I90" s="667"/>
      <c r="J90" s="667"/>
      <c r="K90" s="676"/>
      <c r="L90" s="676"/>
    </row>
    <row r="91" spans="1:12" ht="12.75" customHeight="1" x14ac:dyDescent="0.2">
      <c r="A91" s="667"/>
      <c r="B91" s="667"/>
      <c r="C91" s="667"/>
      <c r="D91" s="667"/>
      <c r="E91" s="667"/>
      <c r="F91" s="667"/>
      <c r="G91" s="667"/>
      <c r="H91" s="667"/>
      <c r="I91" s="667"/>
      <c r="J91" s="667"/>
      <c r="K91" s="676"/>
      <c r="L91" s="676"/>
    </row>
    <row r="92" spans="1:12" ht="12.75" customHeight="1" x14ac:dyDescent="0.2">
      <c r="A92" s="667"/>
      <c r="B92" s="667"/>
      <c r="C92" s="667"/>
      <c r="D92" s="667"/>
      <c r="E92" s="667"/>
      <c r="F92" s="667"/>
      <c r="G92" s="667"/>
      <c r="K92" s="676"/>
      <c r="L92" s="676"/>
    </row>
    <row r="93" spans="1:12" ht="12.75" customHeight="1" x14ac:dyDescent="0.2">
      <c r="A93" s="667"/>
      <c r="B93" s="667"/>
      <c r="C93" s="667"/>
      <c r="D93" s="667"/>
      <c r="E93" s="667"/>
      <c r="F93" s="667"/>
      <c r="G93" s="667"/>
      <c r="K93" s="676"/>
      <c r="L93" s="676"/>
    </row>
    <row r="94" spans="1:12" ht="12.75" customHeight="1" x14ac:dyDescent="0.2">
      <c r="A94" s="667"/>
      <c r="B94" s="667"/>
      <c r="C94" s="667"/>
      <c r="D94" s="667"/>
      <c r="E94" s="667"/>
      <c r="F94" s="667"/>
      <c r="G94" s="667"/>
      <c r="K94" s="676"/>
      <c r="L94" s="676"/>
    </row>
    <row r="95" spans="1:12" ht="12.75" customHeight="1" x14ac:dyDescent="0.2">
      <c r="A95" s="667"/>
      <c r="B95" s="667"/>
      <c r="C95" s="667"/>
      <c r="D95" s="667"/>
      <c r="E95" s="667"/>
      <c r="F95" s="667"/>
      <c r="G95" s="667"/>
      <c r="K95" s="676"/>
      <c r="L95" s="676"/>
    </row>
    <row r="96" spans="1:12" ht="12.75" customHeight="1" x14ac:dyDescent="0.2">
      <c r="A96" s="667"/>
      <c r="B96" s="667"/>
      <c r="C96" s="667"/>
      <c r="D96" s="667"/>
      <c r="E96" s="667"/>
      <c r="F96" s="667"/>
      <c r="G96" s="667"/>
      <c r="K96" s="676"/>
      <c r="L96" s="676"/>
    </row>
    <row r="97" spans="1:12" ht="12.75" customHeight="1" x14ac:dyDescent="0.2">
      <c r="A97" s="667"/>
      <c r="B97" s="667"/>
      <c r="C97" s="667"/>
      <c r="D97" s="667"/>
      <c r="E97" s="667"/>
      <c r="F97" s="667"/>
      <c r="G97" s="667"/>
      <c r="K97" s="676"/>
      <c r="L97" s="676"/>
    </row>
    <row r="98" spans="1:12" ht="12.75" customHeight="1" x14ac:dyDescent="0.2">
      <c r="A98" s="667"/>
      <c r="B98" s="667"/>
      <c r="C98" s="667"/>
      <c r="D98" s="667"/>
      <c r="E98" s="667"/>
      <c r="F98" s="667"/>
      <c r="G98" s="667"/>
      <c r="K98" s="676"/>
      <c r="L98" s="676"/>
    </row>
    <row r="99" spans="1:12" ht="12.75" customHeight="1" x14ac:dyDescent="0.2">
      <c r="A99" s="667"/>
      <c r="B99" s="667"/>
      <c r="C99" s="667"/>
      <c r="D99" s="667"/>
      <c r="E99" s="667"/>
      <c r="F99" s="667"/>
      <c r="G99" s="667"/>
      <c r="K99" s="676"/>
      <c r="L99" s="676"/>
    </row>
    <row r="100" spans="1:12" ht="12.75" customHeight="1" x14ac:dyDescent="0.2">
      <c r="A100" s="667"/>
      <c r="B100" s="667"/>
      <c r="C100" s="667"/>
      <c r="D100" s="667"/>
      <c r="E100" s="667"/>
      <c r="F100" s="667"/>
      <c r="G100" s="667"/>
      <c r="K100" s="676"/>
      <c r="L100" s="676"/>
    </row>
    <row r="101" spans="1:12" ht="12.75" customHeight="1" x14ac:dyDescent="0.2">
      <c r="A101" s="667"/>
      <c r="B101" s="667"/>
      <c r="C101" s="667"/>
      <c r="D101" s="667"/>
      <c r="E101" s="667"/>
      <c r="F101" s="667"/>
      <c r="G101" s="667"/>
      <c r="K101" s="676"/>
      <c r="L101" s="676"/>
    </row>
    <row r="102" spans="1:12" ht="12.75" customHeight="1" x14ac:dyDescent="0.2">
      <c r="A102" s="667"/>
      <c r="B102" s="667"/>
      <c r="C102" s="667"/>
      <c r="D102" s="667"/>
      <c r="E102" s="667"/>
      <c r="F102" s="667"/>
      <c r="G102" s="667"/>
      <c r="K102" s="676"/>
      <c r="L102" s="676"/>
    </row>
    <row r="103" spans="1:12" ht="12.75" customHeight="1" x14ac:dyDescent="0.2">
      <c r="A103" s="667"/>
      <c r="B103" s="667"/>
      <c r="C103" s="667"/>
      <c r="D103" s="667"/>
      <c r="E103" s="667"/>
      <c r="F103" s="667"/>
      <c r="G103" s="667"/>
      <c r="K103" s="676"/>
      <c r="L103" s="676"/>
    </row>
    <row r="104" spans="1:12" ht="12.75" customHeight="1" x14ac:dyDescent="0.2">
      <c r="A104" s="667"/>
      <c r="B104" s="667"/>
      <c r="C104" s="667"/>
      <c r="D104" s="667"/>
      <c r="E104" s="667"/>
      <c r="F104" s="667"/>
      <c r="G104" s="667"/>
      <c r="K104" s="676"/>
      <c r="L104" s="676"/>
    </row>
    <row r="105" spans="1:12" ht="12.75" customHeight="1" x14ac:dyDescent="0.2">
      <c r="A105" s="667"/>
      <c r="B105" s="667"/>
      <c r="C105" s="667"/>
      <c r="D105" s="667"/>
      <c r="E105" s="667"/>
      <c r="F105" s="667"/>
      <c r="G105" s="667"/>
      <c r="K105" s="676"/>
      <c r="L105" s="676"/>
    </row>
    <row r="106" spans="1:12" ht="12.75" customHeight="1" x14ac:dyDescent="0.2">
      <c r="A106" s="667"/>
      <c r="B106" s="667"/>
      <c r="C106" s="667"/>
      <c r="D106" s="667"/>
      <c r="E106" s="667"/>
      <c r="F106" s="667"/>
      <c r="G106" s="667"/>
      <c r="K106" s="676"/>
      <c r="L106" s="676"/>
    </row>
    <row r="107" spans="1:12" ht="12.75" customHeight="1" x14ac:dyDescent="0.2">
      <c r="A107" s="667"/>
      <c r="B107" s="667"/>
      <c r="C107" s="667"/>
      <c r="D107" s="667"/>
      <c r="E107" s="667"/>
      <c r="F107" s="667"/>
      <c r="G107" s="667"/>
      <c r="K107" s="676"/>
      <c r="L107" s="676"/>
    </row>
    <row r="108" spans="1:12" ht="12.75" customHeight="1" x14ac:dyDescent="0.2">
      <c r="A108" s="667"/>
      <c r="B108" s="667"/>
      <c r="C108" s="667"/>
      <c r="D108" s="667"/>
      <c r="E108" s="667"/>
      <c r="F108" s="667"/>
      <c r="G108" s="667"/>
      <c r="K108" s="676"/>
      <c r="L108" s="676"/>
    </row>
    <row r="109" spans="1:12" ht="12.75" customHeight="1" x14ac:dyDescent="0.2">
      <c r="A109" s="667"/>
      <c r="B109" s="667"/>
      <c r="C109" s="667"/>
      <c r="D109" s="667"/>
      <c r="E109" s="667"/>
      <c r="F109" s="667"/>
      <c r="G109" s="667"/>
      <c r="K109" s="676"/>
      <c r="L109" s="676"/>
    </row>
  </sheetData>
  <mergeCells count="24">
    <mergeCell ref="K56:N56"/>
    <mergeCell ref="J2:J3"/>
    <mergeCell ref="K2:N2"/>
    <mergeCell ref="F56:F57"/>
    <mergeCell ref="G56:G57"/>
    <mergeCell ref="H56:H57"/>
    <mergeCell ref="I56:I57"/>
    <mergeCell ref="J56:J57"/>
    <mergeCell ref="A56:A57"/>
    <mergeCell ref="B56:B57"/>
    <mergeCell ref="C56:C57"/>
    <mergeCell ref="D56:D57"/>
    <mergeCell ref="E56:E57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</mergeCells>
  <printOptions horizontalCentered="1"/>
  <pageMargins left="0.55118110236220474" right="0.59055118110236227" top="0.43307086614173229" bottom="0.51181102362204722" header="0.51181102362204722" footer="0.51181102362204722"/>
  <pageSetup paperSize="9" scale="3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27"/>
  <sheetViews>
    <sheetView workbookViewId="0">
      <selection activeCell="L18" sqref="L18"/>
    </sheetView>
  </sheetViews>
  <sheetFormatPr defaultColWidth="7.85546875" defaultRowHeight="15" x14ac:dyDescent="0.2"/>
  <cols>
    <col min="1" max="1" width="44.5703125" style="17" customWidth="1"/>
    <col min="2" max="7" width="12.28515625" style="17" customWidth="1"/>
    <col min="8" max="8" width="12.85546875" style="17" customWidth="1"/>
    <col min="9" max="9" width="13.42578125" style="17" customWidth="1"/>
    <col min="10" max="10" width="11.28515625" style="17" customWidth="1"/>
    <col min="11" max="16384" width="7.85546875" style="17"/>
  </cols>
  <sheetData>
    <row r="6" spans="1:10" ht="19.5" customHeight="1" x14ac:dyDescent="0.2">
      <c r="A6" s="89" t="s">
        <v>90</v>
      </c>
    </row>
    <row r="7" spans="1:10" x14ac:dyDescent="0.2">
      <c r="H7" s="18" t="s">
        <v>3</v>
      </c>
    </row>
    <row r="8" spans="1:10" ht="44.25" customHeight="1" x14ac:dyDescent="0.2">
      <c r="A8" s="19" t="s">
        <v>1</v>
      </c>
      <c r="B8" s="20" t="s">
        <v>71</v>
      </c>
      <c r="C8" s="20" t="s">
        <v>72</v>
      </c>
      <c r="D8" s="20" t="s">
        <v>95</v>
      </c>
      <c r="E8" s="20" t="s">
        <v>96</v>
      </c>
      <c r="F8" s="20" t="s">
        <v>98</v>
      </c>
      <c r="G8" s="20" t="s">
        <v>154</v>
      </c>
      <c r="H8" s="93" t="s">
        <v>155</v>
      </c>
    </row>
    <row r="9" spans="1:10" ht="22.5" customHeight="1" x14ac:dyDescent="0.2">
      <c r="A9" s="21" t="s">
        <v>47</v>
      </c>
      <c r="B9" s="22">
        <f>+B11+B12+B13+B15+B16+B17+B18</f>
        <v>569360</v>
      </c>
      <c r="C9" s="22">
        <f t="shared" ref="C9:G9" si="0">+C11+C12+C13+C15+C16+C17+C18</f>
        <v>579003</v>
      </c>
      <c r="D9" s="22">
        <f t="shared" si="0"/>
        <v>543396</v>
      </c>
      <c r="E9" s="22">
        <f t="shared" si="0"/>
        <v>620300</v>
      </c>
      <c r="F9" s="22">
        <f t="shared" si="0"/>
        <v>579157</v>
      </c>
      <c r="G9" s="22">
        <f t="shared" si="0"/>
        <v>548063</v>
      </c>
      <c r="H9" s="22">
        <f>+H11+H12+H13+H15+H16+H17+H18</f>
        <v>3439279</v>
      </c>
      <c r="I9" s="23"/>
      <c r="J9" s="23"/>
    </row>
    <row r="10" spans="1:10" ht="22.5" customHeight="1" x14ac:dyDescent="0.2">
      <c r="A10" s="21" t="s">
        <v>2</v>
      </c>
      <c r="B10" s="22"/>
      <c r="C10" s="22"/>
      <c r="D10" s="22"/>
      <c r="E10" s="22"/>
      <c r="F10" s="22"/>
      <c r="G10" s="22"/>
      <c r="H10" s="22"/>
      <c r="J10" s="23"/>
    </row>
    <row r="11" spans="1:10" ht="22.5" customHeight="1" x14ac:dyDescent="0.2">
      <c r="A11" s="21" t="s">
        <v>48</v>
      </c>
      <c r="B11" s="22">
        <v>32752</v>
      </c>
      <c r="C11" s="22">
        <v>32998</v>
      </c>
      <c r="D11" s="22">
        <v>31981</v>
      </c>
      <c r="E11" s="22">
        <v>34009</v>
      </c>
      <c r="F11" s="22">
        <v>31455</v>
      </c>
      <c r="G11" s="22">
        <v>31486</v>
      </c>
      <c r="H11" s="22">
        <f>SUM(B11:G11)</f>
        <v>194681</v>
      </c>
      <c r="I11" s="23"/>
      <c r="J11" s="23"/>
    </row>
    <row r="12" spans="1:10" ht="22.5" customHeight="1" x14ac:dyDescent="0.2">
      <c r="A12" s="80" t="s">
        <v>49</v>
      </c>
      <c r="B12" s="81">
        <v>434928</v>
      </c>
      <c r="C12" s="81">
        <v>441706</v>
      </c>
      <c r="D12" s="81">
        <v>414812</v>
      </c>
      <c r="E12" s="81">
        <v>476015</v>
      </c>
      <c r="F12" s="81">
        <v>445953</v>
      </c>
      <c r="G12" s="81">
        <v>416481</v>
      </c>
      <c r="H12" s="81">
        <f t="shared" ref="H12:H20" si="1">SUM(B12:G12)</f>
        <v>2629895</v>
      </c>
      <c r="I12" s="23"/>
      <c r="J12" s="23"/>
    </row>
    <row r="13" spans="1:10" ht="22.5" customHeight="1" x14ac:dyDescent="0.2">
      <c r="A13" s="82" t="s">
        <v>50</v>
      </c>
      <c r="B13" s="83">
        <v>77109</v>
      </c>
      <c r="C13" s="83">
        <v>76516</v>
      </c>
      <c r="D13" s="83">
        <v>71132</v>
      </c>
      <c r="E13" s="83">
        <v>81854</v>
      </c>
      <c r="F13" s="83">
        <v>76565</v>
      </c>
      <c r="G13" s="83">
        <v>71413</v>
      </c>
      <c r="H13" s="83">
        <f t="shared" si="1"/>
        <v>454589</v>
      </c>
      <c r="I13" s="23"/>
      <c r="J13" s="23"/>
    </row>
    <row r="14" spans="1:10" ht="22.5" customHeight="1" x14ac:dyDescent="0.2">
      <c r="A14" s="85" t="s">
        <v>87</v>
      </c>
      <c r="B14" s="84">
        <f>+B12+B13</f>
        <v>512037</v>
      </c>
      <c r="C14" s="84">
        <f t="shared" ref="C14" si="2">+C12+C13</f>
        <v>518222</v>
      </c>
      <c r="D14" s="84">
        <v>485944</v>
      </c>
      <c r="E14" s="84">
        <v>557869</v>
      </c>
      <c r="F14" s="84">
        <v>522518</v>
      </c>
      <c r="G14" s="84">
        <v>487894</v>
      </c>
      <c r="H14" s="84">
        <f t="shared" si="1"/>
        <v>3084484</v>
      </c>
      <c r="I14" s="23"/>
      <c r="J14" s="23"/>
    </row>
    <row r="15" spans="1:10" ht="22.5" customHeight="1" x14ac:dyDescent="0.2">
      <c r="A15" s="21" t="s">
        <v>51</v>
      </c>
      <c r="B15" s="22">
        <v>3683</v>
      </c>
      <c r="C15" s="22">
        <v>3502</v>
      </c>
      <c r="D15" s="22">
        <v>3486</v>
      </c>
      <c r="E15" s="22">
        <v>3843</v>
      </c>
      <c r="F15" s="22">
        <v>3751</v>
      </c>
      <c r="G15" s="22">
        <v>4061</v>
      </c>
      <c r="H15" s="22">
        <f t="shared" si="1"/>
        <v>22326</v>
      </c>
      <c r="I15" s="23"/>
      <c r="J15" s="23"/>
    </row>
    <row r="16" spans="1:10" ht="22.5" customHeight="1" x14ac:dyDescent="0.2">
      <c r="A16" s="21" t="s">
        <v>52</v>
      </c>
      <c r="B16" s="22">
        <v>441</v>
      </c>
      <c r="C16" s="22">
        <v>1968</v>
      </c>
      <c r="D16" s="22">
        <v>1347</v>
      </c>
      <c r="E16" s="22">
        <v>1150</v>
      </c>
      <c r="F16" s="22">
        <v>1009</v>
      </c>
      <c r="G16" s="22">
        <v>1116</v>
      </c>
      <c r="H16" s="22">
        <f>SUM(B16:G16)</f>
        <v>7031</v>
      </c>
      <c r="I16" s="23"/>
      <c r="J16" s="23"/>
    </row>
    <row r="17" spans="1:12" ht="22.5" customHeight="1" x14ac:dyDescent="0.2">
      <c r="A17" s="21" t="s">
        <v>53</v>
      </c>
      <c r="B17" s="22">
        <v>13230</v>
      </c>
      <c r="C17" s="22">
        <v>14242</v>
      </c>
      <c r="D17" s="22">
        <v>12539</v>
      </c>
      <c r="E17" s="22">
        <v>13427</v>
      </c>
      <c r="F17" s="22">
        <v>12497</v>
      </c>
      <c r="G17" s="22">
        <v>12615</v>
      </c>
      <c r="H17" s="22">
        <f t="shared" si="1"/>
        <v>78550</v>
      </c>
      <c r="I17" s="23"/>
      <c r="J17" s="23"/>
    </row>
    <row r="18" spans="1:12" ht="22.5" customHeight="1" x14ac:dyDescent="0.2">
      <c r="A18" s="80" t="s">
        <v>54</v>
      </c>
      <c r="B18" s="81">
        <f>+B19+B20</f>
        <v>7217</v>
      </c>
      <c r="C18" s="81">
        <f>+C19+C20</f>
        <v>8071</v>
      </c>
      <c r="D18" s="81">
        <v>8099</v>
      </c>
      <c r="E18" s="81">
        <v>10002</v>
      </c>
      <c r="F18" s="81">
        <v>7927</v>
      </c>
      <c r="G18" s="81">
        <v>10891</v>
      </c>
      <c r="H18" s="81">
        <f t="shared" si="1"/>
        <v>52207</v>
      </c>
      <c r="I18" s="23"/>
      <c r="J18" s="23"/>
      <c r="K18" s="23"/>
    </row>
    <row r="19" spans="1:12" ht="22.5" customHeight="1" x14ac:dyDescent="0.2">
      <c r="A19" s="82" t="s">
        <v>55</v>
      </c>
      <c r="B19" s="83">
        <v>0</v>
      </c>
      <c r="C19" s="83">
        <v>43</v>
      </c>
      <c r="D19" s="83">
        <v>15</v>
      </c>
      <c r="E19" s="83">
        <v>2</v>
      </c>
      <c r="F19" s="83">
        <v>7</v>
      </c>
      <c r="G19" s="83">
        <v>57</v>
      </c>
      <c r="H19" s="83">
        <f>SUM(B19:G19)</f>
        <v>124</v>
      </c>
      <c r="I19" s="23"/>
      <c r="J19" s="23"/>
      <c r="K19" s="23"/>
      <c r="L19" s="23"/>
    </row>
    <row r="20" spans="1:12" ht="22.5" customHeight="1" x14ac:dyDescent="0.2">
      <c r="A20" s="86" t="s">
        <v>56</v>
      </c>
      <c r="B20" s="84">
        <v>7217</v>
      </c>
      <c r="C20" s="84">
        <v>8028</v>
      </c>
      <c r="D20" s="84">
        <v>8084</v>
      </c>
      <c r="E20" s="84">
        <v>10000</v>
      </c>
      <c r="F20" s="84">
        <v>7920</v>
      </c>
      <c r="G20" s="84">
        <v>10834</v>
      </c>
      <c r="H20" s="84">
        <f t="shared" si="1"/>
        <v>52083</v>
      </c>
      <c r="I20" s="23"/>
      <c r="J20" s="23"/>
      <c r="K20" s="23"/>
    </row>
    <row r="21" spans="1:12" ht="15.75" customHeight="1" x14ac:dyDescent="0.2">
      <c r="H21" s="23"/>
      <c r="I21" s="23"/>
      <c r="J21" s="23"/>
    </row>
    <row r="22" spans="1:12" ht="15.75" customHeight="1" x14ac:dyDescent="0.2">
      <c r="H22" s="23"/>
    </row>
    <row r="23" spans="1:12" ht="15.75" customHeight="1" x14ac:dyDescent="0.2">
      <c r="A23" s="24"/>
    </row>
    <row r="24" spans="1:12" ht="15.75" customHeight="1" x14ac:dyDescent="0.2">
      <c r="A24" s="24"/>
    </row>
    <row r="25" spans="1:12" ht="15.75" customHeight="1" x14ac:dyDescent="0.2">
      <c r="A25" s="25"/>
    </row>
    <row r="26" spans="1:12" ht="15.75" customHeight="1" x14ac:dyDescent="0.2"/>
    <row r="27" spans="1:12" ht="15.75" customHeight="1" x14ac:dyDescent="0.2"/>
  </sheetData>
  <printOptions horizontalCentered="1"/>
  <pageMargins left="0.55118110236220474" right="0.59055118110236227" top="0.43307086614173229" bottom="0.51181102362204722" header="0.51181102362204722" footer="0.51181102362204722"/>
  <pageSetup paperSize="9" scale="7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tabSelected="1" topLeftCell="A25" zoomScaleNormal="100" workbookViewId="0">
      <selection activeCell="C49" sqref="C49:E50"/>
    </sheetView>
  </sheetViews>
  <sheetFormatPr defaultColWidth="3.42578125" defaultRowHeight="15" customHeight="1" x14ac:dyDescent="0.2"/>
  <cols>
    <col min="1" max="1" width="45.85546875" style="26" customWidth="1"/>
    <col min="2" max="5" width="16.7109375" style="26" customWidth="1"/>
    <col min="6" max="7" width="13.85546875" style="26" customWidth="1"/>
    <col min="8" max="10" width="10" style="26" customWidth="1"/>
    <col min="11" max="13" width="3.42578125" style="26"/>
    <col min="14" max="14" width="12.42578125" style="26" customWidth="1"/>
    <col min="15" max="16384" width="3.42578125" style="26"/>
  </cols>
  <sheetData>
    <row r="1" spans="1:15" ht="15" customHeight="1" x14ac:dyDescent="0.2">
      <c r="J1" s="27"/>
    </row>
    <row r="3" spans="1:15" ht="15" customHeight="1" x14ac:dyDescent="0.2">
      <c r="D3" s="28"/>
      <c r="E3" s="28"/>
      <c r="K3" s="28"/>
    </row>
    <row r="4" spans="1:15" s="29" customFormat="1" ht="15" customHeight="1" x14ac:dyDescent="0.2">
      <c r="J4" s="30"/>
    </row>
    <row r="5" spans="1:15" s="29" customFormat="1" ht="15" customHeight="1" x14ac:dyDescent="0.2">
      <c r="D5" s="31"/>
      <c r="E5" s="31"/>
      <c r="K5" s="31"/>
      <c r="L5" s="31"/>
      <c r="M5" s="31"/>
    </row>
    <row r="6" spans="1:15" s="29" customFormat="1" ht="15" customHeight="1" x14ac:dyDescent="0.2">
      <c r="K6" s="31"/>
      <c r="L6" s="31"/>
      <c r="M6" s="31"/>
    </row>
    <row r="7" spans="1:15" s="29" customFormat="1" ht="15" customHeight="1" x14ac:dyDescent="0.2">
      <c r="A7" s="29" t="s">
        <v>5</v>
      </c>
      <c r="K7" s="31"/>
      <c r="L7" s="31"/>
      <c r="M7" s="31"/>
    </row>
    <row r="8" spans="1:15" s="29" customFormat="1" ht="15" customHeight="1" x14ac:dyDescent="0.2">
      <c r="K8" s="31"/>
      <c r="L8" s="31"/>
      <c r="M8" s="31"/>
    </row>
    <row r="9" spans="1:15" s="29" customFormat="1" ht="15" customHeight="1" x14ac:dyDescent="0.2">
      <c r="J9" s="30" t="s">
        <v>3</v>
      </c>
      <c r="K9" s="31"/>
      <c r="L9" s="31"/>
      <c r="M9" s="32"/>
    </row>
    <row r="10" spans="1:15" s="29" customFormat="1" ht="62.25" customHeight="1" x14ac:dyDescent="0.2">
      <c r="A10" s="33" t="s">
        <v>6</v>
      </c>
      <c r="B10" s="88" t="s">
        <v>89</v>
      </c>
      <c r="C10" s="94" t="s">
        <v>156</v>
      </c>
      <c r="D10" s="94" t="s">
        <v>157</v>
      </c>
      <c r="E10" s="94" t="s">
        <v>158</v>
      </c>
      <c r="F10" s="88" t="s">
        <v>91</v>
      </c>
      <c r="G10" s="88" t="s">
        <v>97</v>
      </c>
      <c r="H10" s="88" t="s">
        <v>92</v>
      </c>
      <c r="I10" s="88" t="s">
        <v>94</v>
      </c>
      <c r="J10" s="88" t="s">
        <v>93</v>
      </c>
      <c r="L10" s="34"/>
      <c r="M10" s="34"/>
      <c r="N10" s="34"/>
      <c r="O10" s="34"/>
    </row>
    <row r="11" spans="1:15" s="29" customFormat="1" ht="15" customHeight="1" x14ac:dyDescent="0.2">
      <c r="A11" s="33" t="s">
        <v>0</v>
      </c>
      <c r="B11" s="33">
        <v>1</v>
      </c>
      <c r="C11" s="33">
        <v>2</v>
      </c>
      <c r="D11" s="35">
        <v>3</v>
      </c>
      <c r="E11" s="35">
        <v>4</v>
      </c>
      <c r="F11" s="33">
        <v>5</v>
      </c>
      <c r="G11" s="33">
        <v>6</v>
      </c>
      <c r="H11" s="33">
        <v>7</v>
      </c>
      <c r="I11" s="33"/>
      <c r="J11" s="35">
        <v>8</v>
      </c>
      <c r="L11" s="34"/>
      <c r="M11" s="34"/>
      <c r="N11" s="34"/>
      <c r="O11" s="34"/>
    </row>
    <row r="12" spans="1:15" s="29" customFormat="1" ht="17.25" customHeight="1" x14ac:dyDescent="0.2">
      <c r="A12" s="36" t="s">
        <v>7</v>
      </c>
      <c r="B12" s="37"/>
      <c r="C12" s="37"/>
      <c r="D12" s="38"/>
      <c r="E12" s="38"/>
      <c r="F12" s="37"/>
      <c r="G12" s="37"/>
      <c r="H12" s="37"/>
      <c r="I12" s="37"/>
      <c r="J12" s="38"/>
      <c r="L12" s="34"/>
      <c r="M12" s="34"/>
      <c r="N12" s="34"/>
      <c r="O12" s="34"/>
    </row>
    <row r="13" spans="1:15" s="29" customFormat="1" ht="15" customHeight="1" x14ac:dyDescent="0.2">
      <c r="A13" s="39" t="s">
        <v>8</v>
      </c>
      <c r="B13" s="40">
        <v>295438</v>
      </c>
      <c r="C13" s="40">
        <v>164975</v>
      </c>
      <c r="D13" s="40">
        <v>147419</v>
      </c>
      <c r="E13" s="40">
        <v>133546</v>
      </c>
      <c r="F13" s="40">
        <f>+E13-C13</f>
        <v>-31429</v>
      </c>
      <c r="G13" s="40">
        <f>+E13-D13</f>
        <v>-13873</v>
      </c>
      <c r="H13" s="41">
        <f>+E13/B13*100</f>
        <v>45.202715967478795</v>
      </c>
      <c r="I13" s="41">
        <f>+E13/C13*100</f>
        <v>80.949234732535231</v>
      </c>
      <c r="J13" s="41">
        <f>+E13/D13*100</f>
        <v>90.589408420895552</v>
      </c>
      <c r="L13" s="31"/>
      <c r="M13" s="42"/>
      <c r="N13" s="42"/>
      <c r="O13" s="43"/>
    </row>
    <row r="14" spans="1:15" s="29" customFormat="1" ht="15" customHeight="1" x14ac:dyDescent="0.2">
      <c r="A14" s="44" t="s">
        <v>9</v>
      </c>
      <c r="B14" s="45">
        <v>10665</v>
      </c>
      <c r="C14" s="45">
        <v>5959</v>
      </c>
      <c r="D14" s="40">
        <v>5017</v>
      </c>
      <c r="E14" s="40">
        <v>4488</v>
      </c>
      <c r="F14" s="40">
        <f t="shared" ref="F14" si="0">+E14-C14</f>
        <v>-1471</v>
      </c>
      <c r="G14" s="40">
        <f t="shared" ref="G14:G18" si="1">+E14-D14</f>
        <v>-529</v>
      </c>
      <c r="H14" s="41">
        <f>+E14/B14*100</f>
        <v>42.081575246132211</v>
      </c>
      <c r="I14" s="41">
        <f t="shared" ref="I14:I66" si="2">+E14/C14*100</f>
        <v>75.314650109078713</v>
      </c>
      <c r="J14" s="41">
        <f t="shared" ref="J14:J18" si="3">+E14/D14*100</f>
        <v>89.455850109627264</v>
      </c>
      <c r="L14" s="34"/>
      <c r="M14" s="42"/>
      <c r="N14" s="42"/>
      <c r="O14" s="43"/>
    </row>
    <row r="15" spans="1:15" s="29" customFormat="1" ht="15" customHeight="1" x14ac:dyDescent="0.2">
      <c r="A15" s="44" t="s">
        <v>10</v>
      </c>
      <c r="B15" s="45">
        <v>56</v>
      </c>
      <c r="C15" s="45">
        <v>38</v>
      </c>
      <c r="D15" s="40">
        <v>19</v>
      </c>
      <c r="E15" s="40">
        <v>33</v>
      </c>
      <c r="F15" s="40">
        <f t="shared" ref="F15" si="4">+E15-C15</f>
        <v>-5</v>
      </c>
      <c r="G15" s="40">
        <f t="shared" si="1"/>
        <v>14</v>
      </c>
      <c r="H15" s="41">
        <f>+E15/B15*100</f>
        <v>58.928571428571431</v>
      </c>
      <c r="I15" s="41">
        <f t="shared" si="2"/>
        <v>86.842105263157904</v>
      </c>
      <c r="J15" s="41">
        <f t="shared" si="3"/>
        <v>173.68421052631581</v>
      </c>
      <c r="L15" s="34"/>
      <c r="M15" s="42"/>
      <c r="N15" s="42"/>
      <c r="O15" s="43"/>
    </row>
    <row r="16" spans="1:15" s="29" customFormat="1" ht="15" customHeight="1" x14ac:dyDescent="0.2">
      <c r="A16" s="44" t="s">
        <v>11</v>
      </c>
      <c r="B16" s="45">
        <v>132016</v>
      </c>
      <c r="C16" s="45">
        <v>68025</v>
      </c>
      <c r="D16" s="46">
        <v>64952</v>
      </c>
      <c r="E16" s="46">
        <v>56615</v>
      </c>
      <c r="F16" s="40">
        <f t="shared" ref="F16" si="5">+E16-C16</f>
        <v>-11410</v>
      </c>
      <c r="G16" s="40">
        <f t="shared" si="1"/>
        <v>-8337</v>
      </c>
      <c r="H16" s="41">
        <f>+E16/B16*100</f>
        <v>42.884953338989213</v>
      </c>
      <c r="I16" s="41">
        <f t="shared" si="2"/>
        <v>83.226754869533266</v>
      </c>
      <c r="J16" s="41">
        <f t="shared" si="3"/>
        <v>87.164367532947409</v>
      </c>
      <c r="L16" s="34"/>
      <c r="M16" s="42"/>
      <c r="N16" s="42"/>
      <c r="O16" s="43"/>
    </row>
    <row r="17" spans="1:15" s="29" customFormat="1" ht="15" customHeight="1" x14ac:dyDescent="0.2">
      <c r="A17" s="170" t="s">
        <v>161</v>
      </c>
      <c r="B17" s="45"/>
      <c r="C17" s="45"/>
      <c r="D17" s="46"/>
      <c r="E17" s="46">
        <v>-1</v>
      </c>
      <c r="F17" s="40"/>
      <c r="G17" s="40"/>
      <c r="H17" s="41"/>
      <c r="I17" s="41"/>
      <c r="J17" s="41"/>
      <c r="L17" s="34"/>
      <c r="M17" s="42"/>
      <c r="N17" s="42"/>
      <c r="O17" s="43"/>
    </row>
    <row r="18" spans="1:15" s="29" customFormat="1" ht="15" customHeight="1" x14ac:dyDescent="0.2">
      <c r="A18" s="47" t="s">
        <v>12</v>
      </c>
      <c r="B18" s="48">
        <f>SUM(B13:B16)</f>
        <v>438175</v>
      </c>
      <c r="C18" s="48">
        <f>SUM(C13:C16)</f>
        <v>238997</v>
      </c>
      <c r="D18" s="48">
        <f>SUM(D13:D17)</f>
        <v>217407</v>
      </c>
      <c r="E18" s="48">
        <f>SUM(E13:E17)</f>
        <v>194681</v>
      </c>
      <c r="F18" s="49">
        <f t="shared" ref="F18" si="6">+E18-C18</f>
        <v>-44316</v>
      </c>
      <c r="G18" s="49">
        <f t="shared" si="1"/>
        <v>-22726</v>
      </c>
      <c r="H18" s="50">
        <f>+E18/B18*100</f>
        <v>44.429965196553887</v>
      </c>
      <c r="I18" s="50">
        <f t="shared" si="2"/>
        <v>81.457507834826387</v>
      </c>
      <c r="J18" s="50">
        <f t="shared" si="3"/>
        <v>89.546794721421108</v>
      </c>
      <c r="L18" s="31"/>
      <c r="M18" s="42"/>
      <c r="N18" s="51"/>
      <c r="O18" s="43"/>
    </row>
    <row r="19" spans="1:15" ht="15" customHeight="1" x14ac:dyDescent="0.2">
      <c r="A19" s="52" t="s">
        <v>13</v>
      </c>
      <c r="B19" s="52"/>
      <c r="C19" s="52"/>
      <c r="D19" s="52"/>
      <c r="E19" s="52"/>
      <c r="F19" s="40"/>
      <c r="G19" s="40"/>
      <c r="H19" s="52"/>
      <c r="I19" s="52"/>
      <c r="J19" s="52"/>
    </row>
    <row r="20" spans="1:15" ht="15" customHeight="1" x14ac:dyDescent="0.2">
      <c r="A20" s="52" t="s">
        <v>14</v>
      </c>
      <c r="B20" s="53">
        <v>4522092</v>
      </c>
      <c r="C20" s="53">
        <v>2228738</v>
      </c>
      <c r="D20" s="55">
        <v>2154923</v>
      </c>
      <c r="E20" s="54">
        <v>2329910</v>
      </c>
      <c r="F20" s="40">
        <f t="shared" ref="F20:F66" si="7">+E20-C20</f>
        <v>101172</v>
      </c>
      <c r="G20" s="40">
        <f t="shared" ref="G20:G66" si="8">+E20-D20</f>
        <v>174987</v>
      </c>
      <c r="H20" s="41">
        <f>+E20/B20*100</f>
        <v>51.522835006452759</v>
      </c>
      <c r="I20" s="41">
        <f t="shared" si="2"/>
        <v>104.53942993748031</v>
      </c>
      <c r="J20" s="41">
        <f t="shared" ref="J20:J26" si="9">+E20/D20*100</f>
        <v>108.12033655030831</v>
      </c>
    </row>
    <row r="21" spans="1:15" ht="15" customHeight="1" x14ac:dyDescent="0.2">
      <c r="A21" s="52" t="s">
        <v>15</v>
      </c>
      <c r="B21" s="55">
        <v>136461</v>
      </c>
      <c r="C21" s="55">
        <v>67256</v>
      </c>
      <c r="D21" s="55">
        <v>60420</v>
      </c>
      <c r="E21" s="54">
        <v>51477</v>
      </c>
      <c r="F21" s="40">
        <f t="shared" si="7"/>
        <v>-15779</v>
      </c>
      <c r="G21" s="40">
        <f t="shared" si="8"/>
        <v>-8943</v>
      </c>
      <c r="H21" s="41">
        <f>+E21/B21*100</f>
        <v>37.722865873766132</v>
      </c>
      <c r="I21" s="41">
        <f t="shared" si="2"/>
        <v>76.538896157963592</v>
      </c>
      <c r="J21" s="41">
        <f t="shared" si="9"/>
        <v>85.198609731876857</v>
      </c>
    </row>
    <row r="22" spans="1:15" ht="15" customHeight="1" x14ac:dyDescent="0.2">
      <c r="A22" s="52" t="s">
        <v>16</v>
      </c>
      <c r="B22" s="55">
        <v>458010</v>
      </c>
      <c r="C22" s="55">
        <v>225732</v>
      </c>
      <c r="D22" s="55">
        <v>218210</v>
      </c>
      <c r="E22" s="54">
        <v>226340</v>
      </c>
      <c r="F22" s="40">
        <f t="shared" si="7"/>
        <v>608</v>
      </c>
      <c r="G22" s="40">
        <f t="shared" si="8"/>
        <v>8130</v>
      </c>
      <c r="H22" s="41">
        <f>+E22/B22*100</f>
        <v>49.418134975218884</v>
      </c>
      <c r="I22" s="41">
        <f t="shared" si="2"/>
        <v>100.26934595006468</v>
      </c>
      <c r="J22" s="41">
        <f t="shared" si="9"/>
        <v>103.72576875486916</v>
      </c>
    </row>
    <row r="23" spans="1:15" ht="15" customHeight="1" x14ac:dyDescent="0.2">
      <c r="A23" s="52" t="s">
        <v>17</v>
      </c>
      <c r="B23" s="55">
        <v>39245</v>
      </c>
      <c r="C23" s="55">
        <v>19342</v>
      </c>
      <c r="D23" s="55">
        <v>18395</v>
      </c>
      <c r="E23" s="54">
        <v>20107</v>
      </c>
      <c r="F23" s="40">
        <f t="shared" si="7"/>
        <v>765</v>
      </c>
      <c r="G23" s="40">
        <f t="shared" si="8"/>
        <v>1712</v>
      </c>
      <c r="H23" s="41">
        <f>+E23/B23*100</f>
        <v>51.234552172251249</v>
      </c>
      <c r="I23" s="41">
        <f t="shared" si="2"/>
        <v>103.95512356529832</v>
      </c>
      <c r="J23" s="41">
        <f t="shared" si="9"/>
        <v>109.30687686871433</v>
      </c>
    </row>
    <row r="24" spans="1:15" ht="15" customHeight="1" x14ac:dyDescent="0.2">
      <c r="A24" s="52" t="s">
        <v>18</v>
      </c>
      <c r="B24" s="55">
        <v>4076</v>
      </c>
      <c r="C24" s="55">
        <v>2010</v>
      </c>
      <c r="D24" s="55">
        <v>1544</v>
      </c>
      <c r="E24" s="54">
        <v>1339</v>
      </c>
      <c r="F24" s="40">
        <f t="shared" si="7"/>
        <v>-671</v>
      </c>
      <c r="G24" s="40">
        <f t="shared" si="8"/>
        <v>-205</v>
      </c>
      <c r="H24" s="41">
        <f>+E24/B24*100</f>
        <v>32.850834151128552</v>
      </c>
      <c r="I24" s="41">
        <f t="shared" si="2"/>
        <v>66.616915422885569</v>
      </c>
      <c r="J24" s="41">
        <f t="shared" si="9"/>
        <v>86.72279792746113</v>
      </c>
    </row>
    <row r="25" spans="1:15" ht="15" customHeight="1" x14ac:dyDescent="0.2">
      <c r="A25" s="52" t="s">
        <v>19</v>
      </c>
      <c r="B25" s="55">
        <v>0</v>
      </c>
      <c r="C25" s="55"/>
      <c r="D25" s="55">
        <v>60</v>
      </c>
      <c r="E25" s="54">
        <v>722</v>
      </c>
      <c r="F25" s="40">
        <f t="shared" si="7"/>
        <v>722</v>
      </c>
      <c r="G25" s="40">
        <f t="shared" si="8"/>
        <v>662</v>
      </c>
      <c r="H25" s="41">
        <v>0</v>
      </c>
      <c r="I25" s="41">
        <v>0</v>
      </c>
      <c r="J25" s="41">
        <f t="shared" si="9"/>
        <v>1203.3333333333333</v>
      </c>
    </row>
    <row r="26" spans="1:15" ht="15" customHeight="1" x14ac:dyDescent="0.2">
      <c r="A26" s="56" t="s">
        <v>4</v>
      </c>
      <c r="B26" s="57">
        <f>B20+B21+B22+B23+B24+B25</f>
        <v>5159884</v>
      </c>
      <c r="C26" s="57">
        <v>2543078</v>
      </c>
      <c r="D26" s="57">
        <v>2453552</v>
      </c>
      <c r="E26" s="57">
        <v>2629895</v>
      </c>
      <c r="F26" s="49">
        <f t="shared" si="7"/>
        <v>86817</v>
      </c>
      <c r="G26" s="49">
        <f t="shared" si="8"/>
        <v>176343</v>
      </c>
      <c r="H26" s="50">
        <f>+E26/B26*100</f>
        <v>50.968103158908228</v>
      </c>
      <c r="I26" s="50">
        <f t="shared" si="2"/>
        <v>103.41385517864572</v>
      </c>
      <c r="J26" s="50">
        <f t="shared" si="9"/>
        <v>107.18725341871702</v>
      </c>
    </row>
    <row r="27" spans="1:15" ht="15" customHeight="1" x14ac:dyDescent="0.2">
      <c r="A27" s="52" t="s">
        <v>20</v>
      </c>
      <c r="B27" s="55"/>
      <c r="C27" s="55"/>
      <c r="D27" s="55"/>
      <c r="E27" s="55"/>
      <c r="F27" s="40"/>
      <c r="G27" s="40"/>
      <c r="H27" s="55"/>
      <c r="I27" s="55"/>
      <c r="J27" s="55"/>
    </row>
    <row r="28" spans="1:15" ht="15" customHeight="1" x14ac:dyDescent="0.2">
      <c r="A28" s="52" t="s">
        <v>21</v>
      </c>
      <c r="B28" s="55">
        <v>769696</v>
      </c>
      <c r="C28" s="55">
        <v>381454</v>
      </c>
      <c r="D28" s="55">
        <v>367384</v>
      </c>
      <c r="E28" s="54">
        <v>375382</v>
      </c>
      <c r="F28" s="40">
        <f t="shared" si="7"/>
        <v>-6072</v>
      </c>
      <c r="G28" s="40">
        <f t="shared" si="8"/>
        <v>7998</v>
      </c>
      <c r="H28" s="41">
        <f>+E28/B28*100</f>
        <v>48.770163804930775</v>
      </c>
      <c r="I28" s="41">
        <f t="shared" si="2"/>
        <v>98.408196007906596</v>
      </c>
      <c r="J28" s="41">
        <f t="shared" ref="J28:J65" si="10">+E28/D28*100</f>
        <v>102.17701369684036</v>
      </c>
    </row>
    <row r="29" spans="1:15" ht="15" customHeight="1" x14ac:dyDescent="0.2">
      <c r="A29" s="52" t="s">
        <v>16</v>
      </c>
      <c r="B29" s="55">
        <v>114712</v>
      </c>
      <c r="C29" s="55">
        <v>56850</v>
      </c>
      <c r="D29" s="55">
        <v>52482</v>
      </c>
      <c r="E29" s="54">
        <v>52136</v>
      </c>
      <c r="F29" s="40">
        <f t="shared" si="7"/>
        <v>-4714</v>
      </c>
      <c r="G29" s="40">
        <f t="shared" si="8"/>
        <v>-346</v>
      </c>
      <c r="H29" s="41">
        <f>+E29/B29*100</f>
        <v>45.449473463979359</v>
      </c>
      <c r="I29" s="41">
        <f t="shared" si="2"/>
        <v>91.708003518029898</v>
      </c>
      <c r="J29" s="41">
        <f t="shared" si="10"/>
        <v>99.340726344270408</v>
      </c>
    </row>
    <row r="30" spans="1:15" ht="15" customHeight="1" x14ac:dyDescent="0.2">
      <c r="A30" s="52" t="s">
        <v>22</v>
      </c>
      <c r="B30" s="55">
        <v>13912</v>
      </c>
      <c r="C30" s="55">
        <v>6894</v>
      </c>
      <c r="D30" s="55">
        <v>6132</v>
      </c>
      <c r="E30" s="54">
        <v>6718</v>
      </c>
      <c r="F30" s="40">
        <f t="shared" si="7"/>
        <v>-176</v>
      </c>
      <c r="G30" s="40">
        <f t="shared" si="8"/>
        <v>586</v>
      </c>
      <c r="H30" s="41">
        <f>+E30/B30*100</f>
        <v>48.289246693502015</v>
      </c>
      <c r="I30" s="41">
        <f t="shared" si="2"/>
        <v>97.447055410501875</v>
      </c>
      <c r="J30" s="41">
        <f t="shared" si="10"/>
        <v>109.55642530984997</v>
      </c>
    </row>
    <row r="31" spans="1:15" ht="15" customHeight="1" x14ac:dyDescent="0.2">
      <c r="A31" s="52" t="s">
        <v>18</v>
      </c>
      <c r="B31" s="55">
        <v>45039</v>
      </c>
      <c r="C31" s="55">
        <v>22321</v>
      </c>
      <c r="D31" s="55">
        <v>20330</v>
      </c>
      <c r="E31" s="54">
        <v>20237</v>
      </c>
      <c r="F31" s="40">
        <f t="shared" si="7"/>
        <v>-2084</v>
      </c>
      <c r="G31" s="40">
        <f t="shared" si="8"/>
        <v>-93</v>
      </c>
      <c r="H31" s="41">
        <f>+E31/B31*100</f>
        <v>44.932169897200204</v>
      </c>
      <c r="I31" s="41">
        <f t="shared" si="2"/>
        <v>90.6635007392142</v>
      </c>
      <c r="J31" s="41">
        <f t="shared" si="10"/>
        <v>99.542547958681752</v>
      </c>
    </row>
    <row r="32" spans="1:15" ht="15" customHeight="1" x14ac:dyDescent="0.2">
      <c r="A32" s="52" t="s">
        <v>19</v>
      </c>
      <c r="B32" s="55">
        <v>0</v>
      </c>
      <c r="C32" s="55"/>
      <c r="D32" s="55">
        <v>111</v>
      </c>
      <c r="E32" s="54">
        <v>116</v>
      </c>
      <c r="F32" s="40">
        <f t="shared" si="7"/>
        <v>116</v>
      </c>
      <c r="G32" s="40">
        <f t="shared" si="8"/>
        <v>5</v>
      </c>
      <c r="H32" s="41">
        <v>0</v>
      </c>
      <c r="I32" s="41">
        <v>0</v>
      </c>
      <c r="J32" s="41">
        <f t="shared" si="10"/>
        <v>104.5045045045045</v>
      </c>
    </row>
    <row r="33" spans="1:10" ht="15" customHeight="1" x14ac:dyDescent="0.2">
      <c r="A33" s="56" t="s">
        <v>4</v>
      </c>
      <c r="B33" s="57">
        <f>B28+B29+B30+B31+B32</f>
        <v>943359</v>
      </c>
      <c r="C33" s="57">
        <v>467519</v>
      </c>
      <c r="D33" s="57">
        <v>446439</v>
      </c>
      <c r="E33" s="57">
        <v>454589</v>
      </c>
      <c r="F33" s="49">
        <f t="shared" si="7"/>
        <v>-12930</v>
      </c>
      <c r="G33" s="49">
        <f t="shared" si="8"/>
        <v>8150</v>
      </c>
      <c r="H33" s="50">
        <f>+E33/B33*100</f>
        <v>48.188335511719295</v>
      </c>
      <c r="I33" s="50">
        <f t="shared" si="2"/>
        <v>97.234337000207489</v>
      </c>
      <c r="J33" s="50">
        <f t="shared" si="10"/>
        <v>101.82555735498018</v>
      </c>
    </row>
    <row r="34" spans="1:10" ht="15" customHeight="1" x14ac:dyDescent="0.2">
      <c r="A34" s="52" t="s">
        <v>23</v>
      </c>
      <c r="B34" s="55"/>
      <c r="C34" s="55"/>
      <c r="D34" s="52"/>
      <c r="E34" s="52"/>
      <c r="F34" s="40"/>
      <c r="G34" s="40"/>
      <c r="H34" s="55"/>
      <c r="I34" s="55"/>
      <c r="J34" s="55"/>
    </row>
    <row r="35" spans="1:10" ht="15" customHeight="1" x14ac:dyDescent="0.2">
      <c r="A35" s="52" t="s">
        <v>14</v>
      </c>
      <c r="B35" s="53">
        <f t="shared" ref="B35:E35" si="11">+B20</f>
        <v>4522092</v>
      </c>
      <c r="C35" s="53">
        <f t="shared" si="11"/>
        <v>2228738</v>
      </c>
      <c r="D35" s="53">
        <v>2154923</v>
      </c>
      <c r="E35" s="53">
        <f t="shared" si="11"/>
        <v>2329910</v>
      </c>
      <c r="F35" s="40">
        <f t="shared" si="7"/>
        <v>101172</v>
      </c>
      <c r="G35" s="40">
        <f t="shared" si="8"/>
        <v>174987</v>
      </c>
      <c r="H35" s="41">
        <f t="shared" ref="H35:H40" si="12">+E35/B35*100</f>
        <v>51.522835006452759</v>
      </c>
      <c r="I35" s="41">
        <f t="shared" si="2"/>
        <v>104.53942993748031</v>
      </c>
      <c r="J35" s="41">
        <f t="shared" si="10"/>
        <v>108.12033655030831</v>
      </c>
    </row>
    <row r="36" spans="1:10" ht="15" customHeight="1" x14ac:dyDescent="0.2">
      <c r="A36" s="52" t="s">
        <v>15</v>
      </c>
      <c r="B36" s="53">
        <f>+B21</f>
        <v>136461</v>
      </c>
      <c r="C36" s="53">
        <f t="shared" ref="C36:E36" si="13">+C21</f>
        <v>67256</v>
      </c>
      <c r="D36" s="53">
        <v>60420</v>
      </c>
      <c r="E36" s="53">
        <f t="shared" si="13"/>
        <v>51477</v>
      </c>
      <c r="F36" s="40">
        <f t="shared" si="7"/>
        <v>-15779</v>
      </c>
      <c r="G36" s="40">
        <f t="shared" si="8"/>
        <v>-8943</v>
      </c>
      <c r="H36" s="41">
        <f t="shared" si="12"/>
        <v>37.722865873766132</v>
      </c>
      <c r="I36" s="41">
        <f t="shared" si="2"/>
        <v>76.538896157963592</v>
      </c>
      <c r="J36" s="41">
        <f t="shared" si="10"/>
        <v>85.198609731876857</v>
      </c>
    </row>
    <row r="37" spans="1:10" ht="15" customHeight="1" x14ac:dyDescent="0.2">
      <c r="A37" s="52" t="s">
        <v>21</v>
      </c>
      <c r="B37" s="53">
        <f>+B28</f>
        <v>769696</v>
      </c>
      <c r="C37" s="53">
        <f t="shared" ref="C37:E37" si="14">+C28</f>
        <v>381454</v>
      </c>
      <c r="D37" s="53">
        <v>367384</v>
      </c>
      <c r="E37" s="53">
        <f t="shared" si="14"/>
        <v>375382</v>
      </c>
      <c r="F37" s="40">
        <f t="shared" si="7"/>
        <v>-6072</v>
      </c>
      <c r="G37" s="40">
        <f t="shared" si="8"/>
        <v>7998</v>
      </c>
      <c r="H37" s="41">
        <f t="shared" si="12"/>
        <v>48.770163804930775</v>
      </c>
      <c r="I37" s="41">
        <f t="shared" si="2"/>
        <v>98.408196007906596</v>
      </c>
      <c r="J37" s="41">
        <f t="shared" si="10"/>
        <v>102.17701369684036</v>
      </c>
    </row>
    <row r="38" spans="1:10" ht="15" customHeight="1" x14ac:dyDescent="0.2">
      <c r="A38" s="52" t="s">
        <v>16</v>
      </c>
      <c r="B38" s="53">
        <f>+B22+B29</f>
        <v>572722</v>
      </c>
      <c r="C38" s="53">
        <f t="shared" ref="C38:E38" si="15">+C22+C29</f>
        <v>282582</v>
      </c>
      <c r="D38" s="53">
        <v>270692</v>
      </c>
      <c r="E38" s="53">
        <f t="shared" si="15"/>
        <v>278476</v>
      </c>
      <c r="F38" s="40">
        <f t="shared" si="7"/>
        <v>-4106</v>
      </c>
      <c r="G38" s="40">
        <f t="shared" si="8"/>
        <v>7784</v>
      </c>
      <c r="H38" s="41">
        <f t="shared" si="12"/>
        <v>48.623241293332541</v>
      </c>
      <c r="I38" s="41">
        <f t="shared" si="2"/>
        <v>98.546970436899727</v>
      </c>
      <c r="J38" s="41">
        <f t="shared" si="10"/>
        <v>102.87559292480015</v>
      </c>
    </row>
    <row r="39" spans="1:10" ht="15" customHeight="1" x14ac:dyDescent="0.2">
      <c r="A39" s="52" t="s">
        <v>17</v>
      </c>
      <c r="B39" s="53">
        <f t="shared" ref="B39:E41" si="16">+B23+B30</f>
        <v>53157</v>
      </c>
      <c r="C39" s="53">
        <f t="shared" si="16"/>
        <v>26236</v>
      </c>
      <c r="D39" s="53">
        <v>24527</v>
      </c>
      <c r="E39" s="53">
        <f t="shared" si="16"/>
        <v>26825</v>
      </c>
      <c r="F39" s="40">
        <f t="shared" si="7"/>
        <v>589</v>
      </c>
      <c r="G39" s="40">
        <f t="shared" si="8"/>
        <v>2298</v>
      </c>
      <c r="H39" s="41">
        <f t="shared" si="12"/>
        <v>50.463720676486631</v>
      </c>
      <c r="I39" s="41">
        <f t="shared" si="2"/>
        <v>102.24500686080195</v>
      </c>
      <c r="J39" s="41">
        <f t="shared" si="10"/>
        <v>109.36926652260775</v>
      </c>
    </row>
    <row r="40" spans="1:10" ht="15" customHeight="1" x14ac:dyDescent="0.2">
      <c r="A40" s="52" t="s">
        <v>18</v>
      </c>
      <c r="B40" s="53">
        <f t="shared" si="16"/>
        <v>49115</v>
      </c>
      <c r="C40" s="53">
        <f t="shared" si="16"/>
        <v>24331</v>
      </c>
      <c r="D40" s="53">
        <v>21874</v>
      </c>
      <c r="E40" s="53">
        <f t="shared" si="16"/>
        <v>21576</v>
      </c>
      <c r="F40" s="40">
        <f t="shared" si="7"/>
        <v>-2755</v>
      </c>
      <c r="G40" s="40">
        <f t="shared" si="8"/>
        <v>-298</v>
      </c>
      <c r="H40" s="41">
        <f t="shared" si="12"/>
        <v>43.929553089687467</v>
      </c>
      <c r="I40" s="41">
        <f t="shared" si="2"/>
        <v>88.676996424314652</v>
      </c>
      <c r="J40" s="41">
        <f t="shared" si="10"/>
        <v>98.637652006948883</v>
      </c>
    </row>
    <row r="41" spans="1:10" ht="15" customHeight="1" x14ac:dyDescent="0.2">
      <c r="A41" s="52" t="s">
        <v>19</v>
      </c>
      <c r="B41" s="53">
        <f t="shared" si="16"/>
        <v>0</v>
      </c>
      <c r="C41" s="53">
        <f t="shared" si="16"/>
        <v>0</v>
      </c>
      <c r="D41" s="53">
        <v>171</v>
      </c>
      <c r="E41" s="53">
        <f t="shared" si="16"/>
        <v>838</v>
      </c>
      <c r="F41" s="40">
        <f t="shared" si="7"/>
        <v>838</v>
      </c>
      <c r="G41" s="40">
        <f t="shared" si="8"/>
        <v>667</v>
      </c>
      <c r="H41" s="41">
        <v>0</v>
      </c>
      <c r="I41" s="41">
        <v>0</v>
      </c>
      <c r="J41" s="41">
        <f t="shared" si="10"/>
        <v>490.05847953216374</v>
      </c>
    </row>
    <row r="42" spans="1:10" ht="15" customHeight="1" x14ac:dyDescent="0.2">
      <c r="A42" s="56" t="s">
        <v>24</v>
      </c>
      <c r="B42" s="57">
        <f>SUM(B35:B41)</f>
        <v>6103243</v>
      </c>
      <c r="C42" s="57">
        <f t="shared" ref="C42:E42" si="17">SUM(C35:C41)</f>
        <v>3010597</v>
      </c>
      <c r="D42" s="57">
        <v>2899991</v>
      </c>
      <c r="E42" s="57">
        <f t="shared" si="17"/>
        <v>3084484</v>
      </c>
      <c r="F42" s="49">
        <f t="shared" si="7"/>
        <v>73887</v>
      </c>
      <c r="G42" s="49">
        <f t="shared" si="8"/>
        <v>184493</v>
      </c>
      <c r="H42" s="50">
        <f>+E42/B42*100</f>
        <v>50.538443250580059</v>
      </c>
      <c r="I42" s="50">
        <f t="shared" si="2"/>
        <v>102.45423083860112</v>
      </c>
      <c r="J42" s="50">
        <f>+E42/D42*100</f>
        <v>106.36184732987101</v>
      </c>
    </row>
    <row r="43" spans="1:10" ht="15" customHeight="1" x14ac:dyDescent="0.2">
      <c r="A43" s="52" t="s">
        <v>25</v>
      </c>
      <c r="B43" s="52"/>
      <c r="C43" s="52"/>
      <c r="D43" s="52"/>
      <c r="E43" s="52"/>
      <c r="F43" s="40"/>
      <c r="G43" s="40"/>
      <c r="H43" s="52"/>
      <c r="I43" s="52"/>
      <c r="J43" s="52"/>
    </row>
    <row r="44" spans="1:10" ht="15" customHeight="1" x14ac:dyDescent="0.2">
      <c r="A44" s="55" t="s">
        <v>26</v>
      </c>
      <c r="B44" s="55">
        <v>3594</v>
      </c>
      <c r="C44" s="53">
        <v>1863</v>
      </c>
      <c r="D44" s="53">
        <v>1824</v>
      </c>
      <c r="E44" s="53">
        <v>1768</v>
      </c>
      <c r="F44" s="40">
        <f t="shared" si="7"/>
        <v>-95</v>
      </c>
      <c r="G44" s="40">
        <f t="shared" si="8"/>
        <v>-56</v>
      </c>
      <c r="H44" s="41">
        <f>+E44/B44*100</f>
        <v>49.193099610461886</v>
      </c>
      <c r="I44" s="41">
        <f t="shared" si="2"/>
        <v>94.900697799248519</v>
      </c>
      <c r="J44" s="41">
        <f t="shared" si="10"/>
        <v>96.929824561403507</v>
      </c>
    </row>
    <row r="45" spans="1:10" ht="15" customHeight="1" x14ac:dyDescent="0.2">
      <c r="A45" s="55" t="s">
        <v>27</v>
      </c>
      <c r="B45" s="55">
        <v>24354</v>
      </c>
      <c r="C45" s="53">
        <v>12139</v>
      </c>
      <c r="D45" s="53">
        <v>11534</v>
      </c>
      <c r="E45" s="53">
        <v>12013</v>
      </c>
      <c r="F45" s="40">
        <f t="shared" si="7"/>
        <v>-126</v>
      </c>
      <c r="G45" s="40">
        <f t="shared" si="8"/>
        <v>479</v>
      </c>
      <c r="H45" s="41">
        <f>+E45/B45*100</f>
        <v>49.326599326599322</v>
      </c>
      <c r="I45" s="41">
        <f t="shared" si="2"/>
        <v>98.962023230908642</v>
      </c>
      <c r="J45" s="41">
        <f t="shared" si="10"/>
        <v>104.1529391364661</v>
      </c>
    </row>
    <row r="46" spans="1:10" ht="15" customHeight="1" x14ac:dyDescent="0.2">
      <c r="A46" s="55" t="s">
        <v>28</v>
      </c>
      <c r="B46" s="55">
        <v>111</v>
      </c>
      <c r="C46" s="53">
        <v>72</v>
      </c>
      <c r="D46" s="53">
        <v>59</v>
      </c>
      <c r="E46" s="53">
        <v>109</v>
      </c>
      <c r="F46" s="40">
        <f t="shared" si="7"/>
        <v>37</v>
      </c>
      <c r="G46" s="40">
        <f t="shared" si="8"/>
        <v>50</v>
      </c>
      <c r="H46" s="41">
        <f>+E46/B46*100</f>
        <v>98.198198198198199</v>
      </c>
      <c r="I46" s="41">
        <f t="shared" si="2"/>
        <v>151.38888888888889</v>
      </c>
      <c r="J46" s="41">
        <f t="shared" si="10"/>
        <v>184.74576271186442</v>
      </c>
    </row>
    <row r="47" spans="1:10" ht="15" customHeight="1" x14ac:dyDescent="0.2">
      <c r="A47" s="58" t="s">
        <v>29</v>
      </c>
      <c r="B47" s="58">
        <v>349</v>
      </c>
      <c r="C47" s="90">
        <v>175</v>
      </c>
      <c r="D47" s="53">
        <v>165</v>
      </c>
      <c r="E47" s="53">
        <v>164</v>
      </c>
      <c r="F47" s="40">
        <f t="shared" si="7"/>
        <v>-11</v>
      </c>
      <c r="G47" s="40">
        <f t="shared" si="8"/>
        <v>-1</v>
      </c>
      <c r="H47" s="41">
        <f>+E47/B47*100</f>
        <v>46.99140401146132</v>
      </c>
      <c r="I47" s="41">
        <f t="shared" si="2"/>
        <v>93.714285714285722</v>
      </c>
      <c r="J47" s="41">
        <f t="shared" si="10"/>
        <v>99.393939393939391</v>
      </c>
    </row>
    <row r="48" spans="1:10" ht="15" customHeight="1" x14ac:dyDescent="0.2">
      <c r="A48" s="58" t="s">
        <v>30</v>
      </c>
      <c r="B48" s="58">
        <v>579</v>
      </c>
      <c r="C48" s="90">
        <v>304</v>
      </c>
      <c r="D48" s="53">
        <v>239</v>
      </c>
      <c r="E48" s="53">
        <v>601</v>
      </c>
      <c r="F48" s="40">
        <f t="shared" si="7"/>
        <v>297</v>
      </c>
      <c r="G48" s="40">
        <f t="shared" si="8"/>
        <v>362</v>
      </c>
      <c r="H48" s="41">
        <f>+E48/B48*100</f>
        <v>103.79965457685665</v>
      </c>
      <c r="I48" s="41">
        <f t="shared" si="2"/>
        <v>197.69736842105263</v>
      </c>
      <c r="J48" s="41">
        <f t="shared" si="10"/>
        <v>251.46443514644349</v>
      </c>
    </row>
    <row r="49" spans="1:10" ht="15" customHeight="1" x14ac:dyDescent="0.2">
      <c r="A49" s="58" t="s">
        <v>31</v>
      </c>
      <c r="B49" s="58">
        <v>0</v>
      </c>
      <c r="C49" s="90">
        <v>0</v>
      </c>
      <c r="D49" s="90">
        <v>0</v>
      </c>
      <c r="E49" s="90">
        <v>0</v>
      </c>
      <c r="F49" s="40">
        <f t="shared" si="7"/>
        <v>0</v>
      </c>
      <c r="G49" s="40">
        <f t="shared" si="8"/>
        <v>0</v>
      </c>
      <c r="H49" s="40">
        <v>0</v>
      </c>
      <c r="I49" s="40">
        <v>0</v>
      </c>
      <c r="J49" s="40">
        <v>0</v>
      </c>
    </row>
    <row r="50" spans="1:10" ht="15" customHeight="1" x14ac:dyDescent="0.2">
      <c r="A50" s="52" t="s">
        <v>32</v>
      </c>
      <c r="B50" s="55">
        <v>0</v>
      </c>
      <c r="C50" s="53">
        <v>0</v>
      </c>
      <c r="D50" s="53">
        <v>0</v>
      </c>
      <c r="E50" s="53">
        <v>0</v>
      </c>
      <c r="F50" s="40">
        <f t="shared" si="7"/>
        <v>0</v>
      </c>
      <c r="G50" s="40">
        <f t="shared" si="8"/>
        <v>0</v>
      </c>
      <c r="H50" s="40">
        <v>0</v>
      </c>
      <c r="I50" s="40">
        <v>0</v>
      </c>
      <c r="J50" s="40">
        <v>0</v>
      </c>
    </row>
    <row r="51" spans="1:10" s="61" customFormat="1" ht="27.75" customHeight="1" x14ac:dyDescent="0.2">
      <c r="A51" s="59" t="s">
        <v>33</v>
      </c>
      <c r="B51" s="59">
        <v>14230</v>
      </c>
      <c r="C51" s="60">
        <v>7075</v>
      </c>
      <c r="D51" s="60">
        <v>6855</v>
      </c>
      <c r="E51" s="60">
        <v>6297</v>
      </c>
      <c r="F51" s="40">
        <f t="shared" si="7"/>
        <v>-778</v>
      </c>
      <c r="G51" s="40">
        <f t="shared" si="8"/>
        <v>-558</v>
      </c>
      <c r="H51" s="45">
        <f>+E51/B51*100</f>
        <v>44.251581166549542</v>
      </c>
      <c r="I51" s="45">
        <f t="shared" si="2"/>
        <v>89.003533568904587</v>
      </c>
      <c r="J51" s="45">
        <f t="shared" si="10"/>
        <v>91.859956236323853</v>
      </c>
    </row>
    <row r="52" spans="1:10" ht="15" customHeight="1" x14ac:dyDescent="0.2">
      <c r="A52" s="52" t="s">
        <v>34</v>
      </c>
      <c r="B52" s="55">
        <v>107</v>
      </c>
      <c r="C52" s="53">
        <v>70</v>
      </c>
      <c r="D52" s="53">
        <v>51</v>
      </c>
      <c r="E52" s="53">
        <v>54</v>
      </c>
      <c r="F52" s="40">
        <f t="shared" si="7"/>
        <v>-16</v>
      </c>
      <c r="G52" s="40">
        <f t="shared" si="8"/>
        <v>3</v>
      </c>
      <c r="H52" s="41">
        <f>+E52/B52*100</f>
        <v>50.467289719626166</v>
      </c>
      <c r="I52" s="41">
        <f t="shared" si="2"/>
        <v>77.142857142857153</v>
      </c>
      <c r="J52" s="41">
        <f t="shared" si="10"/>
        <v>105.88235294117648</v>
      </c>
    </row>
    <row r="53" spans="1:10" ht="15" customHeight="1" x14ac:dyDescent="0.2">
      <c r="A53" s="52" t="s">
        <v>35</v>
      </c>
      <c r="B53" s="55">
        <v>71</v>
      </c>
      <c r="C53" s="53">
        <v>50</v>
      </c>
      <c r="D53" s="53">
        <v>27</v>
      </c>
      <c r="E53" s="53">
        <v>30</v>
      </c>
      <c r="F53" s="40">
        <f t="shared" si="7"/>
        <v>-20</v>
      </c>
      <c r="G53" s="40">
        <f t="shared" si="8"/>
        <v>3</v>
      </c>
      <c r="H53" s="41">
        <f>+E53/B53*100</f>
        <v>42.25352112676056</v>
      </c>
      <c r="I53" s="41">
        <f t="shared" si="2"/>
        <v>60</v>
      </c>
      <c r="J53" s="41">
        <f t="shared" si="10"/>
        <v>111.11111111111111</v>
      </c>
    </row>
    <row r="54" spans="1:10" ht="15" customHeight="1" x14ac:dyDescent="0.2">
      <c r="A54" s="52" t="s">
        <v>36</v>
      </c>
      <c r="B54" s="55">
        <v>162</v>
      </c>
      <c r="C54" s="53">
        <v>98</v>
      </c>
      <c r="D54" s="53">
        <v>116</v>
      </c>
      <c r="E54" s="53">
        <v>68</v>
      </c>
      <c r="F54" s="40">
        <f t="shared" si="7"/>
        <v>-30</v>
      </c>
      <c r="G54" s="40">
        <f t="shared" si="8"/>
        <v>-48</v>
      </c>
      <c r="H54" s="41">
        <f>+E54/B54*100</f>
        <v>41.975308641975303</v>
      </c>
      <c r="I54" s="41">
        <f t="shared" si="2"/>
        <v>69.387755102040813</v>
      </c>
      <c r="J54" s="41">
        <f t="shared" si="10"/>
        <v>58.620689655172406</v>
      </c>
    </row>
    <row r="55" spans="1:10" ht="15" customHeight="1" x14ac:dyDescent="0.2">
      <c r="A55" s="52" t="s">
        <v>37</v>
      </c>
      <c r="B55" s="55">
        <v>0</v>
      </c>
      <c r="C55" s="62">
        <v>0</v>
      </c>
      <c r="D55" s="62">
        <v>-57</v>
      </c>
      <c r="E55" s="62">
        <v>-89</v>
      </c>
      <c r="F55" s="40">
        <f t="shared" si="7"/>
        <v>-89</v>
      </c>
      <c r="G55" s="40">
        <f t="shared" si="8"/>
        <v>-32</v>
      </c>
      <c r="H55" s="41">
        <v>0</v>
      </c>
      <c r="I55" s="41">
        <v>0</v>
      </c>
      <c r="J55" s="41">
        <f t="shared" si="10"/>
        <v>156.14035087719299</v>
      </c>
    </row>
    <row r="56" spans="1:10" ht="15" customHeight="1" x14ac:dyDescent="0.2">
      <c r="A56" s="63" t="s">
        <v>38</v>
      </c>
      <c r="B56" s="55">
        <v>2271</v>
      </c>
      <c r="C56" s="62">
        <v>1121</v>
      </c>
      <c r="D56" s="64">
        <v>1228</v>
      </c>
      <c r="E56" s="64">
        <v>1311</v>
      </c>
      <c r="F56" s="40">
        <f t="shared" si="7"/>
        <v>190</v>
      </c>
      <c r="G56" s="40">
        <f t="shared" si="8"/>
        <v>83</v>
      </c>
      <c r="H56" s="41">
        <f>+E56/B56*100</f>
        <v>57.72787318361955</v>
      </c>
      <c r="I56" s="41">
        <f t="shared" si="2"/>
        <v>116.94915254237289</v>
      </c>
      <c r="J56" s="41">
        <f t="shared" si="10"/>
        <v>106.75895765472312</v>
      </c>
    </row>
    <row r="57" spans="1:10" ht="15" customHeight="1" x14ac:dyDescent="0.2">
      <c r="A57" s="63" t="s">
        <v>24</v>
      </c>
      <c r="B57" s="57">
        <f>+B44+B45+B46+B47+B48+B49+B50+B51+B52+B53+B54+B55+B56</f>
        <v>45828</v>
      </c>
      <c r="C57" s="57">
        <f>+C44+C45+C46+C47+C48+C49+C50+C51+C52+C53+C54+C55+C56</f>
        <v>22967</v>
      </c>
      <c r="D57" s="57">
        <v>22041</v>
      </c>
      <c r="E57" s="57">
        <f>SUM(E44:E56)</f>
        <v>22326</v>
      </c>
      <c r="F57" s="49">
        <f t="shared" si="7"/>
        <v>-641</v>
      </c>
      <c r="G57" s="49">
        <f t="shared" si="8"/>
        <v>285</v>
      </c>
      <c r="H57" s="50">
        <f>+E57/B57*100</f>
        <v>48.716941607750719</v>
      </c>
      <c r="I57" s="50">
        <f t="shared" si="2"/>
        <v>97.209039056036929</v>
      </c>
      <c r="J57" s="50">
        <f t="shared" si="10"/>
        <v>101.2930447801824</v>
      </c>
    </row>
    <row r="58" spans="1:10" ht="15" customHeight="1" x14ac:dyDescent="0.2">
      <c r="A58" s="65" t="s">
        <v>39</v>
      </c>
      <c r="B58" s="55"/>
      <c r="C58" s="55"/>
      <c r="D58" s="55"/>
      <c r="E58" s="55"/>
      <c r="F58" s="40"/>
      <c r="G58" s="40"/>
      <c r="H58" s="66"/>
      <c r="I58" s="66"/>
      <c r="J58" s="67"/>
    </row>
    <row r="59" spans="1:10" ht="15" customHeight="1" x14ac:dyDescent="0.2">
      <c r="A59" s="68" t="s">
        <v>40</v>
      </c>
      <c r="B59" s="69">
        <v>6687</v>
      </c>
      <c r="C59" s="69">
        <v>3857</v>
      </c>
      <c r="D59" s="69">
        <v>2142</v>
      </c>
      <c r="E59" s="167">
        <v>2366</v>
      </c>
      <c r="F59" s="40">
        <f t="shared" si="7"/>
        <v>-1491</v>
      </c>
      <c r="G59" s="40">
        <f t="shared" si="8"/>
        <v>224</v>
      </c>
      <c r="H59" s="41">
        <f>+E59/B59*100</f>
        <v>35.382084641842383</v>
      </c>
      <c r="I59" s="41">
        <f t="shared" si="2"/>
        <v>61.343012704174228</v>
      </c>
      <c r="J59" s="41">
        <f t="shared" si="10"/>
        <v>110.45751633986929</v>
      </c>
    </row>
    <row r="60" spans="1:10" ht="15" customHeight="1" x14ac:dyDescent="0.2">
      <c r="A60" s="70" t="s">
        <v>41</v>
      </c>
      <c r="B60" s="71">
        <v>12495</v>
      </c>
      <c r="C60" s="71">
        <v>6147</v>
      </c>
      <c r="D60" s="71">
        <v>6035</v>
      </c>
      <c r="E60" s="71">
        <v>4665</v>
      </c>
      <c r="F60" s="40">
        <f t="shared" si="7"/>
        <v>-1482</v>
      </c>
      <c r="G60" s="40">
        <f t="shared" si="8"/>
        <v>-1370</v>
      </c>
      <c r="H60" s="41">
        <f>+E60/B60*100</f>
        <v>37.334933973589436</v>
      </c>
      <c r="I60" s="41">
        <f t="shared" si="2"/>
        <v>75.89067837969742</v>
      </c>
      <c r="J60" s="41">
        <f t="shared" si="10"/>
        <v>77.299088649544316</v>
      </c>
    </row>
    <row r="61" spans="1:10" ht="15" customHeight="1" x14ac:dyDescent="0.2">
      <c r="A61" s="72" t="s">
        <v>42</v>
      </c>
      <c r="B61" s="73">
        <f>+B59+B60</f>
        <v>19182</v>
      </c>
      <c r="C61" s="73">
        <f t="shared" ref="C61:E61" si="18">+C59+C60</f>
        <v>10004</v>
      </c>
      <c r="D61" s="73">
        <v>8177</v>
      </c>
      <c r="E61" s="73">
        <f t="shared" si="18"/>
        <v>7031</v>
      </c>
      <c r="F61" s="73">
        <f t="shared" si="7"/>
        <v>-2973</v>
      </c>
      <c r="G61" s="73">
        <f t="shared" si="8"/>
        <v>-1146</v>
      </c>
      <c r="H61" s="50">
        <f>+E61/B61*100</f>
        <v>36.65415493692003</v>
      </c>
      <c r="I61" s="50">
        <f t="shared" si="2"/>
        <v>70.281887245101956</v>
      </c>
      <c r="J61" s="50">
        <f>+E61/D61*100</f>
        <v>85.985080102727167</v>
      </c>
    </row>
    <row r="62" spans="1:10" ht="18" customHeight="1" x14ac:dyDescent="0.2">
      <c r="A62" s="52" t="s">
        <v>43</v>
      </c>
      <c r="B62" s="52"/>
      <c r="C62" s="52"/>
      <c r="D62" s="52"/>
      <c r="E62" s="52"/>
      <c r="F62" s="40"/>
      <c r="G62" s="40"/>
      <c r="H62" s="66"/>
      <c r="I62" s="66"/>
      <c r="J62" s="67"/>
    </row>
    <row r="63" spans="1:10" ht="14.25" customHeight="1" x14ac:dyDescent="0.2">
      <c r="A63" s="74" t="s">
        <v>44</v>
      </c>
      <c r="B63" s="55">
        <v>183395</v>
      </c>
      <c r="C63" s="55">
        <v>98395</v>
      </c>
      <c r="D63" s="55">
        <v>93469</v>
      </c>
      <c r="E63" s="55">
        <v>79198</v>
      </c>
      <c r="F63" s="40">
        <f t="shared" si="7"/>
        <v>-19197</v>
      </c>
      <c r="G63" s="40">
        <f t="shared" si="8"/>
        <v>-14271</v>
      </c>
      <c r="H63" s="41">
        <f>+E63/B63*100</f>
        <v>43.184383434662891</v>
      </c>
      <c r="I63" s="41">
        <f t="shared" si="2"/>
        <v>80.489862289750491</v>
      </c>
      <c r="J63" s="41">
        <f t="shared" si="10"/>
        <v>84.731836223774721</v>
      </c>
    </row>
    <row r="64" spans="1:10" ht="15" customHeight="1" x14ac:dyDescent="0.2">
      <c r="A64" s="74" t="s">
        <v>45</v>
      </c>
      <c r="B64" s="55">
        <v>0</v>
      </c>
      <c r="C64" s="55">
        <v>0</v>
      </c>
      <c r="D64" s="55">
        <v>-114</v>
      </c>
      <c r="E64" s="55">
        <v>-749</v>
      </c>
      <c r="F64" s="40">
        <f t="shared" si="7"/>
        <v>-749</v>
      </c>
      <c r="G64" s="40">
        <f t="shared" si="8"/>
        <v>-635</v>
      </c>
      <c r="H64" s="41">
        <v>0</v>
      </c>
      <c r="I64" s="41">
        <v>0</v>
      </c>
      <c r="J64" s="41">
        <f t="shared" si="10"/>
        <v>657.01754385964909</v>
      </c>
    </row>
    <row r="65" spans="1:10" ht="15" customHeight="1" x14ac:dyDescent="0.2">
      <c r="A65" s="74" t="s">
        <v>46</v>
      </c>
      <c r="B65" s="55">
        <v>0</v>
      </c>
      <c r="C65" s="55">
        <v>0</v>
      </c>
      <c r="D65" s="55">
        <v>108</v>
      </c>
      <c r="E65" s="55">
        <v>101</v>
      </c>
      <c r="F65" s="40">
        <f t="shared" si="7"/>
        <v>101</v>
      </c>
      <c r="G65" s="40">
        <f t="shared" si="8"/>
        <v>-7</v>
      </c>
      <c r="H65" s="41">
        <v>0</v>
      </c>
      <c r="I65" s="41">
        <v>0</v>
      </c>
      <c r="J65" s="41">
        <f t="shared" si="10"/>
        <v>93.518518518518519</v>
      </c>
    </row>
    <row r="66" spans="1:10" ht="17.25" customHeight="1" x14ac:dyDescent="0.2">
      <c r="A66" s="75" t="s">
        <v>24</v>
      </c>
      <c r="B66" s="57">
        <f>SUM(B63:B65)</f>
        <v>183395</v>
      </c>
      <c r="C66" s="57">
        <f>+C63</f>
        <v>98395</v>
      </c>
      <c r="D66" s="57">
        <v>93463</v>
      </c>
      <c r="E66" s="57">
        <f t="shared" ref="E66" si="19">SUM(E63:E65)</f>
        <v>78550</v>
      </c>
      <c r="F66" s="49">
        <f t="shared" si="7"/>
        <v>-19845</v>
      </c>
      <c r="G66" s="49">
        <f t="shared" si="8"/>
        <v>-14913</v>
      </c>
      <c r="H66" s="50">
        <f>+E66/B66*100</f>
        <v>42.831047738487968</v>
      </c>
      <c r="I66" s="50">
        <f t="shared" si="2"/>
        <v>79.831292240459376</v>
      </c>
      <c r="J66" s="50">
        <f t="shared" ref="J66" si="20">+E66/D66*100</f>
        <v>84.043953222130682</v>
      </c>
    </row>
    <row r="68" spans="1:10" ht="15" customHeight="1" x14ac:dyDescent="0.2">
      <c r="E68" s="76"/>
    </row>
    <row r="69" spans="1:10" ht="15" customHeight="1" x14ac:dyDescent="0.2">
      <c r="A69" s="12"/>
    </row>
    <row r="70" spans="1:10" ht="15" customHeight="1" x14ac:dyDescent="0.2">
      <c r="A70" s="12"/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5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opLeftCell="A16" workbookViewId="0">
      <selection activeCell="A11" sqref="A11"/>
    </sheetView>
  </sheetViews>
  <sheetFormatPr defaultRowHeight="12.75" x14ac:dyDescent="0.2"/>
  <cols>
    <col min="1" max="1" width="75.42578125" customWidth="1"/>
    <col min="2" max="3" width="14.140625" style="169" customWidth="1"/>
    <col min="4" max="4" width="13.7109375" style="233" customWidth="1"/>
    <col min="5" max="5" width="9.85546875" customWidth="1"/>
    <col min="6" max="6" width="9.5703125" customWidth="1"/>
    <col min="9" max="9" width="2.85546875" customWidth="1"/>
    <col min="257" max="257" width="68.42578125" customWidth="1"/>
    <col min="258" max="259" width="14.140625" customWidth="1"/>
    <col min="260" max="260" width="13.7109375" customWidth="1"/>
    <col min="261" max="261" width="9.85546875" customWidth="1"/>
    <col min="262" max="262" width="9.5703125" customWidth="1"/>
    <col min="265" max="265" width="2.85546875" customWidth="1"/>
    <col min="513" max="513" width="68.42578125" customWidth="1"/>
    <col min="514" max="515" width="14.140625" customWidth="1"/>
    <col min="516" max="516" width="13.7109375" customWidth="1"/>
    <col min="517" max="517" width="9.85546875" customWidth="1"/>
    <col min="518" max="518" width="9.5703125" customWidth="1"/>
    <col min="521" max="521" width="2.85546875" customWidth="1"/>
    <col min="769" max="769" width="68.42578125" customWidth="1"/>
    <col min="770" max="771" width="14.140625" customWidth="1"/>
    <col min="772" max="772" width="13.7109375" customWidth="1"/>
    <col min="773" max="773" width="9.85546875" customWidth="1"/>
    <col min="774" max="774" width="9.5703125" customWidth="1"/>
    <col min="777" max="777" width="2.85546875" customWidth="1"/>
    <col min="1025" max="1025" width="68.42578125" customWidth="1"/>
    <col min="1026" max="1027" width="14.140625" customWidth="1"/>
    <col min="1028" max="1028" width="13.7109375" customWidth="1"/>
    <col min="1029" max="1029" width="9.85546875" customWidth="1"/>
    <col min="1030" max="1030" width="9.5703125" customWidth="1"/>
    <col min="1033" max="1033" width="2.85546875" customWidth="1"/>
    <col min="1281" max="1281" width="68.42578125" customWidth="1"/>
    <col min="1282" max="1283" width="14.140625" customWidth="1"/>
    <col min="1284" max="1284" width="13.7109375" customWidth="1"/>
    <col min="1285" max="1285" width="9.85546875" customWidth="1"/>
    <col min="1286" max="1286" width="9.5703125" customWidth="1"/>
    <col min="1289" max="1289" width="2.85546875" customWidth="1"/>
    <col min="1537" max="1537" width="68.42578125" customWidth="1"/>
    <col min="1538" max="1539" width="14.140625" customWidth="1"/>
    <col min="1540" max="1540" width="13.7109375" customWidth="1"/>
    <col min="1541" max="1541" width="9.85546875" customWidth="1"/>
    <col min="1542" max="1542" width="9.5703125" customWidth="1"/>
    <col min="1545" max="1545" width="2.85546875" customWidth="1"/>
    <col min="1793" max="1793" width="68.42578125" customWidth="1"/>
    <col min="1794" max="1795" width="14.140625" customWidth="1"/>
    <col min="1796" max="1796" width="13.7109375" customWidth="1"/>
    <col min="1797" max="1797" width="9.85546875" customWidth="1"/>
    <col min="1798" max="1798" width="9.5703125" customWidth="1"/>
    <col min="1801" max="1801" width="2.85546875" customWidth="1"/>
    <col min="2049" max="2049" width="68.42578125" customWidth="1"/>
    <col min="2050" max="2051" width="14.140625" customWidth="1"/>
    <col min="2052" max="2052" width="13.7109375" customWidth="1"/>
    <col min="2053" max="2053" width="9.85546875" customWidth="1"/>
    <col min="2054" max="2054" width="9.5703125" customWidth="1"/>
    <col min="2057" max="2057" width="2.85546875" customWidth="1"/>
    <col min="2305" max="2305" width="68.42578125" customWidth="1"/>
    <col min="2306" max="2307" width="14.140625" customWidth="1"/>
    <col min="2308" max="2308" width="13.7109375" customWidth="1"/>
    <col min="2309" max="2309" width="9.85546875" customWidth="1"/>
    <col min="2310" max="2310" width="9.5703125" customWidth="1"/>
    <col min="2313" max="2313" width="2.85546875" customWidth="1"/>
    <col min="2561" max="2561" width="68.42578125" customWidth="1"/>
    <col min="2562" max="2563" width="14.140625" customWidth="1"/>
    <col min="2564" max="2564" width="13.7109375" customWidth="1"/>
    <col min="2565" max="2565" width="9.85546875" customWidth="1"/>
    <col min="2566" max="2566" width="9.5703125" customWidth="1"/>
    <col min="2569" max="2569" width="2.85546875" customWidth="1"/>
    <col min="2817" max="2817" width="68.42578125" customWidth="1"/>
    <col min="2818" max="2819" width="14.140625" customWidth="1"/>
    <col min="2820" max="2820" width="13.7109375" customWidth="1"/>
    <col min="2821" max="2821" width="9.85546875" customWidth="1"/>
    <col min="2822" max="2822" width="9.5703125" customWidth="1"/>
    <col min="2825" max="2825" width="2.85546875" customWidth="1"/>
    <col min="3073" max="3073" width="68.42578125" customWidth="1"/>
    <col min="3074" max="3075" width="14.140625" customWidth="1"/>
    <col min="3076" max="3076" width="13.7109375" customWidth="1"/>
    <col min="3077" max="3077" width="9.85546875" customWidth="1"/>
    <col min="3078" max="3078" width="9.5703125" customWidth="1"/>
    <col min="3081" max="3081" width="2.85546875" customWidth="1"/>
    <col min="3329" max="3329" width="68.42578125" customWidth="1"/>
    <col min="3330" max="3331" width="14.140625" customWidth="1"/>
    <col min="3332" max="3332" width="13.7109375" customWidth="1"/>
    <col min="3333" max="3333" width="9.85546875" customWidth="1"/>
    <col min="3334" max="3334" width="9.5703125" customWidth="1"/>
    <col min="3337" max="3337" width="2.85546875" customWidth="1"/>
    <col min="3585" max="3585" width="68.42578125" customWidth="1"/>
    <col min="3586" max="3587" width="14.140625" customWidth="1"/>
    <col min="3588" max="3588" width="13.7109375" customWidth="1"/>
    <col min="3589" max="3589" width="9.85546875" customWidth="1"/>
    <col min="3590" max="3590" width="9.5703125" customWidth="1"/>
    <col min="3593" max="3593" width="2.85546875" customWidth="1"/>
    <col min="3841" max="3841" width="68.42578125" customWidth="1"/>
    <col min="3842" max="3843" width="14.140625" customWidth="1"/>
    <col min="3844" max="3844" width="13.7109375" customWidth="1"/>
    <col min="3845" max="3845" width="9.85546875" customWidth="1"/>
    <col min="3846" max="3846" width="9.5703125" customWidth="1"/>
    <col min="3849" max="3849" width="2.85546875" customWidth="1"/>
    <col min="4097" max="4097" width="68.42578125" customWidth="1"/>
    <col min="4098" max="4099" width="14.140625" customWidth="1"/>
    <col min="4100" max="4100" width="13.7109375" customWidth="1"/>
    <col min="4101" max="4101" width="9.85546875" customWidth="1"/>
    <col min="4102" max="4102" width="9.5703125" customWidth="1"/>
    <col min="4105" max="4105" width="2.85546875" customWidth="1"/>
    <col min="4353" max="4353" width="68.42578125" customWidth="1"/>
    <col min="4354" max="4355" width="14.140625" customWidth="1"/>
    <col min="4356" max="4356" width="13.7109375" customWidth="1"/>
    <col min="4357" max="4357" width="9.85546875" customWidth="1"/>
    <col min="4358" max="4358" width="9.5703125" customWidth="1"/>
    <col min="4361" max="4361" width="2.85546875" customWidth="1"/>
    <col min="4609" max="4609" width="68.42578125" customWidth="1"/>
    <col min="4610" max="4611" width="14.140625" customWidth="1"/>
    <col min="4612" max="4612" width="13.7109375" customWidth="1"/>
    <col min="4613" max="4613" width="9.85546875" customWidth="1"/>
    <col min="4614" max="4614" width="9.5703125" customWidth="1"/>
    <col min="4617" max="4617" width="2.85546875" customWidth="1"/>
    <col min="4865" max="4865" width="68.42578125" customWidth="1"/>
    <col min="4866" max="4867" width="14.140625" customWidth="1"/>
    <col min="4868" max="4868" width="13.7109375" customWidth="1"/>
    <col min="4869" max="4869" width="9.85546875" customWidth="1"/>
    <col min="4870" max="4870" width="9.5703125" customWidth="1"/>
    <col min="4873" max="4873" width="2.85546875" customWidth="1"/>
    <col min="5121" max="5121" width="68.42578125" customWidth="1"/>
    <col min="5122" max="5123" width="14.140625" customWidth="1"/>
    <col min="5124" max="5124" width="13.7109375" customWidth="1"/>
    <col min="5125" max="5125" width="9.85546875" customWidth="1"/>
    <col min="5126" max="5126" width="9.5703125" customWidth="1"/>
    <col min="5129" max="5129" width="2.85546875" customWidth="1"/>
    <col min="5377" max="5377" width="68.42578125" customWidth="1"/>
    <col min="5378" max="5379" width="14.140625" customWidth="1"/>
    <col min="5380" max="5380" width="13.7109375" customWidth="1"/>
    <col min="5381" max="5381" width="9.85546875" customWidth="1"/>
    <col min="5382" max="5382" width="9.5703125" customWidth="1"/>
    <col min="5385" max="5385" width="2.85546875" customWidth="1"/>
    <col min="5633" max="5633" width="68.42578125" customWidth="1"/>
    <col min="5634" max="5635" width="14.140625" customWidth="1"/>
    <col min="5636" max="5636" width="13.7109375" customWidth="1"/>
    <col min="5637" max="5637" width="9.85546875" customWidth="1"/>
    <col min="5638" max="5638" width="9.5703125" customWidth="1"/>
    <col min="5641" max="5641" width="2.85546875" customWidth="1"/>
    <col min="5889" max="5889" width="68.42578125" customWidth="1"/>
    <col min="5890" max="5891" width="14.140625" customWidth="1"/>
    <col min="5892" max="5892" width="13.7109375" customWidth="1"/>
    <col min="5893" max="5893" width="9.85546875" customWidth="1"/>
    <col min="5894" max="5894" width="9.5703125" customWidth="1"/>
    <col min="5897" max="5897" width="2.85546875" customWidth="1"/>
    <col min="6145" max="6145" width="68.42578125" customWidth="1"/>
    <col min="6146" max="6147" width="14.140625" customWidth="1"/>
    <col min="6148" max="6148" width="13.7109375" customWidth="1"/>
    <col min="6149" max="6149" width="9.85546875" customWidth="1"/>
    <col min="6150" max="6150" width="9.5703125" customWidth="1"/>
    <col min="6153" max="6153" width="2.85546875" customWidth="1"/>
    <col min="6401" max="6401" width="68.42578125" customWidth="1"/>
    <col min="6402" max="6403" width="14.140625" customWidth="1"/>
    <col min="6404" max="6404" width="13.7109375" customWidth="1"/>
    <col min="6405" max="6405" width="9.85546875" customWidth="1"/>
    <col min="6406" max="6406" width="9.5703125" customWidth="1"/>
    <col min="6409" max="6409" width="2.85546875" customWidth="1"/>
    <col min="6657" max="6657" width="68.42578125" customWidth="1"/>
    <col min="6658" max="6659" width="14.140625" customWidth="1"/>
    <col min="6660" max="6660" width="13.7109375" customWidth="1"/>
    <col min="6661" max="6661" width="9.85546875" customWidth="1"/>
    <col min="6662" max="6662" width="9.5703125" customWidth="1"/>
    <col min="6665" max="6665" width="2.85546875" customWidth="1"/>
    <col min="6913" max="6913" width="68.42578125" customWidth="1"/>
    <col min="6914" max="6915" width="14.140625" customWidth="1"/>
    <col min="6916" max="6916" width="13.7109375" customWidth="1"/>
    <col min="6917" max="6917" width="9.85546875" customWidth="1"/>
    <col min="6918" max="6918" width="9.5703125" customWidth="1"/>
    <col min="6921" max="6921" width="2.85546875" customWidth="1"/>
    <col min="7169" max="7169" width="68.42578125" customWidth="1"/>
    <col min="7170" max="7171" width="14.140625" customWidth="1"/>
    <col min="7172" max="7172" width="13.7109375" customWidth="1"/>
    <col min="7173" max="7173" width="9.85546875" customWidth="1"/>
    <col min="7174" max="7174" width="9.5703125" customWidth="1"/>
    <col min="7177" max="7177" width="2.85546875" customWidth="1"/>
    <col min="7425" max="7425" width="68.42578125" customWidth="1"/>
    <col min="7426" max="7427" width="14.140625" customWidth="1"/>
    <col min="7428" max="7428" width="13.7109375" customWidth="1"/>
    <col min="7429" max="7429" width="9.85546875" customWidth="1"/>
    <col min="7430" max="7430" width="9.5703125" customWidth="1"/>
    <col min="7433" max="7433" width="2.85546875" customWidth="1"/>
    <col min="7681" max="7681" width="68.42578125" customWidth="1"/>
    <col min="7682" max="7683" width="14.140625" customWidth="1"/>
    <col min="7684" max="7684" width="13.7109375" customWidth="1"/>
    <col min="7685" max="7685" width="9.85546875" customWidth="1"/>
    <col min="7686" max="7686" width="9.5703125" customWidth="1"/>
    <col min="7689" max="7689" width="2.85546875" customWidth="1"/>
    <col min="7937" max="7937" width="68.42578125" customWidth="1"/>
    <col min="7938" max="7939" width="14.140625" customWidth="1"/>
    <col min="7940" max="7940" width="13.7109375" customWidth="1"/>
    <col min="7941" max="7941" width="9.85546875" customWidth="1"/>
    <col min="7942" max="7942" width="9.5703125" customWidth="1"/>
    <col min="7945" max="7945" width="2.85546875" customWidth="1"/>
    <col min="8193" max="8193" width="68.42578125" customWidth="1"/>
    <col min="8194" max="8195" width="14.140625" customWidth="1"/>
    <col min="8196" max="8196" width="13.7109375" customWidth="1"/>
    <col min="8197" max="8197" width="9.85546875" customWidth="1"/>
    <col min="8198" max="8198" width="9.5703125" customWidth="1"/>
    <col min="8201" max="8201" width="2.85546875" customWidth="1"/>
    <col min="8449" max="8449" width="68.42578125" customWidth="1"/>
    <col min="8450" max="8451" width="14.140625" customWidth="1"/>
    <col min="8452" max="8452" width="13.7109375" customWidth="1"/>
    <col min="8453" max="8453" width="9.85546875" customWidth="1"/>
    <col min="8454" max="8454" width="9.5703125" customWidth="1"/>
    <col min="8457" max="8457" width="2.85546875" customWidth="1"/>
    <col min="8705" max="8705" width="68.42578125" customWidth="1"/>
    <col min="8706" max="8707" width="14.140625" customWidth="1"/>
    <col min="8708" max="8708" width="13.7109375" customWidth="1"/>
    <col min="8709" max="8709" width="9.85546875" customWidth="1"/>
    <col min="8710" max="8710" width="9.5703125" customWidth="1"/>
    <col min="8713" max="8713" width="2.85546875" customWidth="1"/>
    <col min="8961" max="8961" width="68.42578125" customWidth="1"/>
    <col min="8962" max="8963" width="14.140625" customWidth="1"/>
    <col min="8964" max="8964" width="13.7109375" customWidth="1"/>
    <col min="8965" max="8965" width="9.85546875" customWidth="1"/>
    <col min="8966" max="8966" width="9.5703125" customWidth="1"/>
    <col min="8969" max="8969" width="2.85546875" customWidth="1"/>
    <col min="9217" max="9217" width="68.42578125" customWidth="1"/>
    <col min="9218" max="9219" width="14.140625" customWidth="1"/>
    <col min="9220" max="9220" width="13.7109375" customWidth="1"/>
    <col min="9221" max="9221" width="9.85546875" customWidth="1"/>
    <col min="9222" max="9222" width="9.5703125" customWidth="1"/>
    <col min="9225" max="9225" width="2.85546875" customWidth="1"/>
    <col min="9473" max="9473" width="68.42578125" customWidth="1"/>
    <col min="9474" max="9475" width="14.140625" customWidth="1"/>
    <col min="9476" max="9476" width="13.7109375" customWidth="1"/>
    <col min="9477" max="9477" width="9.85546875" customWidth="1"/>
    <col min="9478" max="9478" width="9.5703125" customWidth="1"/>
    <col min="9481" max="9481" width="2.85546875" customWidth="1"/>
    <col min="9729" max="9729" width="68.42578125" customWidth="1"/>
    <col min="9730" max="9731" width="14.140625" customWidth="1"/>
    <col min="9732" max="9732" width="13.7109375" customWidth="1"/>
    <col min="9733" max="9733" width="9.85546875" customWidth="1"/>
    <col min="9734" max="9734" width="9.5703125" customWidth="1"/>
    <col min="9737" max="9737" width="2.85546875" customWidth="1"/>
    <col min="9985" max="9985" width="68.42578125" customWidth="1"/>
    <col min="9986" max="9987" width="14.140625" customWidth="1"/>
    <col min="9988" max="9988" width="13.7109375" customWidth="1"/>
    <col min="9989" max="9989" width="9.85546875" customWidth="1"/>
    <col min="9990" max="9990" width="9.5703125" customWidth="1"/>
    <col min="9993" max="9993" width="2.85546875" customWidth="1"/>
    <col min="10241" max="10241" width="68.42578125" customWidth="1"/>
    <col min="10242" max="10243" width="14.140625" customWidth="1"/>
    <col min="10244" max="10244" width="13.7109375" customWidth="1"/>
    <col min="10245" max="10245" width="9.85546875" customWidth="1"/>
    <col min="10246" max="10246" width="9.5703125" customWidth="1"/>
    <col min="10249" max="10249" width="2.85546875" customWidth="1"/>
    <col min="10497" max="10497" width="68.42578125" customWidth="1"/>
    <col min="10498" max="10499" width="14.140625" customWidth="1"/>
    <col min="10500" max="10500" width="13.7109375" customWidth="1"/>
    <col min="10501" max="10501" width="9.85546875" customWidth="1"/>
    <col min="10502" max="10502" width="9.5703125" customWidth="1"/>
    <col min="10505" max="10505" width="2.85546875" customWidth="1"/>
    <col min="10753" max="10753" width="68.42578125" customWidth="1"/>
    <col min="10754" max="10755" width="14.140625" customWidth="1"/>
    <col min="10756" max="10756" width="13.7109375" customWidth="1"/>
    <col min="10757" max="10757" width="9.85546875" customWidth="1"/>
    <col min="10758" max="10758" width="9.5703125" customWidth="1"/>
    <col min="10761" max="10761" width="2.85546875" customWidth="1"/>
    <col min="11009" max="11009" width="68.42578125" customWidth="1"/>
    <col min="11010" max="11011" width="14.140625" customWidth="1"/>
    <col min="11012" max="11012" width="13.7109375" customWidth="1"/>
    <col min="11013" max="11013" width="9.85546875" customWidth="1"/>
    <col min="11014" max="11014" width="9.5703125" customWidth="1"/>
    <col min="11017" max="11017" width="2.85546875" customWidth="1"/>
    <col min="11265" max="11265" width="68.42578125" customWidth="1"/>
    <col min="11266" max="11267" width="14.140625" customWidth="1"/>
    <col min="11268" max="11268" width="13.7109375" customWidth="1"/>
    <col min="11269" max="11269" width="9.85546875" customWidth="1"/>
    <col min="11270" max="11270" width="9.5703125" customWidth="1"/>
    <col min="11273" max="11273" width="2.85546875" customWidth="1"/>
    <col min="11521" max="11521" width="68.42578125" customWidth="1"/>
    <col min="11522" max="11523" width="14.140625" customWidth="1"/>
    <col min="11524" max="11524" width="13.7109375" customWidth="1"/>
    <col min="11525" max="11525" width="9.85546875" customWidth="1"/>
    <col min="11526" max="11526" width="9.5703125" customWidth="1"/>
    <col min="11529" max="11529" width="2.85546875" customWidth="1"/>
    <col min="11777" max="11777" width="68.42578125" customWidth="1"/>
    <col min="11778" max="11779" width="14.140625" customWidth="1"/>
    <col min="11780" max="11780" width="13.7109375" customWidth="1"/>
    <col min="11781" max="11781" width="9.85546875" customWidth="1"/>
    <col min="11782" max="11782" width="9.5703125" customWidth="1"/>
    <col min="11785" max="11785" width="2.85546875" customWidth="1"/>
    <col min="12033" max="12033" width="68.42578125" customWidth="1"/>
    <col min="12034" max="12035" width="14.140625" customWidth="1"/>
    <col min="12036" max="12036" width="13.7109375" customWidth="1"/>
    <col min="12037" max="12037" width="9.85546875" customWidth="1"/>
    <col min="12038" max="12038" width="9.5703125" customWidth="1"/>
    <col min="12041" max="12041" width="2.85546875" customWidth="1"/>
    <col min="12289" max="12289" width="68.42578125" customWidth="1"/>
    <col min="12290" max="12291" width="14.140625" customWidth="1"/>
    <col min="12292" max="12292" width="13.7109375" customWidth="1"/>
    <col min="12293" max="12293" width="9.85546875" customWidth="1"/>
    <col min="12294" max="12294" width="9.5703125" customWidth="1"/>
    <col min="12297" max="12297" width="2.85546875" customWidth="1"/>
    <col min="12545" max="12545" width="68.42578125" customWidth="1"/>
    <col min="12546" max="12547" width="14.140625" customWidth="1"/>
    <col min="12548" max="12548" width="13.7109375" customWidth="1"/>
    <col min="12549" max="12549" width="9.85546875" customWidth="1"/>
    <col min="12550" max="12550" width="9.5703125" customWidth="1"/>
    <col min="12553" max="12553" width="2.85546875" customWidth="1"/>
    <col min="12801" max="12801" width="68.42578125" customWidth="1"/>
    <col min="12802" max="12803" width="14.140625" customWidth="1"/>
    <col min="12804" max="12804" width="13.7109375" customWidth="1"/>
    <col min="12805" max="12805" width="9.85546875" customWidth="1"/>
    <col min="12806" max="12806" width="9.5703125" customWidth="1"/>
    <col min="12809" max="12809" width="2.85546875" customWidth="1"/>
    <col min="13057" max="13057" width="68.42578125" customWidth="1"/>
    <col min="13058" max="13059" width="14.140625" customWidth="1"/>
    <col min="13060" max="13060" width="13.7109375" customWidth="1"/>
    <col min="13061" max="13061" width="9.85546875" customWidth="1"/>
    <col min="13062" max="13062" width="9.5703125" customWidth="1"/>
    <col min="13065" max="13065" width="2.85546875" customWidth="1"/>
    <col min="13313" max="13313" width="68.42578125" customWidth="1"/>
    <col min="13314" max="13315" width="14.140625" customWidth="1"/>
    <col min="13316" max="13316" width="13.7109375" customWidth="1"/>
    <col min="13317" max="13317" width="9.85546875" customWidth="1"/>
    <col min="13318" max="13318" width="9.5703125" customWidth="1"/>
    <col min="13321" max="13321" width="2.85546875" customWidth="1"/>
    <col min="13569" max="13569" width="68.42578125" customWidth="1"/>
    <col min="13570" max="13571" width="14.140625" customWidth="1"/>
    <col min="13572" max="13572" width="13.7109375" customWidth="1"/>
    <col min="13573" max="13573" width="9.85546875" customWidth="1"/>
    <col min="13574" max="13574" width="9.5703125" customWidth="1"/>
    <col min="13577" max="13577" width="2.85546875" customWidth="1"/>
    <col min="13825" max="13825" width="68.42578125" customWidth="1"/>
    <col min="13826" max="13827" width="14.140625" customWidth="1"/>
    <col min="13828" max="13828" width="13.7109375" customWidth="1"/>
    <col min="13829" max="13829" width="9.85546875" customWidth="1"/>
    <col min="13830" max="13830" width="9.5703125" customWidth="1"/>
    <col min="13833" max="13833" width="2.85546875" customWidth="1"/>
    <col min="14081" max="14081" width="68.42578125" customWidth="1"/>
    <col min="14082" max="14083" width="14.140625" customWidth="1"/>
    <col min="14084" max="14084" width="13.7109375" customWidth="1"/>
    <col min="14085" max="14085" width="9.85546875" customWidth="1"/>
    <col min="14086" max="14086" width="9.5703125" customWidth="1"/>
    <col min="14089" max="14089" width="2.85546875" customWidth="1"/>
    <col min="14337" max="14337" width="68.42578125" customWidth="1"/>
    <col min="14338" max="14339" width="14.140625" customWidth="1"/>
    <col min="14340" max="14340" width="13.7109375" customWidth="1"/>
    <col min="14341" max="14341" width="9.85546875" customWidth="1"/>
    <col min="14342" max="14342" width="9.5703125" customWidth="1"/>
    <col min="14345" max="14345" width="2.85546875" customWidth="1"/>
    <col min="14593" max="14593" width="68.42578125" customWidth="1"/>
    <col min="14594" max="14595" width="14.140625" customWidth="1"/>
    <col min="14596" max="14596" width="13.7109375" customWidth="1"/>
    <col min="14597" max="14597" width="9.85546875" customWidth="1"/>
    <col min="14598" max="14598" width="9.5703125" customWidth="1"/>
    <col min="14601" max="14601" width="2.85546875" customWidth="1"/>
    <col min="14849" max="14849" width="68.42578125" customWidth="1"/>
    <col min="14850" max="14851" width="14.140625" customWidth="1"/>
    <col min="14852" max="14852" width="13.7109375" customWidth="1"/>
    <col min="14853" max="14853" width="9.85546875" customWidth="1"/>
    <col min="14854" max="14854" width="9.5703125" customWidth="1"/>
    <col min="14857" max="14857" width="2.85546875" customWidth="1"/>
    <col min="15105" max="15105" width="68.42578125" customWidth="1"/>
    <col min="15106" max="15107" width="14.140625" customWidth="1"/>
    <col min="15108" max="15108" width="13.7109375" customWidth="1"/>
    <col min="15109" max="15109" width="9.85546875" customWidth="1"/>
    <col min="15110" max="15110" width="9.5703125" customWidth="1"/>
    <col min="15113" max="15113" width="2.85546875" customWidth="1"/>
    <col min="15361" max="15361" width="68.42578125" customWidth="1"/>
    <col min="15362" max="15363" width="14.140625" customWidth="1"/>
    <col min="15364" max="15364" width="13.7109375" customWidth="1"/>
    <col min="15365" max="15365" width="9.85546875" customWidth="1"/>
    <col min="15366" max="15366" width="9.5703125" customWidth="1"/>
    <col min="15369" max="15369" width="2.85546875" customWidth="1"/>
    <col min="15617" max="15617" width="68.42578125" customWidth="1"/>
    <col min="15618" max="15619" width="14.140625" customWidth="1"/>
    <col min="15620" max="15620" width="13.7109375" customWidth="1"/>
    <col min="15621" max="15621" width="9.85546875" customWidth="1"/>
    <col min="15622" max="15622" width="9.5703125" customWidth="1"/>
    <col min="15625" max="15625" width="2.85546875" customWidth="1"/>
    <col min="15873" max="15873" width="68.42578125" customWidth="1"/>
    <col min="15874" max="15875" width="14.140625" customWidth="1"/>
    <col min="15876" max="15876" width="13.7109375" customWidth="1"/>
    <col min="15877" max="15877" width="9.85546875" customWidth="1"/>
    <col min="15878" max="15878" width="9.5703125" customWidth="1"/>
    <col min="15881" max="15881" width="2.85546875" customWidth="1"/>
    <col min="16129" max="16129" width="68.42578125" customWidth="1"/>
    <col min="16130" max="16131" width="14.140625" customWidth="1"/>
    <col min="16132" max="16132" width="13.7109375" customWidth="1"/>
    <col min="16133" max="16133" width="9.85546875" customWidth="1"/>
    <col min="16134" max="16134" width="9.5703125" customWidth="1"/>
    <col min="16137" max="16137" width="2.85546875" customWidth="1"/>
  </cols>
  <sheetData>
    <row r="1" spans="1:12" x14ac:dyDescent="0.2">
      <c r="A1" s="171"/>
      <c r="D1" s="172"/>
      <c r="F1" s="173"/>
    </row>
    <row r="2" spans="1:12" x14ac:dyDescent="0.2">
      <c r="D2" s="172"/>
    </row>
    <row r="3" spans="1:12" x14ac:dyDescent="0.2">
      <c r="D3" s="172"/>
    </row>
    <row r="4" spans="1:12" x14ac:dyDescent="0.2">
      <c r="A4" s="234" t="s">
        <v>162</v>
      </c>
      <c r="D4" s="172"/>
    </row>
    <row r="5" spans="1:12" x14ac:dyDescent="0.2">
      <c r="A5" s="174"/>
      <c r="D5" s="172"/>
    </row>
    <row r="6" spans="1:12" x14ac:dyDescent="0.2">
      <c r="A6" s="174"/>
      <c r="D6" s="172"/>
    </row>
    <row r="7" spans="1:12" x14ac:dyDescent="0.2">
      <c r="A7" t="s">
        <v>163</v>
      </c>
      <c r="C7" s="175"/>
      <c r="D7" s="172"/>
      <c r="F7" s="173" t="s">
        <v>3</v>
      </c>
    </row>
    <row r="8" spans="1:12" s="172" customFormat="1" ht="69.75" customHeight="1" x14ac:dyDescent="0.2">
      <c r="A8" s="176" t="s">
        <v>1</v>
      </c>
      <c r="B8" s="177" t="s">
        <v>89</v>
      </c>
      <c r="C8" s="177" t="s">
        <v>164</v>
      </c>
      <c r="D8" s="178" t="s">
        <v>165</v>
      </c>
      <c r="E8" s="177" t="s">
        <v>166</v>
      </c>
      <c r="F8" s="179" t="s">
        <v>167</v>
      </c>
    </row>
    <row r="9" spans="1:12" s="183" customFormat="1" ht="14.25" customHeight="1" x14ac:dyDescent="0.2">
      <c r="A9" s="176" t="s">
        <v>0</v>
      </c>
      <c r="B9" s="177" t="s">
        <v>168</v>
      </c>
      <c r="C9" s="177" t="s">
        <v>169</v>
      </c>
      <c r="D9" s="180">
        <v>3</v>
      </c>
      <c r="E9" s="181">
        <v>4</v>
      </c>
      <c r="F9" s="182">
        <v>5</v>
      </c>
    </row>
    <row r="10" spans="1:12" ht="18.75" customHeight="1" x14ac:dyDescent="0.2">
      <c r="A10" s="184" t="s">
        <v>170</v>
      </c>
      <c r="B10" s="185">
        <v>51530</v>
      </c>
      <c r="C10" s="186">
        <v>25465.019999999997</v>
      </c>
      <c r="D10" s="187">
        <v>25582.510000000002</v>
      </c>
      <c r="E10" s="188">
        <v>49.645856782456825</v>
      </c>
      <c r="F10" s="189">
        <v>100.46137800009585</v>
      </c>
      <c r="G10" s="190"/>
      <c r="L10" s="172"/>
    </row>
    <row r="11" spans="1:12" ht="12.75" customHeight="1" x14ac:dyDescent="0.2">
      <c r="A11" s="190"/>
      <c r="B11" s="191"/>
      <c r="C11" s="192"/>
      <c r="D11" s="187"/>
      <c r="E11" s="193"/>
      <c r="F11" s="194"/>
      <c r="G11" s="190"/>
    </row>
    <row r="12" spans="1:12" ht="17.25" customHeight="1" x14ac:dyDescent="0.2">
      <c r="A12" s="190" t="s">
        <v>171</v>
      </c>
      <c r="B12" s="195">
        <v>51530</v>
      </c>
      <c r="C12" s="196">
        <v>25465.019999999997</v>
      </c>
      <c r="D12" s="195">
        <v>28433</v>
      </c>
      <c r="E12" s="193">
        <v>55.177566466136227</v>
      </c>
      <c r="F12" s="194">
        <v>111.65512534449218</v>
      </c>
      <c r="G12" s="190"/>
    </row>
    <row r="13" spans="1:12" ht="12.75" customHeight="1" x14ac:dyDescent="0.2">
      <c r="A13" s="190" t="s">
        <v>2</v>
      </c>
      <c r="B13" s="191"/>
      <c r="C13" s="192" t="s">
        <v>172</v>
      </c>
      <c r="D13" s="197"/>
      <c r="E13" s="193"/>
      <c r="F13" s="194"/>
      <c r="G13" s="190"/>
    </row>
    <row r="14" spans="1:12" ht="18.75" customHeight="1" x14ac:dyDescent="0.2">
      <c r="A14" s="190" t="s">
        <v>173</v>
      </c>
      <c r="B14" s="195">
        <v>180</v>
      </c>
      <c r="C14" s="192">
        <v>90</v>
      </c>
      <c r="D14" s="198">
        <v>119</v>
      </c>
      <c r="E14" s="193">
        <v>66.111111111111114</v>
      </c>
      <c r="F14" s="194">
        <v>132.22222222222223</v>
      </c>
      <c r="G14" s="190"/>
    </row>
    <row r="15" spans="1:12" ht="18.75" customHeight="1" x14ac:dyDescent="0.2">
      <c r="A15" s="190" t="s">
        <v>174</v>
      </c>
      <c r="B15" s="195">
        <v>5400</v>
      </c>
      <c r="C15" s="192">
        <v>2700</v>
      </c>
      <c r="D15" s="198">
        <v>2868</v>
      </c>
      <c r="E15" s="193">
        <v>53.111111111111107</v>
      </c>
      <c r="F15" s="194">
        <v>106.22222222222221</v>
      </c>
      <c r="G15" s="190"/>
    </row>
    <row r="16" spans="1:12" ht="18.75" customHeight="1" x14ac:dyDescent="0.2">
      <c r="A16" s="190" t="s">
        <v>175</v>
      </c>
      <c r="B16" s="195">
        <v>72</v>
      </c>
      <c r="C16" s="192">
        <v>36</v>
      </c>
      <c r="D16" s="198">
        <v>28</v>
      </c>
      <c r="E16" s="193">
        <v>38.888888888888893</v>
      </c>
      <c r="F16" s="194">
        <v>77.777777777777786</v>
      </c>
      <c r="G16" s="190"/>
    </row>
    <row r="17" spans="1:7" ht="18.75" customHeight="1" x14ac:dyDescent="0.2">
      <c r="A17" s="190" t="s">
        <v>176</v>
      </c>
      <c r="B17" s="191">
        <v>4620</v>
      </c>
      <c r="C17" s="192">
        <v>2310</v>
      </c>
      <c r="D17" s="198">
        <v>2313</v>
      </c>
      <c r="E17" s="193">
        <v>50.064935064935071</v>
      </c>
      <c r="F17" s="194">
        <v>100.12987012987014</v>
      </c>
      <c r="G17" s="190"/>
    </row>
    <row r="18" spans="1:7" ht="18.75" customHeight="1" x14ac:dyDescent="0.2">
      <c r="A18" s="199" t="s">
        <v>177</v>
      </c>
      <c r="B18" s="191">
        <v>6600</v>
      </c>
      <c r="C18" s="192">
        <v>3300</v>
      </c>
      <c r="D18" s="198">
        <v>3323</v>
      </c>
      <c r="E18" s="193">
        <v>50.348484848484851</v>
      </c>
      <c r="F18" s="194">
        <v>100.6969696969697</v>
      </c>
      <c r="G18" s="190"/>
    </row>
    <row r="19" spans="1:7" ht="18.75" customHeight="1" x14ac:dyDescent="0.2">
      <c r="A19" s="190" t="s">
        <v>178</v>
      </c>
      <c r="B19" s="191">
        <v>0</v>
      </c>
      <c r="C19" s="192">
        <v>0</v>
      </c>
      <c r="D19" s="198">
        <v>0</v>
      </c>
      <c r="E19" s="193">
        <v>0</v>
      </c>
      <c r="F19" s="194">
        <v>0</v>
      </c>
      <c r="G19" s="190"/>
    </row>
    <row r="20" spans="1:7" ht="27" customHeight="1" x14ac:dyDescent="0.2">
      <c r="A20" s="200" t="s">
        <v>179</v>
      </c>
      <c r="B20" s="191">
        <v>405.22264747947463</v>
      </c>
      <c r="C20" s="192">
        <v>202.61132373973723</v>
      </c>
      <c r="D20" s="198">
        <v>194</v>
      </c>
      <c r="E20" s="193">
        <v>47.874915483302672</v>
      </c>
      <c r="F20" s="194">
        <v>95.749830966605387</v>
      </c>
      <c r="G20" s="201"/>
    </row>
    <row r="21" spans="1:7" ht="41.25" customHeight="1" x14ac:dyDescent="0.2">
      <c r="A21" s="200" t="s">
        <v>180</v>
      </c>
      <c r="B21" s="191">
        <v>42.401688815561293</v>
      </c>
      <c r="C21" s="192">
        <v>21.200844407780643</v>
      </c>
      <c r="D21" s="198">
        <v>22</v>
      </c>
      <c r="E21" s="193">
        <v>51.884725855367499</v>
      </c>
      <c r="F21" s="194">
        <v>103.76945171073501</v>
      </c>
      <c r="G21" s="190"/>
    </row>
    <row r="22" spans="1:7" ht="28.5" customHeight="1" x14ac:dyDescent="0.2">
      <c r="A22" s="200" t="s">
        <v>181</v>
      </c>
      <c r="B22" s="191">
        <v>2.3756637049641376</v>
      </c>
      <c r="C22" s="192">
        <v>1.1878318524820688</v>
      </c>
      <c r="D22" s="198">
        <v>2</v>
      </c>
      <c r="E22" s="193">
        <v>84.186999861168971</v>
      </c>
      <c r="F22" s="194">
        <v>168.37399972233794</v>
      </c>
      <c r="G22" s="190"/>
    </row>
    <row r="23" spans="1:7" ht="18.75" customHeight="1" x14ac:dyDescent="0.2">
      <c r="A23" s="190" t="s">
        <v>182</v>
      </c>
      <c r="B23" s="191">
        <v>368</v>
      </c>
      <c r="C23" s="192">
        <v>184.02000000000004</v>
      </c>
      <c r="D23" s="198">
        <v>184</v>
      </c>
      <c r="E23" s="193">
        <v>50</v>
      </c>
      <c r="F23" s="194">
        <v>99.98913161612866</v>
      </c>
      <c r="G23" s="190"/>
    </row>
    <row r="24" spans="1:7" ht="18.75" customHeight="1" x14ac:dyDescent="0.2">
      <c r="A24" s="202" t="s">
        <v>183</v>
      </c>
      <c r="B24" s="191">
        <v>0</v>
      </c>
      <c r="C24" s="192">
        <v>0</v>
      </c>
      <c r="D24" s="198">
        <v>5</v>
      </c>
      <c r="E24" s="203" t="s">
        <v>184</v>
      </c>
      <c r="F24" s="204" t="s">
        <v>184</v>
      </c>
      <c r="G24" s="190"/>
    </row>
    <row r="25" spans="1:7" ht="18.75" customHeight="1" x14ac:dyDescent="0.2">
      <c r="A25" s="205" t="s">
        <v>185</v>
      </c>
      <c r="B25" s="191">
        <v>0</v>
      </c>
      <c r="C25" s="192">
        <v>0</v>
      </c>
      <c r="D25" s="198">
        <v>2840</v>
      </c>
      <c r="E25" s="203" t="s">
        <v>184</v>
      </c>
      <c r="F25" s="204" t="s">
        <v>184</v>
      </c>
      <c r="G25" s="190"/>
    </row>
    <row r="26" spans="1:7" ht="29.25" customHeight="1" x14ac:dyDescent="0.2">
      <c r="A26" s="205" t="s">
        <v>186</v>
      </c>
      <c r="B26" s="191">
        <v>2640</v>
      </c>
      <c r="C26" s="192">
        <v>1320</v>
      </c>
      <c r="D26" s="198">
        <v>1288</v>
      </c>
      <c r="E26" s="193">
        <v>48.787878787878789</v>
      </c>
      <c r="F26" s="194">
        <v>97.575757575757578</v>
      </c>
      <c r="G26" s="190"/>
    </row>
    <row r="27" spans="1:7" ht="18.75" customHeight="1" x14ac:dyDescent="0.2">
      <c r="A27" s="205" t="s">
        <v>187</v>
      </c>
      <c r="B27" s="191">
        <v>0</v>
      </c>
      <c r="C27" s="192">
        <v>0</v>
      </c>
      <c r="D27" s="198">
        <v>2</v>
      </c>
      <c r="E27" s="203" t="s">
        <v>184</v>
      </c>
      <c r="F27" s="204" t="s">
        <v>184</v>
      </c>
      <c r="G27" s="190"/>
    </row>
    <row r="28" spans="1:7" ht="18.75" customHeight="1" x14ac:dyDescent="0.2">
      <c r="A28" s="202" t="s">
        <v>188</v>
      </c>
      <c r="B28" s="191">
        <v>31200</v>
      </c>
      <c r="C28" s="192">
        <v>15300</v>
      </c>
      <c r="D28" s="198">
        <v>15245</v>
      </c>
      <c r="E28" s="193">
        <v>48.862179487179489</v>
      </c>
      <c r="F28" s="194">
        <v>99.640522875816998</v>
      </c>
    </row>
    <row r="29" spans="1:7" ht="23.25" customHeight="1" x14ac:dyDescent="0.2">
      <c r="A29" s="236" t="s">
        <v>189</v>
      </c>
      <c r="B29" s="237" t="s">
        <v>184</v>
      </c>
      <c r="C29" s="237" t="s">
        <v>184</v>
      </c>
      <c r="D29" s="92">
        <v>-2850.489999999998</v>
      </c>
      <c r="E29" s="238" t="s">
        <v>184</v>
      </c>
      <c r="F29" s="238" t="s">
        <v>184</v>
      </c>
    </row>
    <row r="30" spans="1:7" ht="12.75" hidden="1" customHeight="1" x14ac:dyDescent="0.2">
      <c r="A30" s="235" t="s">
        <v>190</v>
      </c>
      <c r="B30" s="212"/>
      <c r="C30" s="212"/>
      <c r="D30" s="213"/>
      <c r="E30" s="214"/>
      <c r="F30" s="215"/>
    </row>
    <row r="31" spans="1:7" ht="12.75" hidden="1" customHeight="1" x14ac:dyDescent="0.2">
      <c r="A31" s="211" t="s">
        <v>191</v>
      </c>
      <c r="B31" s="212"/>
      <c r="C31" s="212"/>
      <c r="D31" s="213"/>
      <c r="E31" s="214"/>
      <c r="F31" s="215"/>
    </row>
    <row r="32" spans="1:7" ht="12.75" hidden="1" customHeight="1" thickBot="1" x14ac:dyDescent="0.25">
      <c r="A32" s="216" t="s">
        <v>192</v>
      </c>
      <c r="B32" s="217"/>
      <c r="C32" s="217"/>
      <c r="D32" s="218"/>
      <c r="E32" s="219"/>
      <c r="F32" s="220"/>
    </row>
    <row r="33" spans="1:6" ht="12.75" hidden="1" customHeight="1" x14ac:dyDescent="0.2">
      <c r="A33" s="206" t="s">
        <v>193</v>
      </c>
      <c r="B33" s="207"/>
      <c r="C33" s="207"/>
      <c r="D33" s="208"/>
      <c r="E33" s="209"/>
      <c r="F33" s="210"/>
    </row>
    <row r="34" spans="1:6" ht="12.75" hidden="1" customHeight="1" x14ac:dyDescent="0.2">
      <c r="A34" s="211" t="s">
        <v>191</v>
      </c>
      <c r="B34" s="212"/>
      <c r="C34" s="212"/>
      <c r="D34" s="213"/>
      <c r="E34" s="214"/>
      <c r="F34" s="215"/>
    </row>
    <row r="35" spans="1:6" ht="12.75" hidden="1" customHeight="1" thickBot="1" x14ac:dyDescent="0.25">
      <c r="A35" s="216" t="s">
        <v>192</v>
      </c>
      <c r="B35" s="217"/>
      <c r="C35" s="217"/>
      <c r="D35" s="218"/>
      <c r="E35" s="219"/>
      <c r="F35" s="220"/>
    </row>
    <row r="36" spans="1:6" ht="12" customHeight="1" x14ac:dyDescent="0.2">
      <c r="A36" s="221"/>
      <c r="B36" s="212"/>
      <c r="C36" s="212"/>
      <c r="D36" s="222"/>
      <c r="E36" s="214"/>
      <c r="F36" s="214"/>
    </row>
    <row r="37" spans="1:6" ht="12" customHeight="1" x14ac:dyDescent="0.2">
      <c r="A37" s="223" t="s">
        <v>194</v>
      </c>
      <c r="D37" s="172"/>
    </row>
    <row r="38" spans="1:6" ht="12" customHeight="1" x14ac:dyDescent="0.2">
      <c r="A38" s="224" t="s">
        <v>195</v>
      </c>
      <c r="D38" s="172"/>
    </row>
    <row r="39" spans="1:6" ht="12" customHeight="1" x14ac:dyDescent="0.2">
      <c r="A39" s="224" t="s">
        <v>196</v>
      </c>
      <c r="D39" s="172"/>
    </row>
    <row r="40" spans="1:6" ht="12" customHeight="1" x14ac:dyDescent="0.2">
      <c r="A40" s="224"/>
      <c r="D40" s="172"/>
    </row>
    <row r="41" spans="1:6" ht="12" customHeight="1" x14ac:dyDescent="0.2">
      <c r="A41" s="224"/>
      <c r="D41" s="225"/>
    </row>
    <row r="42" spans="1:6" x14ac:dyDescent="0.2">
      <c r="D42" s="172"/>
    </row>
    <row r="43" spans="1:6" x14ac:dyDescent="0.2">
      <c r="A43" t="s">
        <v>197</v>
      </c>
      <c r="B43" s="173" t="s">
        <v>3</v>
      </c>
      <c r="D43" s="172"/>
    </row>
    <row r="44" spans="1:6" s="172" customFormat="1" ht="69.75" customHeight="1" x14ac:dyDescent="0.2">
      <c r="A44" s="176" t="s">
        <v>1</v>
      </c>
      <c r="B44" s="178" t="s">
        <v>165</v>
      </c>
    </row>
    <row r="45" spans="1:6" s="183" customFormat="1" ht="14.25" customHeight="1" x14ac:dyDescent="0.2">
      <c r="A45" s="226" t="s">
        <v>0</v>
      </c>
      <c r="B45" s="182">
        <v>1</v>
      </c>
    </row>
    <row r="46" spans="1:6" ht="41.25" customHeight="1" x14ac:dyDescent="0.2">
      <c r="A46" s="227" t="s">
        <v>198</v>
      </c>
      <c r="B46" s="228">
        <v>690</v>
      </c>
      <c r="C46"/>
      <c r="D46"/>
    </row>
    <row r="47" spans="1:6" ht="15" customHeight="1" x14ac:dyDescent="0.2">
      <c r="A47" s="227" t="s">
        <v>199</v>
      </c>
      <c r="B47" s="229">
        <v>579</v>
      </c>
      <c r="C47"/>
      <c r="D47" s="230"/>
    </row>
    <row r="48" spans="1:6" ht="15" customHeight="1" x14ac:dyDescent="0.2">
      <c r="A48" s="227" t="s">
        <v>200</v>
      </c>
      <c r="B48" s="231">
        <v>-111</v>
      </c>
      <c r="C48"/>
      <c r="D48" s="230"/>
    </row>
    <row r="49" spans="1:4" x14ac:dyDescent="0.2">
      <c r="D49" s="230"/>
    </row>
    <row r="50" spans="1:4" x14ac:dyDescent="0.2">
      <c r="D50" s="172"/>
    </row>
    <row r="51" spans="1:4" x14ac:dyDescent="0.2">
      <c r="A51" s="232"/>
      <c r="D51" s="172"/>
    </row>
    <row r="52" spans="1:4" x14ac:dyDescent="0.2">
      <c r="D52" s="172"/>
    </row>
    <row r="53" spans="1:4" x14ac:dyDescent="0.2">
      <c r="D53" s="172"/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63" orientation="portrait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7"/>
  <sheetViews>
    <sheetView showGridLines="0" topLeftCell="A40" zoomScaleNormal="100" workbookViewId="0">
      <selection activeCell="A11" sqref="A11"/>
    </sheetView>
  </sheetViews>
  <sheetFormatPr defaultRowHeight="12.75" x14ac:dyDescent="0.2"/>
  <cols>
    <col min="2" max="2" width="59.7109375" customWidth="1"/>
    <col min="3" max="3" width="21.42578125" customWidth="1"/>
    <col min="4" max="7" width="17.28515625" customWidth="1"/>
  </cols>
  <sheetData>
    <row r="1" spans="2:7" ht="14.25" x14ac:dyDescent="0.2">
      <c r="B1" s="165"/>
      <c r="C1" s="166"/>
      <c r="D1" s="166"/>
    </row>
    <row r="2" spans="2:7" ht="14.25" x14ac:dyDescent="0.2">
      <c r="B2" s="87"/>
      <c r="C2" s="136"/>
      <c r="D2" s="136"/>
    </row>
    <row r="3" spans="2:7" ht="14.25" x14ac:dyDescent="0.2">
      <c r="B3" s="87" t="s">
        <v>159</v>
      </c>
    </row>
    <row r="4" spans="2:7" ht="15" thickBot="1" x14ac:dyDescent="0.25">
      <c r="C4" s="95"/>
      <c r="D4" s="95"/>
      <c r="E4" s="95"/>
      <c r="F4" s="87"/>
      <c r="G4" s="87"/>
    </row>
    <row r="5" spans="2:7" ht="15.75" thickBot="1" x14ac:dyDescent="0.3">
      <c r="B5" s="96" t="s">
        <v>99</v>
      </c>
      <c r="C5" s="97" t="s">
        <v>100</v>
      </c>
      <c r="D5" s="98" t="s">
        <v>101</v>
      </c>
      <c r="E5" s="99"/>
      <c r="F5" s="99"/>
      <c r="G5" s="100"/>
    </row>
    <row r="6" spans="2:7" ht="29.25" thickBot="1" x14ac:dyDescent="0.25">
      <c r="B6" s="101"/>
      <c r="C6" s="102" t="s">
        <v>102</v>
      </c>
      <c r="D6" s="103" t="s">
        <v>103</v>
      </c>
      <c r="E6" s="104" t="s">
        <v>104</v>
      </c>
      <c r="F6" s="105" t="s">
        <v>105</v>
      </c>
      <c r="G6" s="106" t="s">
        <v>4</v>
      </c>
    </row>
    <row r="7" spans="2:7" ht="15" thickBot="1" x14ac:dyDescent="0.25">
      <c r="B7" s="107" t="s">
        <v>0</v>
      </c>
      <c r="C7" s="108">
        <v>1</v>
      </c>
      <c r="D7" s="108"/>
      <c r="E7" s="108">
        <v>3</v>
      </c>
      <c r="F7" s="108">
        <v>4</v>
      </c>
      <c r="G7" s="109">
        <v>5</v>
      </c>
    </row>
    <row r="8" spans="2:7" ht="14.25" x14ac:dyDescent="0.2">
      <c r="B8" s="110"/>
      <c r="C8" s="111"/>
      <c r="D8" s="110"/>
      <c r="E8" s="110"/>
      <c r="F8" s="110"/>
      <c r="G8" s="112"/>
    </row>
    <row r="9" spans="2:7" ht="14.25" x14ac:dyDescent="0.2">
      <c r="B9" s="113" t="s">
        <v>106</v>
      </c>
      <c r="C9" s="114" t="s">
        <v>107</v>
      </c>
      <c r="D9" s="115">
        <v>8236</v>
      </c>
      <c r="E9" s="115">
        <v>8236</v>
      </c>
      <c r="F9" s="115">
        <v>80000</v>
      </c>
      <c r="G9" s="116">
        <v>88236</v>
      </c>
    </row>
    <row r="10" spans="2:7" ht="14.25" x14ac:dyDescent="0.2">
      <c r="B10" s="113" t="s">
        <v>108</v>
      </c>
      <c r="C10" s="114" t="s">
        <v>109</v>
      </c>
      <c r="D10" s="115">
        <v>87368</v>
      </c>
      <c r="E10" s="115">
        <v>87368</v>
      </c>
      <c r="F10" s="115">
        <v>0</v>
      </c>
      <c r="G10" s="116">
        <v>87368</v>
      </c>
    </row>
    <row r="11" spans="2:7" ht="14.25" x14ac:dyDescent="0.2">
      <c r="B11" s="113" t="s">
        <v>110</v>
      </c>
      <c r="C11" s="114" t="s">
        <v>111</v>
      </c>
      <c r="D11" s="115">
        <v>3035</v>
      </c>
      <c r="E11" s="115">
        <v>3035</v>
      </c>
      <c r="F11" s="115">
        <v>12000</v>
      </c>
      <c r="G11" s="116">
        <v>15035</v>
      </c>
    </row>
    <row r="12" spans="2:7" ht="14.25" x14ac:dyDescent="0.2">
      <c r="B12" s="113" t="s">
        <v>112</v>
      </c>
      <c r="C12" s="114" t="s">
        <v>113</v>
      </c>
      <c r="D12" s="115">
        <v>2408</v>
      </c>
      <c r="E12" s="115">
        <v>2408</v>
      </c>
      <c r="F12" s="115">
        <v>45000</v>
      </c>
      <c r="G12" s="116">
        <v>47408</v>
      </c>
    </row>
    <row r="13" spans="2:7" ht="14.25" x14ac:dyDescent="0.2">
      <c r="B13" s="113" t="s">
        <v>114</v>
      </c>
      <c r="C13" s="114" t="s">
        <v>115</v>
      </c>
      <c r="D13" s="115">
        <v>6056</v>
      </c>
      <c r="E13" s="115">
        <v>6056</v>
      </c>
      <c r="F13" s="115">
        <v>47000</v>
      </c>
      <c r="G13" s="116">
        <v>53056</v>
      </c>
    </row>
    <row r="14" spans="2:7" ht="14.25" x14ac:dyDescent="0.2">
      <c r="B14" s="113"/>
      <c r="C14" s="114"/>
      <c r="D14" s="115"/>
      <c r="E14" s="115"/>
      <c r="F14" s="115" t="s">
        <v>116</v>
      </c>
      <c r="G14" s="116"/>
    </row>
    <row r="15" spans="2:7" ht="15" x14ac:dyDescent="0.25">
      <c r="B15" s="117" t="s">
        <v>117</v>
      </c>
      <c r="C15" s="118"/>
      <c r="D15" s="119">
        <v>107103</v>
      </c>
      <c r="E15" s="119">
        <v>107103</v>
      </c>
      <c r="F15" s="119">
        <v>184000</v>
      </c>
      <c r="G15" s="120">
        <v>291103</v>
      </c>
    </row>
    <row r="16" spans="2:7" ht="14.25" x14ac:dyDescent="0.2">
      <c r="B16" s="113"/>
      <c r="C16" s="114"/>
      <c r="D16" s="115"/>
      <c r="E16" s="115"/>
      <c r="F16" s="115"/>
      <c r="G16" s="116"/>
    </row>
    <row r="17" spans="2:7" ht="14.25" x14ac:dyDescent="0.2">
      <c r="B17" s="113" t="s">
        <v>118</v>
      </c>
      <c r="C17" s="114" t="s">
        <v>119</v>
      </c>
      <c r="D17" s="115">
        <v>2216</v>
      </c>
      <c r="E17" s="115">
        <v>2216</v>
      </c>
      <c r="F17" s="115">
        <v>15000</v>
      </c>
      <c r="G17" s="116">
        <v>17216</v>
      </c>
    </row>
    <row r="18" spans="2:7" ht="14.25" x14ac:dyDescent="0.2">
      <c r="B18" s="113"/>
      <c r="C18" s="114"/>
      <c r="D18" s="115"/>
      <c r="E18" s="115"/>
      <c r="F18" s="115"/>
      <c r="G18" s="116"/>
    </row>
    <row r="19" spans="2:7" ht="15" x14ac:dyDescent="0.25">
      <c r="B19" s="121" t="s">
        <v>120</v>
      </c>
      <c r="C19" s="122"/>
      <c r="D19" s="123">
        <v>109319</v>
      </c>
      <c r="E19" s="123">
        <v>109319</v>
      </c>
      <c r="F19" s="123">
        <v>199000</v>
      </c>
      <c r="G19" s="124">
        <v>308319</v>
      </c>
    </row>
    <row r="20" spans="2:7" ht="15" x14ac:dyDescent="0.25">
      <c r="B20" s="121"/>
      <c r="C20" s="122"/>
      <c r="D20" s="123"/>
      <c r="E20" s="123"/>
      <c r="F20" s="123"/>
      <c r="G20" s="124"/>
    </row>
    <row r="21" spans="2:7" ht="15" x14ac:dyDescent="0.25">
      <c r="B21" s="121" t="s">
        <v>121</v>
      </c>
      <c r="C21" s="125"/>
      <c r="D21" s="123">
        <v>102268</v>
      </c>
      <c r="E21" s="123">
        <v>9133</v>
      </c>
      <c r="F21" s="123">
        <v>0</v>
      </c>
      <c r="G21" s="123">
        <v>191268</v>
      </c>
    </row>
    <row r="22" spans="2:7" ht="15" x14ac:dyDescent="0.25">
      <c r="B22" s="126" t="s">
        <v>2</v>
      </c>
      <c r="C22" s="125"/>
      <c r="D22" s="123"/>
      <c r="E22" s="123"/>
      <c r="F22" s="123"/>
      <c r="G22" s="124"/>
    </row>
    <row r="23" spans="2:7" ht="14.25" x14ac:dyDescent="0.2">
      <c r="B23" s="113" t="s">
        <v>122</v>
      </c>
      <c r="C23" s="127"/>
      <c r="D23" s="115">
        <v>90369</v>
      </c>
      <c r="E23" s="115">
        <v>90369</v>
      </c>
      <c r="F23" s="115">
        <v>0</v>
      </c>
      <c r="G23" s="116">
        <v>90369</v>
      </c>
    </row>
    <row r="24" spans="2:7" ht="14.25" x14ac:dyDescent="0.2">
      <c r="B24" s="113" t="s">
        <v>123</v>
      </c>
      <c r="C24" s="114" t="s">
        <v>124</v>
      </c>
      <c r="D24" s="115">
        <v>61</v>
      </c>
      <c r="E24" s="115">
        <v>0</v>
      </c>
      <c r="F24" s="115">
        <v>0</v>
      </c>
      <c r="G24" s="116">
        <v>61</v>
      </c>
    </row>
    <row r="25" spans="2:7" ht="14.25" x14ac:dyDescent="0.2">
      <c r="B25" s="113" t="s">
        <v>125</v>
      </c>
      <c r="C25" s="127" t="s">
        <v>126</v>
      </c>
      <c r="D25" s="115">
        <v>0</v>
      </c>
      <c r="E25" s="115">
        <v>0</v>
      </c>
      <c r="F25" s="115">
        <v>0</v>
      </c>
      <c r="G25" s="116">
        <v>0</v>
      </c>
    </row>
    <row r="26" spans="2:7" ht="14.25" x14ac:dyDescent="0.2">
      <c r="B26" s="113" t="s">
        <v>127</v>
      </c>
      <c r="C26" s="114" t="s">
        <v>128</v>
      </c>
      <c r="D26" s="115">
        <v>9133</v>
      </c>
      <c r="E26" s="115">
        <v>9133</v>
      </c>
      <c r="F26" s="115">
        <v>89000</v>
      </c>
      <c r="G26" s="116">
        <v>98133</v>
      </c>
    </row>
    <row r="27" spans="2:7" ht="14.25" x14ac:dyDescent="0.2">
      <c r="B27" s="113" t="s">
        <v>129</v>
      </c>
      <c r="C27" s="127"/>
      <c r="D27" s="128">
        <v>1686</v>
      </c>
      <c r="E27" s="128">
        <v>0</v>
      </c>
      <c r="F27" s="128">
        <v>0</v>
      </c>
      <c r="G27" s="116">
        <v>1686</v>
      </c>
    </row>
    <row r="28" spans="2:7" ht="14.25" x14ac:dyDescent="0.2">
      <c r="B28" s="113" t="s">
        <v>130</v>
      </c>
      <c r="C28" s="127" t="s">
        <v>131</v>
      </c>
      <c r="D28" s="128">
        <v>0</v>
      </c>
      <c r="E28" s="128">
        <v>0</v>
      </c>
      <c r="F28" s="128">
        <v>0</v>
      </c>
      <c r="G28" s="116">
        <v>0</v>
      </c>
    </row>
    <row r="29" spans="2:7" ht="14.25" x14ac:dyDescent="0.2">
      <c r="B29" s="113" t="s">
        <v>132</v>
      </c>
      <c r="C29" s="127" t="s">
        <v>133</v>
      </c>
      <c r="D29" s="128">
        <v>65</v>
      </c>
      <c r="E29" s="128">
        <v>0</v>
      </c>
      <c r="F29" s="128">
        <v>0</v>
      </c>
      <c r="G29" s="116">
        <v>65</v>
      </c>
    </row>
    <row r="30" spans="2:7" ht="14.25" x14ac:dyDescent="0.2">
      <c r="B30" s="113" t="s">
        <v>134</v>
      </c>
      <c r="C30" s="127"/>
      <c r="D30" s="128">
        <v>128</v>
      </c>
      <c r="E30" s="128">
        <v>0</v>
      </c>
      <c r="F30" s="128">
        <v>0</v>
      </c>
      <c r="G30" s="116">
        <v>128</v>
      </c>
    </row>
    <row r="31" spans="2:7" ht="14.25" x14ac:dyDescent="0.2">
      <c r="B31" s="113" t="s">
        <v>135</v>
      </c>
      <c r="C31" s="127" t="s">
        <v>136</v>
      </c>
      <c r="D31" s="128">
        <v>826</v>
      </c>
      <c r="E31" s="128">
        <v>0</v>
      </c>
      <c r="F31" s="128">
        <v>0</v>
      </c>
      <c r="G31" s="116">
        <v>826</v>
      </c>
    </row>
    <row r="32" spans="2:7" ht="15" thickBot="1" x14ac:dyDescent="0.25">
      <c r="B32" s="113" t="s">
        <v>137</v>
      </c>
      <c r="C32" s="127" t="s">
        <v>138</v>
      </c>
      <c r="D32" s="129">
        <v>0</v>
      </c>
      <c r="E32" s="129">
        <v>0</v>
      </c>
      <c r="F32" s="129">
        <v>0</v>
      </c>
      <c r="G32" s="116">
        <v>0</v>
      </c>
    </row>
    <row r="33" spans="2:7" ht="15.75" thickBot="1" x14ac:dyDescent="0.3">
      <c r="B33" s="130" t="s">
        <v>139</v>
      </c>
      <c r="C33" s="130"/>
      <c r="D33" s="131">
        <v>211587</v>
      </c>
      <c r="E33" s="131">
        <v>121453</v>
      </c>
      <c r="F33" s="131">
        <v>288000</v>
      </c>
      <c r="G33" s="131">
        <v>499587</v>
      </c>
    </row>
    <row r="34" spans="2:7" ht="14.25" x14ac:dyDescent="0.2">
      <c r="B34" s="132"/>
      <c r="C34" s="132"/>
      <c r="D34" s="133"/>
      <c r="E34" s="133"/>
      <c r="F34" s="133"/>
      <c r="G34" s="133"/>
    </row>
    <row r="35" spans="2:7" ht="15" x14ac:dyDescent="0.25">
      <c r="B35" s="132" t="s">
        <v>160</v>
      </c>
      <c r="C35" s="132"/>
      <c r="D35" s="133"/>
      <c r="E35" s="134"/>
    </row>
    <row r="36" spans="2:7" ht="15" thickBot="1" x14ac:dyDescent="0.25">
      <c r="B36" s="135" t="s">
        <v>140</v>
      </c>
      <c r="C36" s="136"/>
      <c r="F36" s="137" t="s">
        <v>141</v>
      </c>
    </row>
    <row r="37" spans="2:7" ht="15" thickBot="1" x14ac:dyDescent="0.25">
      <c r="B37" s="138" t="s">
        <v>142</v>
      </c>
      <c r="C37" s="139" t="s">
        <v>143</v>
      </c>
      <c r="D37" s="140" t="s">
        <v>144</v>
      </c>
      <c r="E37" s="140" t="s">
        <v>145</v>
      </c>
      <c r="F37" s="141" t="s">
        <v>146</v>
      </c>
    </row>
    <row r="38" spans="2:7" ht="14.25" x14ac:dyDescent="0.2">
      <c r="B38" s="142" t="s">
        <v>147</v>
      </c>
      <c r="C38" s="143">
        <v>100000</v>
      </c>
      <c r="D38" s="144">
        <v>60000</v>
      </c>
      <c r="E38" s="145"/>
      <c r="F38" s="146">
        <v>160000</v>
      </c>
    </row>
    <row r="39" spans="2:7" ht="14.25" x14ac:dyDescent="0.2">
      <c r="B39" s="142" t="s">
        <v>148</v>
      </c>
      <c r="C39" s="147">
        <v>299000</v>
      </c>
      <c r="D39" s="144">
        <v>20000</v>
      </c>
      <c r="E39" s="144">
        <v>50000</v>
      </c>
      <c r="F39" s="146">
        <v>369000</v>
      </c>
    </row>
    <row r="40" spans="2:7" ht="14.25" x14ac:dyDescent="0.2">
      <c r="B40" s="142" t="s">
        <v>149</v>
      </c>
      <c r="C40" s="147"/>
      <c r="D40" s="145"/>
      <c r="E40" s="145"/>
      <c r="F40" s="146"/>
    </row>
    <row r="41" spans="2:7" ht="14.25" x14ac:dyDescent="0.2">
      <c r="B41" s="142" t="s">
        <v>150</v>
      </c>
      <c r="C41" s="147"/>
      <c r="D41" s="145"/>
      <c r="E41" s="145"/>
      <c r="F41" s="146"/>
    </row>
    <row r="42" spans="2:7" ht="15" thickBot="1" x14ac:dyDescent="0.25">
      <c r="B42" s="142"/>
      <c r="C42" s="148"/>
      <c r="D42" s="145"/>
      <c r="E42" s="145"/>
      <c r="F42" s="146"/>
    </row>
    <row r="43" spans="2:7" ht="15" thickBot="1" x14ac:dyDescent="0.25">
      <c r="B43" s="138" t="s">
        <v>151</v>
      </c>
      <c r="C43" s="149">
        <v>399000</v>
      </c>
      <c r="D43" s="149">
        <v>80000</v>
      </c>
      <c r="E43" s="150">
        <v>50000</v>
      </c>
      <c r="F43" s="151">
        <v>529000</v>
      </c>
    </row>
    <row r="45" spans="2:7" ht="14.25" x14ac:dyDescent="0.2">
      <c r="B45" s="152" t="s">
        <v>152</v>
      </c>
      <c r="C45" s="153"/>
      <c r="D45" s="153"/>
    </row>
    <row r="46" spans="2:7" ht="15" thickBot="1" x14ac:dyDescent="0.25">
      <c r="B46" s="154" t="s">
        <v>2</v>
      </c>
      <c r="C46" s="153"/>
      <c r="D46" s="155" t="s">
        <v>141</v>
      </c>
    </row>
    <row r="47" spans="2:7" ht="14.25" x14ac:dyDescent="0.2">
      <c r="B47" s="156" t="s">
        <v>153</v>
      </c>
      <c r="C47" s="157" t="s">
        <v>147</v>
      </c>
      <c r="D47" s="157" t="s">
        <v>4</v>
      </c>
    </row>
    <row r="48" spans="2:7" ht="15" thickBot="1" x14ac:dyDescent="0.25">
      <c r="B48" s="158"/>
      <c r="C48" s="159" t="s">
        <v>146</v>
      </c>
      <c r="D48" s="159"/>
    </row>
    <row r="49" spans="2:4" ht="14.25" x14ac:dyDescent="0.2">
      <c r="B49" s="160" t="s">
        <v>147</v>
      </c>
      <c r="C49" s="161">
        <v>259713</v>
      </c>
      <c r="D49" s="147">
        <v>259713</v>
      </c>
    </row>
    <row r="50" spans="2:4" ht="14.25" x14ac:dyDescent="0.2">
      <c r="B50" s="160" t="s">
        <v>148</v>
      </c>
      <c r="C50" s="161">
        <v>259714</v>
      </c>
      <c r="D50" s="147">
        <v>259714</v>
      </c>
    </row>
    <row r="51" spans="2:4" ht="14.25" x14ac:dyDescent="0.2">
      <c r="B51" s="160" t="s">
        <v>149</v>
      </c>
      <c r="C51" s="161"/>
      <c r="D51" s="147"/>
    </row>
    <row r="52" spans="2:4" ht="14.25" x14ac:dyDescent="0.2">
      <c r="B52" s="160" t="s">
        <v>150</v>
      </c>
      <c r="C52" s="162"/>
      <c r="D52" s="147"/>
    </row>
    <row r="53" spans="2:4" ht="15" thickBot="1" x14ac:dyDescent="0.25">
      <c r="B53" s="160"/>
      <c r="C53" s="162"/>
      <c r="D53" s="147"/>
    </row>
    <row r="54" spans="2:4" ht="15" thickBot="1" x14ac:dyDescent="0.25">
      <c r="B54" s="163" t="s">
        <v>151</v>
      </c>
      <c r="C54" s="164">
        <v>519427</v>
      </c>
      <c r="D54" s="149">
        <v>519427</v>
      </c>
    </row>
    <row r="55" spans="2:4" ht="14.25" x14ac:dyDescent="0.2">
      <c r="B55" s="165"/>
      <c r="C55" s="166"/>
      <c r="D55" s="166"/>
    </row>
    <row r="56" spans="2:4" ht="14.25" x14ac:dyDescent="0.2">
      <c r="B56" s="87"/>
      <c r="C56" s="136"/>
      <c r="D56" s="136"/>
    </row>
    <row r="57" spans="2:4" ht="14.25" x14ac:dyDescent="0.2">
      <c r="B57" s="87"/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5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2"/>
  <sheetViews>
    <sheetView zoomScale="75" workbookViewId="0">
      <selection activeCell="A11" sqref="A11"/>
    </sheetView>
  </sheetViews>
  <sheetFormatPr defaultRowHeight="12.75" x14ac:dyDescent="0.2"/>
  <cols>
    <col min="1" max="1" width="24" style="242" customWidth="1"/>
    <col min="2" max="2" width="17.7109375" style="242" customWidth="1"/>
    <col min="3" max="4" width="16" style="242" customWidth="1"/>
    <col min="5" max="5" width="15.85546875" style="242" customWidth="1"/>
    <col min="6" max="6" width="16" style="242" customWidth="1"/>
    <col min="7" max="7" width="15.7109375" style="242" customWidth="1"/>
    <col min="8" max="8" width="15.85546875" style="242" customWidth="1"/>
    <col min="9" max="9" width="16.140625" style="242" customWidth="1"/>
    <col min="10" max="10" width="14.7109375" style="242" customWidth="1"/>
    <col min="11" max="11" width="17.7109375" style="242" customWidth="1"/>
    <col min="12" max="12" width="14.85546875" style="242" customWidth="1"/>
    <col min="13" max="13" width="16" style="242" customWidth="1"/>
    <col min="14" max="14" width="16.85546875" style="242" customWidth="1"/>
    <col min="15" max="15" width="16.140625" style="242" bestFit="1" customWidth="1"/>
    <col min="16" max="16" width="16.7109375" style="242" bestFit="1" customWidth="1"/>
    <col min="17" max="17" width="14.85546875" style="242" bestFit="1" customWidth="1"/>
    <col min="18" max="18" width="16.140625" style="242" bestFit="1" customWidth="1"/>
    <col min="19" max="19" width="14.85546875" style="242" bestFit="1" customWidth="1"/>
    <col min="20" max="20" width="15" style="242" hidden="1" customWidth="1"/>
    <col min="21" max="16384" width="9.140625" style="242"/>
  </cols>
  <sheetData>
    <row r="2" spans="1:20" ht="20.25" x14ac:dyDescent="0.3">
      <c r="A2" s="239" t="s">
        <v>201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1"/>
      <c r="O2" s="241"/>
      <c r="P2" s="240"/>
      <c r="Q2" s="240"/>
      <c r="R2" s="240"/>
      <c r="S2" s="240"/>
    </row>
    <row r="4" spans="1:20" ht="15.75" thickBot="1" x14ac:dyDescent="0.25">
      <c r="J4" s="243"/>
      <c r="K4" s="243"/>
      <c r="L4" s="243"/>
      <c r="M4" s="243"/>
      <c r="N4" s="244" t="s">
        <v>202</v>
      </c>
      <c r="S4" s="245"/>
      <c r="T4" s="243" t="s">
        <v>203</v>
      </c>
    </row>
    <row r="5" spans="1:20" ht="33.75" customHeight="1" x14ac:dyDescent="0.25">
      <c r="A5" s="246" t="s">
        <v>204</v>
      </c>
      <c r="B5" s="247" t="s">
        <v>205</v>
      </c>
      <c r="C5" s="248"/>
      <c r="D5" s="248"/>
      <c r="E5" s="249"/>
      <c r="F5" s="248"/>
      <c r="G5" s="248"/>
      <c r="H5" s="248"/>
      <c r="I5" s="248"/>
      <c r="J5" s="250"/>
      <c r="K5" s="250"/>
      <c r="L5" s="250"/>
      <c r="M5" s="250"/>
      <c r="N5" s="250"/>
      <c r="T5" s="250"/>
    </row>
    <row r="6" spans="1:20" ht="30" customHeight="1" x14ac:dyDescent="0.25">
      <c r="A6" s="251"/>
      <c r="B6" s="252" t="s">
        <v>206</v>
      </c>
      <c r="C6" s="253" t="s">
        <v>207</v>
      </c>
      <c r="D6" s="254"/>
      <c r="E6" s="254"/>
      <c r="F6" s="254"/>
      <c r="G6" s="254"/>
      <c r="H6" s="254"/>
      <c r="I6" s="254"/>
      <c r="J6" s="255"/>
      <c r="K6" s="255"/>
      <c r="L6" s="255"/>
      <c r="M6" s="255"/>
      <c r="N6" s="255"/>
      <c r="T6" s="255"/>
    </row>
    <row r="7" spans="1:20" ht="29.25" customHeight="1" thickBot="1" x14ac:dyDescent="0.25">
      <c r="A7" s="251"/>
      <c r="B7" s="251"/>
      <c r="C7" s="256" t="s">
        <v>208</v>
      </c>
      <c r="D7" s="257" t="s">
        <v>72</v>
      </c>
      <c r="E7" s="257" t="s">
        <v>95</v>
      </c>
      <c r="F7" s="257" t="s">
        <v>96</v>
      </c>
      <c r="G7" s="257" t="s">
        <v>98</v>
      </c>
      <c r="H7" s="257" t="s">
        <v>154</v>
      </c>
      <c r="I7" s="257" t="s">
        <v>209</v>
      </c>
      <c r="J7" s="257" t="s">
        <v>210</v>
      </c>
      <c r="K7" s="257" t="s">
        <v>211</v>
      </c>
      <c r="L7" s="257" t="s">
        <v>212</v>
      </c>
      <c r="M7" s="257" t="s">
        <v>213</v>
      </c>
      <c r="N7" s="258" t="s">
        <v>214</v>
      </c>
      <c r="T7" s="259" t="s">
        <v>211</v>
      </c>
    </row>
    <row r="8" spans="1:20" ht="13.5" thickBot="1" x14ac:dyDescent="0.25">
      <c r="A8" s="260" t="s">
        <v>0</v>
      </c>
      <c r="B8" s="260">
        <v>1</v>
      </c>
      <c r="C8" s="261">
        <v>2</v>
      </c>
      <c r="D8" s="262">
        <v>3</v>
      </c>
      <c r="E8" s="262">
        <v>4</v>
      </c>
      <c r="F8" s="262">
        <v>5</v>
      </c>
      <c r="G8" s="262">
        <v>6</v>
      </c>
      <c r="H8" s="262">
        <v>7</v>
      </c>
      <c r="I8" s="262">
        <v>8</v>
      </c>
      <c r="J8" s="262">
        <v>9</v>
      </c>
      <c r="K8" s="262">
        <v>10</v>
      </c>
      <c r="L8" s="262">
        <v>11</v>
      </c>
      <c r="M8" s="262">
        <v>12</v>
      </c>
      <c r="N8" s="263">
        <v>13</v>
      </c>
      <c r="T8" s="263">
        <v>20</v>
      </c>
    </row>
    <row r="9" spans="1:20" ht="36.75" customHeight="1" x14ac:dyDescent="0.25">
      <c r="A9" s="264" t="s">
        <v>215</v>
      </c>
      <c r="B9" s="265">
        <v>126000000</v>
      </c>
      <c r="C9" s="266">
        <v>11572878</v>
      </c>
      <c r="D9" s="267">
        <v>5229443</v>
      </c>
      <c r="E9" s="267">
        <v>7700431</v>
      </c>
      <c r="F9" s="267">
        <v>8639271</v>
      </c>
      <c r="G9" s="267">
        <v>8655832</v>
      </c>
      <c r="H9" s="267">
        <v>7927273</v>
      </c>
      <c r="I9" s="267">
        <v>12487771</v>
      </c>
      <c r="J9" s="267">
        <v>8706648</v>
      </c>
      <c r="K9" s="267">
        <v>8383059</v>
      </c>
      <c r="L9" s="267">
        <v>9140804</v>
      </c>
      <c r="M9" s="267">
        <v>12852995</v>
      </c>
      <c r="N9" s="268">
        <v>23455878</v>
      </c>
      <c r="P9" s="269"/>
      <c r="T9" s="268">
        <v>4184888</v>
      </c>
    </row>
    <row r="10" spans="1:20" ht="23.25" customHeight="1" thickBot="1" x14ac:dyDescent="0.25">
      <c r="A10" s="270"/>
      <c r="B10" s="271"/>
      <c r="C10" s="272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4"/>
      <c r="T10" s="274" t="s">
        <v>216</v>
      </c>
    </row>
    <row r="11" spans="1:20" x14ac:dyDescent="0.2">
      <c r="P11" s="269"/>
    </row>
    <row r="14" spans="1:20" ht="15.75" thickBot="1" x14ac:dyDescent="0.25">
      <c r="J14" s="243"/>
      <c r="K14" s="243"/>
      <c r="L14" s="243"/>
      <c r="M14" s="243"/>
      <c r="N14" s="244" t="s">
        <v>202</v>
      </c>
    </row>
    <row r="15" spans="1:20" ht="34.5" customHeight="1" x14ac:dyDescent="0.25">
      <c r="A15" s="246" t="s">
        <v>204</v>
      </c>
      <c r="B15" s="247" t="s">
        <v>217</v>
      </c>
      <c r="C15" s="248"/>
      <c r="D15" s="248"/>
      <c r="E15" s="249"/>
      <c r="F15" s="248"/>
      <c r="G15" s="248"/>
      <c r="H15" s="248"/>
      <c r="I15" s="248"/>
      <c r="J15" s="250"/>
      <c r="K15" s="250"/>
      <c r="L15" s="250"/>
      <c r="M15" s="250"/>
      <c r="N15" s="250"/>
    </row>
    <row r="16" spans="1:20" ht="30" customHeight="1" x14ac:dyDescent="0.25">
      <c r="A16" s="251"/>
      <c r="B16" s="252" t="s">
        <v>218</v>
      </c>
      <c r="C16" s="253" t="s">
        <v>207</v>
      </c>
      <c r="D16" s="254"/>
      <c r="E16" s="254"/>
      <c r="F16" s="254"/>
      <c r="G16" s="254"/>
      <c r="H16" s="254"/>
      <c r="I16" s="254"/>
      <c r="J16" s="255"/>
      <c r="K16" s="255"/>
      <c r="L16" s="255"/>
      <c r="M16" s="255"/>
      <c r="N16" s="255"/>
    </row>
    <row r="17" spans="1:16" ht="30" customHeight="1" thickBot="1" x14ac:dyDescent="0.3">
      <c r="A17" s="251"/>
      <c r="B17" s="252" t="s">
        <v>219</v>
      </c>
      <c r="C17" s="275" t="s">
        <v>208</v>
      </c>
      <c r="D17" s="276" t="s">
        <v>72</v>
      </c>
      <c r="E17" s="276" t="s">
        <v>95</v>
      </c>
      <c r="F17" s="276" t="s">
        <v>96</v>
      </c>
      <c r="G17" s="276" t="s">
        <v>98</v>
      </c>
      <c r="H17" s="276" t="s">
        <v>154</v>
      </c>
      <c r="I17" s="276" t="s">
        <v>209</v>
      </c>
      <c r="J17" s="276" t="s">
        <v>210</v>
      </c>
      <c r="K17" s="276" t="s">
        <v>211</v>
      </c>
      <c r="L17" s="276" t="s">
        <v>212</v>
      </c>
      <c r="M17" s="257" t="s">
        <v>213</v>
      </c>
      <c r="N17" s="258" t="s">
        <v>214</v>
      </c>
    </row>
    <row r="18" spans="1:16" ht="13.5" thickBot="1" x14ac:dyDescent="0.25">
      <c r="A18" s="260" t="s">
        <v>0</v>
      </c>
      <c r="B18" s="260">
        <v>1</v>
      </c>
      <c r="C18" s="261">
        <v>2</v>
      </c>
      <c r="D18" s="262">
        <v>3</v>
      </c>
      <c r="E18" s="262">
        <v>4</v>
      </c>
      <c r="F18" s="262">
        <v>5</v>
      </c>
      <c r="G18" s="262">
        <v>6</v>
      </c>
      <c r="H18" s="262">
        <v>7</v>
      </c>
      <c r="I18" s="262">
        <v>8</v>
      </c>
      <c r="J18" s="262">
        <v>9</v>
      </c>
      <c r="K18" s="262">
        <v>10</v>
      </c>
      <c r="L18" s="262">
        <v>11</v>
      </c>
      <c r="M18" s="262">
        <v>12</v>
      </c>
      <c r="N18" s="263">
        <v>13</v>
      </c>
    </row>
    <row r="19" spans="1:16" ht="37.5" customHeight="1" x14ac:dyDescent="0.25">
      <c r="A19" s="264" t="s">
        <v>215</v>
      </c>
      <c r="B19" s="265">
        <v>126000000</v>
      </c>
      <c r="C19" s="266">
        <v>7217526</v>
      </c>
      <c r="D19" s="267">
        <v>8070063</v>
      </c>
      <c r="E19" s="267">
        <v>8099770</v>
      </c>
      <c r="F19" s="267">
        <v>10001154</v>
      </c>
      <c r="G19" s="267">
        <v>7927487</v>
      </c>
      <c r="H19" s="267">
        <v>10891179</v>
      </c>
      <c r="I19" s="267"/>
      <c r="J19" s="267"/>
      <c r="K19" s="267"/>
      <c r="L19" s="267"/>
      <c r="M19" s="267"/>
      <c r="N19" s="268"/>
      <c r="P19" s="269"/>
    </row>
    <row r="20" spans="1:16" ht="23.25" customHeight="1" thickBot="1" x14ac:dyDescent="0.25">
      <c r="A20" s="270"/>
      <c r="B20" s="271"/>
      <c r="C20" s="272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4"/>
    </row>
    <row r="21" spans="1:16" x14ac:dyDescent="0.2">
      <c r="P21" s="269"/>
    </row>
    <row r="22" spans="1:16" x14ac:dyDescent="0.2">
      <c r="A22" s="277"/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4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54"/>
  <sheetViews>
    <sheetView zoomScale="75" zoomScaleNormal="75" workbookViewId="0">
      <selection activeCell="A11" sqref="A11"/>
    </sheetView>
  </sheetViews>
  <sheetFormatPr defaultColWidth="11.42578125" defaultRowHeight="15" x14ac:dyDescent="0.25"/>
  <cols>
    <col min="1" max="1" width="1.7109375" style="278" customWidth="1"/>
    <col min="2" max="2" width="29.42578125" style="278" customWidth="1"/>
    <col min="3" max="3" width="17.5703125" style="278" customWidth="1"/>
    <col min="4" max="4" width="16" style="278" customWidth="1"/>
    <col min="5" max="5" width="17.28515625" style="278" customWidth="1"/>
    <col min="6" max="6" width="18.140625" style="278" customWidth="1"/>
    <col min="7" max="7" width="15.7109375" style="278" customWidth="1"/>
    <col min="8" max="8" width="18.7109375" style="278" bestFit="1" customWidth="1"/>
    <col min="9" max="9" width="17" style="278" customWidth="1"/>
    <col min="10" max="10" width="20" style="278" customWidth="1"/>
    <col min="11" max="256" width="11.42578125" style="278"/>
    <col min="257" max="257" width="1.7109375" style="278" customWidth="1"/>
    <col min="258" max="258" width="30.7109375" style="278" customWidth="1"/>
    <col min="259" max="261" width="14.7109375" style="278" customWidth="1"/>
    <col min="262" max="262" width="17.28515625" style="278" bestFit="1" customWidth="1"/>
    <col min="263" max="263" width="14.7109375" style="278" customWidth="1"/>
    <col min="264" max="264" width="18.7109375" style="278" bestFit="1" customWidth="1"/>
    <col min="265" max="265" width="14.7109375" style="278" customWidth="1"/>
    <col min="266" max="266" width="16.85546875" style="278" customWidth="1"/>
    <col min="267" max="512" width="11.42578125" style="278"/>
    <col min="513" max="513" width="1.7109375" style="278" customWidth="1"/>
    <col min="514" max="514" width="30.7109375" style="278" customWidth="1"/>
    <col min="515" max="517" width="14.7109375" style="278" customWidth="1"/>
    <col min="518" max="518" width="17.28515625" style="278" bestFit="1" customWidth="1"/>
    <col min="519" max="519" width="14.7109375" style="278" customWidth="1"/>
    <col min="520" max="520" width="18.7109375" style="278" bestFit="1" customWidth="1"/>
    <col min="521" max="521" width="14.7109375" style="278" customWidth="1"/>
    <col min="522" max="522" width="16.85546875" style="278" customWidth="1"/>
    <col min="523" max="768" width="11.42578125" style="278"/>
    <col min="769" max="769" width="1.7109375" style="278" customWidth="1"/>
    <col min="770" max="770" width="30.7109375" style="278" customWidth="1"/>
    <col min="771" max="773" width="14.7109375" style="278" customWidth="1"/>
    <col min="774" max="774" width="17.28515625" style="278" bestFit="1" customWidth="1"/>
    <col min="775" max="775" width="14.7109375" style="278" customWidth="1"/>
    <col min="776" max="776" width="18.7109375" style="278" bestFit="1" customWidth="1"/>
    <col min="777" max="777" width="14.7109375" style="278" customWidth="1"/>
    <col min="778" max="778" width="16.85546875" style="278" customWidth="1"/>
    <col min="779" max="1024" width="11.42578125" style="278"/>
    <col min="1025" max="1025" width="1.7109375" style="278" customWidth="1"/>
    <col min="1026" max="1026" width="30.7109375" style="278" customWidth="1"/>
    <col min="1027" max="1029" width="14.7109375" style="278" customWidth="1"/>
    <col min="1030" max="1030" width="17.28515625" style="278" bestFit="1" customWidth="1"/>
    <col min="1031" max="1031" width="14.7109375" style="278" customWidth="1"/>
    <col min="1032" max="1032" width="18.7109375" style="278" bestFit="1" customWidth="1"/>
    <col min="1033" max="1033" width="14.7109375" style="278" customWidth="1"/>
    <col min="1034" max="1034" width="16.85546875" style="278" customWidth="1"/>
    <col min="1035" max="1280" width="11.42578125" style="278"/>
    <col min="1281" max="1281" width="1.7109375" style="278" customWidth="1"/>
    <col min="1282" max="1282" width="30.7109375" style="278" customWidth="1"/>
    <col min="1283" max="1285" width="14.7109375" style="278" customWidth="1"/>
    <col min="1286" max="1286" width="17.28515625" style="278" bestFit="1" customWidth="1"/>
    <col min="1287" max="1287" width="14.7109375" style="278" customWidth="1"/>
    <col min="1288" max="1288" width="18.7109375" style="278" bestFit="1" customWidth="1"/>
    <col min="1289" max="1289" width="14.7109375" style="278" customWidth="1"/>
    <col min="1290" max="1290" width="16.85546875" style="278" customWidth="1"/>
    <col min="1291" max="1536" width="11.42578125" style="278"/>
    <col min="1537" max="1537" width="1.7109375" style="278" customWidth="1"/>
    <col min="1538" max="1538" width="30.7109375" style="278" customWidth="1"/>
    <col min="1539" max="1541" width="14.7109375" style="278" customWidth="1"/>
    <col min="1542" max="1542" width="17.28515625" style="278" bestFit="1" customWidth="1"/>
    <col min="1543" max="1543" width="14.7109375" style="278" customWidth="1"/>
    <col min="1544" max="1544" width="18.7109375" style="278" bestFit="1" customWidth="1"/>
    <col min="1545" max="1545" width="14.7109375" style="278" customWidth="1"/>
    <col min="1546" max="1546" width="16.85546875" style="278" customWidth="1"/>
    <col min="1547" max="1792" width="11.42578125" style="278"/>
    <col min="1793" max="1793" width="1.7109375" style="278" customWidth="1"/>
    <col min="1794" max="1794" width="30.7109375" style="278" customWidth="1"/>
    <col min="1795" max="1797" width="14.7109375" style="278" customWidth="1"/>
    <col min="1798" max="1798" width="17.28515625" style="278" bestFit="1" customWidth="1"/>
    <col min="1799" max="1799" width="14.7109375" style="278" customWidth="1"/>
    <col min="1800" max="1800" width="18.7109375" style="278" bestFit="1" customWidth="1"/>
    <col min="1801" max="1801" width="14.7109375" style="278" customWidth="1"/>
    <col min="1802" max="1802" width="16.85546875" style="278" customWidth="1"/>
    <col min="1803" max="2048" width="11.42578125" style="278"/>
    <col min="2049" max="2049" width="1.7109375" style="278" customWidth="1"/>
    <col min="2050" max="2050" width="30.7109375" style="278" customWidth="1"/>
    <col min="2051" max="2053" width="14.7109375" style="278" customWidth="1"/>
    <col min="2054" max="2054" width="17.28515625" style="278" bestFit="1" customWidth="1"/>
    <col min="2055" max="2055" width="14.7109375" style="278" customWidth="1"/>
    <col min="2056" max="2056" width="18.7109375" style="278" bestFit="1" customWidth="1"/>
    <col min="2057" max="2057" width="14.7109375" style="278" customWidth="1"/>
    <col min="2058" max="2058" width="16.85546875" style="278" customWidth="1"/>
    <col min="2059" max="2304" width="11.42578125" style="278"/>
    <col min="2305" max="2305" width="1.7109375" style="278" customWidth="1"/>
    <col min="2306" max="2306" width="30.7109375" style="278" customWidth="1"/>
    <col min="2307" max="2309" width="14.7109375" style="278" customWidth="1"/>
    <col min="2310" max="2310" width="17.28515625" style="278" bestFit="1" customWidth="1"/>
    <col min="2311" max="2311" width="14.7109375" style="278" customWidth="1"/>
    <col min="2312" max="2312" width="18.7109375" style="278" bestFit="1" customWidth="1"/>
    <col min="2313" max="2313" width="14.7109375" style="278" customWidth="1"/>
    <col min="2314" max="2314" width="16.85546875" style="278" customWidth="1"/>
    <col min="2315" max="2560" width="11.42578125" style="278"/>
    <col min="2561" max="2561" width="1.7109375" style="278" customWidth="1"/>
    <col min="2562" max="2562" width="30.7109375" style="278" customWidth="1"/>
    <col min="2563" max="2565" width="14.7109375" style="278" customWidth="1"/>
    <col min="2566" max="2566" width="17.28515625" style="278" bestFit="1" customWidth="1"/>
    <col min="2567" max="2567" width="14.7109375" style="278" customWidth="1"/>
    <col min="2568" max="2568" width="18.7109375" style="278" bestFit="1" customWidth="1"/>
    <col min="2569" max="2569" width="14.7109375" style="278" customWidth="1"/>
    <col min="2570" max="2570" width="16.85546875" style="278" customWidth="1"/>
    <col min="2571" max="2816" width="11.42578125" style="278"/>
    <col min="2817" max="2817" width="1.7109375" style="278" customWidth="1"/>
    <col min="2818" max="2818" width="30.7109375" style="278" customWidth="1"/>
    <col min="2819" max="2821" width="14.7109375" style="278" customWidth="1"/>
    <col min="2822" max="2822" width="17.28515625" style="278" bestFit="1" customWidth="1"/>
    <col min="2823" max="2823" width="14.7109375" style="278" customWidth="1"/>
    <col min="2824" max="2824" width="18.7109375" style="278" bestFit="1" customWidth="1"/>
    <col min="2825" max="2825" width="14.7109375" style="278" customWidth="1"/>
    <col min="2826" max="2826" width="16.85546875" style="278" customWidth="1"/>
    <col min="2827" max="3072" width="11.42578125" style="278"/>
    <col min="3073" max="3073" width="1.7109375" style="278" customWidth="1"/>
    <col min="3074" max="3074" width="30.7109375" style="278" customWidth="1"/>
    <col min="3075" max="3077" width="14.7109375" style="278" customWidth="1"/>
    <col min="3078" max="3078" width="17.28515625" style="278" bestFit="1" customWidth="1"/>
    <col min="3079" max="3079" width="14.7109375" style="278" customWidth="1"/>
    <col min="3080" max="3080" width="18.7109375" style="278" bestFit="1" customWidth="1"/>
    <col min="3081" max="3081" width="14.7109375" style="278" customWidth="1"/>
    <col min="3082" max="3082" width="16.85546875" style="278" customWidth="1"/>
    <col min="3083" max="3328" width="11.42578125" style="278"/>
    <col min="3329" max="3329" width="1.7109375" style="278" customWidth="1"/>
    <col min="3330" max="3330" width="30.7109375" style="278" customWidth="1"/>
    <col min="3331" max="3333" width="14.7109375" style="278" customWidth="1"/>
    <col min="3334" max="3334" width="17.28515625" style="278" bestFit="1" customWidth="1"/>
    <col min="3335" max="3335" width="14.7109375" style="278" customWidth="1"/>
    <col min="3336" max="3336" width="18.7109375" style="278" bestFit="1" customWidth="1"/>
    <col min="3337" max="3337" width="14.7109375" style="278" customWidth="1"/>
    <col min="3338" max="3338" width="16.85546875" style="278" customWidth="1"/>
    <col min="3339" max="3584" width="11.42578125" style="278"/>
    <col min="3585" max="3585" width="1.7109375" style="278" customWidth="1"/>
    <col min="3586" max="3586" width="30.7109375" style="278" customWidth="1"/>
    <col min="3587" max="3589" width="14.7109375" style="278" customWidth="1"/>
    <col min="3590" max="3590" width="17.28515625" style="278" bestFit="1" customWidth="1"/>
    <col min="3591" max="3591" width="14.7109375" style="278" customWidth="1"/>
    <col min="3592" max="3592" width="18.7109375" style="278" bestFit="1" customWidth="1"/>
    <col min="3593" max="3593" width="14.7109375" style="278" customWidth="1"/>
    <col min="3594" max="3594" width="16.85546875" style="278" customWidth="1"/>
    <col min="3595" max="3840" width="11.42578125" style="278"/>
    <col min="3841" max="3841" width="1.7109375" style="278" customWidth="1"/>
    <col min="3842" max="3842" width="30.7109375" style="278" customWidth="1"/>
    <col min="3843" max="3845" width="14.7109375" style="278" customWidth="1"/>
    <col min="3846" max="3846" width="17.28515625" style="278" bestFit="1" customWidth="1"/>
    <col min="3847" max="3847" width="14.7109375" style="278" customWidth="1"/>
    <col min="3848" max="3848" width="18.7109375" style="278" bestFit="1" customWidth="1"/>
    <col min="3849" max="3849" width="14.7109375" style="278" customWidth="1"/>
    <col min="3850" max="3850" width="16.85546875" style="278" customWidth="1"/>
    <col min="3851" max="4096" width="11.42578125" style="278"/>
    <col min="4097" max="4097" width="1.7109375" style="278" customWidth="1"/>
    <col min="4098" max="4098" width="30.7109375" style="278" customWidth="1"/>
    <col min="4099" max="4101" width="14.7109375" style="278" customWidth="1"/>
    <col min="4102" max="4102" width="17.28515625" style="278" bestFit="1" customWidth="1"/>
    <col min="4103" max="4103" width="14.7109375" style="278" customWidth="1"/>
    <col min="4104" max="4104" width="18.7109375" style="278" bestFit="1" customWidth="1"/>
    <col min="4105" max="4105" width="14.7109375" style="278" customWidth="1"/>
    <col min="4106" max="4106" width="16.85546875" style="278" customWidth="1"/>
    <col min="4107" max="4352" width="11.42578125" style="278"/>
    <col min="4353" max="4353" width="1.7109375" style="278" customWidth="1"/>
    <col min="4354" max="4354" width="30.7109375" style="278" customWidth="1"/>
    <col min="4355" max="4357" width="14.7109375" style="278" customWidth="1"/>
    <col min="4358" max="4358" width="17.28515625" style="278" bestFit="1" customWidth="1"/>
    <col min="4359" max="4359" width="14.7109375" style="278" customWidth="1"/>
    <col min="4360" max="4360" width="18.7109375" style="278" bestFit="1" customWidth="1"/>
    <col min="4361" max="4361" width="14.7109375" style="278" customWidth="1"/>
    <col min="4362" max="4362" width="16.85546875" style="278" customWidth="1"/>
    <col min="4363" max="4608" width="11.42578125" style="278"/>
    <col min="4609" max="4609" width="1.7109375" style="278" customWidth="1"/>
    <col min="4610" max="4610" width="30.7109375" style="278" customWidth="1"/>
    <col min="4611" max="4613" width="14.7109375" style="278" customWidth="1"/>
    <col min="4614" max="4614" width="17.28515625" style="278" bestFit="1" customWidth="1"/>
    <col min="4615" max="4615" width="14.7109375" style="278" customWidth="1"/>
    <col min="4616" max="4616" width="18.7109375" style="278" bestFit="1" customWidth="1"/>
    <col min="4617" max="4617" width="14.7109375" style="278" customWidth="1"/>
    <col min="4618" max="4618" width="16.85546875" style="278" customWidth="1"/>
    <col min="4619" max="4864" width="11.42578125" style="278"/>
    <col min="4865" max="4865" width="1.7109375" style="278" customWidth="1"/>
    <col min="4866" max="4866" width="30.7109375" style="278" customWidth="1"/>
    <col min="4867" max="4869" width="14.7109375" style="278" customWidth="1"/>
    <col min="4870" max="4870" width="17.28515625" style="278" bestFit="1" customWidth="1"/>
    <col min="4871" max="4871" width="14.7109375" style="278" customWidth="1"/>
    <col min="4872" max="4872" width="18.7109375" style="278" bestFit="1" customWidth="1"/>
    <col min="4873" max="4873" width="14.7109375" style="278" customWidth="1"/>
    <col min="4874" max="4874" width="16.85546875" style="278" customWidth="1"/>
    <col min="4875" max="5120" width="11.42578125" style="278"/>
    <col min="5121" max="5121" width="1.7109375" style="278" customWidth="1"/>
    <col min="5122" max="5122" width="30.7109375" style="278" customWidth="1"/>
    <col min="5123" max="5125" width="14.7109375" style="278" customWidth="1"/>
    <col min="5126" max="5126" width="17.28515625" style="278" bestFit="1" customWidth="1"/>
    <col min="5127" max="5127" width="14.7109375" style="278" customWidth="1"/>
    <col min="5128" max="5128" width="18.7109375" style="278" bestFit="1" customWidth="1"/>
    <col min="5129" max="5129" width="14.7109375" style="278" customWidth="1"/>
    <col min="5130" max="5130" width="16.85546875" style="278" customWidth="1"/>
    <col min="5131" max="5376" width="11.42578125" style="278"/>
    <col min="5377" max="5377" width="1.7109375" style="278" customWidth="1"/>
    <col min="5378" max="5378" width="30.7109375" style="278" customWidth="1"/>
    <col min="5379" max="5381" width="14.7109375" style="278" customWidth="1"/>
    <col min="5382" max="5382" width="17.28515625" style="278" bestFit="1" customWidth="1"/>
    <col min="5383" max="5383" width="14.7109375" style="278" customWidth="1"/>
    <col min="5384" max="5384" width="18.7109375" style="278" bestFit="1" customWidth="1"/>
    <col min="5385" max="5385" width="14.7109375" style="278" customWidth="1"/>
    <col min="5386" max="5386" width="16.85546875" style="278" customWidth="1"/>
    <col min="5387" max="5632" width="11.42578125" style="278"/>
    <col min="5633" max="5633" width="1.7109375" style="278" customWidth="1"/>
    <col min="5634" max="5634" width="30.7109375" style="278" customWidth="1"/>
    <col min="5635" max="5637" width="14.7109375" style="278" customWidth="1"/>
    <col min="5638" max="5638" width="17.28515625" style="278" bestFit="1" customWidth="1"/>
    <col min="5639" max="5639" width="14.7109375" style="278" customWidth="1"/>
    <col min="5640" max="5640" width="18.7109375" style="278" bestFit="1" customWidth="1"/>
    <col min="5641" max="5641" width="14.7109375" style="278" customWidth="1"/>
    <col min="5642" max="5642" width="16.85546875" style="278" customWidth="1"/>
    <col min="5643" max="5888" width="11.42578125" style="278"/>
    <col min="5889" max="5889" width="1.7109375" style="278" customWidth="1"/>
    <col min="5890" max="5890" width="30.7109375" style="278" customWidth="1"/>
    <col min="5891" max="5893" width="14.7109375" style="278" customWidth="1"/>
    <col min="5894" max="5894" width="17.28515625" style="278" bestFit="1" customWidth="1"/>
    <col min="5895" max="5895" width="14.7109375" style="278" customWidth="1"/>
    <col min="5896" max="5896" width="18.7109375" style="278" bestFit="1" customWidth="1"/>
    <col min="5897" max="5897" width="14.7109375" style="278" customWidth="1"/>
    <col min="5898" max="5898" width="16.85546875" style="278" customWidth="1"/>
    <col min="5899" max="6144" width="11.42578125" style="278"/>
    <col min="6145" max="6145" width="1.7109375" style="278" customWidth="1"/>
    <col min="6146" max="6146" width="30.7109375" style="278" customWidth="1"/>
    <col min="6147" max="6149" width="14.7109375" style="278" customWidth="1"/>
    <col min="6150" max="6150" width="17.28515625" style="278" bestFit="1" customWidth="1"/>
    <col min="6151" max="6151" width="14.7109375" style="278" customWidth="1"/>
    <col min="6152" max="6152" width="18.7109375" style="278" bestFit="1" customWidth="1"/>
    <col min="6153" max="6153" width="14.7109375" style="278" customWidth="1"/>
    <col min="6154" max="6154" width="16.85546875" style="278" customWidth="1"/>
    <col min="6155" max="6400" width="11.42578125" style="278"/>
    <col min="6401" max="6401" width="1.7109375" style="278" customWidth="1"/>
    <col min="6402" max="6402" width="30.7109375" style="278" customWidth="1"/>
    <col min="6403" max="6405" width="14.7109375" style="278" customWidth="1"/>
    <col min="6406" max="6406" width="17.28515625" style="278" bestFit="1" customWidth="1"/>
    <col min="6407" max="6407" width="14.7109375" style="278" customWidth="1"/>
    <col min="6408" max="6408" width="18.7109375" style="278" bestFit="1" customWidth="1"/>
    <col min="6409" max="6409" width="14.7109375" style="278" customWidth="1"/>
    <col min="6410" max="6410" width="16.85546875" style="278" customWidth="1"/>
    <col min="6411" max="6656" width="11.42578125" style="278"/>
    <col min="6657" max="6657" width="1.7109375" style="278" customWidth="1"/>
    <col min="6658" max="6658" width="30.7109375" style="278" customWidth="1"/>
    <col min="6659" max="6661" width="14.7109375" style="278" customWidth="1"/>
    <col min="6662" max="6662" width="17.28515625" style="278" bestFit="1" customWidth="1"/>
    <col min="6663" max="6663" width="14.7109375" style="278" customWidth="1"/>
    <col min="6664" max="6664" width="18.7109375" style="278" bestFit="1" customWidth="1"/>
    <col min="6665" max="6665" width="14.7109375" style="278" customWidth="1"/>
    <col min="6666" max="6666" width="16.85546875" style="278" customWidth="1"/>
    <col min="6667" max="6912" width="11.42578125" style="278"/>
    <col min="6913" max="6913" width="1.7109375" style="278" customWidth="1"/>
    <col min="6914" max="6914" width="30.7109375" style="278" customWidth="1"/>
    <col min="6915" max="6917" width="14.7109375" style="278" customWidth="1"/>
    <col min="6918" max="6918" width="17.28515625" style="278" bestFit="1" customWidth="1"/>
    <col min="6919" max="6919" width="14.7109375" style="278" customWidth="1"/>
    <col min="6920" max="6920" width="18.7109375" style="278" bestFit="1" customWidth="1"/>
    <col min="6921" max="6921" width="14.7109375" style="278" customWidth="1"/>
    <col min="6922" max="6922" width="16.85546875" style="278" customWidth="1"/>
    <col min="6923" max="7168" width="11.42578125" style="278"/>
    <col min="7169" max="7169" width="1.7109375" style="278" customWidth="1"/>
    <col min="7170" max="7170" width="30.7109375" style="278" customWidth="1"/>
    <col min="7171" max="7173" width="14.7109375" style="278" customWidth="1"/>
    <col min="7174" max="7174" width="17.28515625" style="278" bestFit="1" customWidth="1"/>
    <col min="7175" max="7175" width="14.7109375" style="278" customWidth="1"/>
    <col min="7176" max="7176" width="18.7109375" style="278" bestFit="1" customWidth="1"/>
    <col min="7177" max="7177" width="14.7109375" style="278" customWidth="1"/>
    <col min="7178" max="7178" width="16.85546875" style="278" customWidth="1"/>
    <col min="7179" max="7424" width="11.42578125" style="278"/>
    <col min="7425" max="7425" width="1.7109375" style="278" customWidth="1"/>
    <col min="7426" max="7426" width="30.7109375" style="278" customWidth="1"/>
    <col min="7427" max="7429" width="14.7109375" style="278" customWidth="1"/>
    <col min="7430" max="7430" width="17.28515625" style="278" bestFit="1" customWidth="1"/>
    <col min="7431" max="7431" width="14.7109375" style="278" customWidth="1"/>
    <col min="7432" max="7432" width="18.7109375" style="278" bestFit="1" customWidth="1"/>
    <col min="7433" max="7433" width="14.7109375" style="278" customWidth="1"/>
    <col min="7434" max="7434" width="16.85546875" style="278" customWidth="1"/>
    <col min="7435" max="7680" width="11.42578125" style="278"/>
    <col min="7681" max="7681" width="1.7109375" style="278" customWidth="1"/>
    <col min="7682" max="7682" width="30.7109375" style="278" customWidth="1"/>
    <col min="7683" max="7685" width="14.7109375" style="278" customWidth="1"/>
    <col min="7686" max="7686" width="17.28515625" style="278" bestFit="1" customWidth="1"/>
    <col min="7687" max="7687" width="14.7109375" style="278" customWidth="1"/>
    <col min="7688" max="7688" width="18.7109375" style="278" bestFit="1" customWidth="1"/>
    <col min="7689" max="7689" width="14.7109375" style="278" customWidth="1"/>
    <col min="7690" max="7690" width="16.85546875" style="278" customWidth="1"/>
    <col min="7691" max="7936" width="11.42578125" style="278"/>
    <col min="7937" max="7937" width="1.7109375" style="278" customWidth="1"/>
    <col min="7938" max="7938" width="30.7109375" style="278" customWidth="1"/>
    <col min="7939" max="7941" width="14.7109375" style="278" customWidth="1"/>
    <col min="7942" max="7942" width="17.28515625" style="278" bestFit="1" customWidth="1"/>
    <col min="7943" max="7943" width="14.7109375" style="278" customWidth="1"/>
    <col min="7944" max="7944" width="18.7109375" style="278" bestFit="1" customWidth="1"/>
    <col min="7945" max="7945" width="14.7109375" style="278" customWidth="1"/>
    <col min="7946" max="7946" width="16.85546875" style="278" customWidth="1"/>
    <col min="7947" max="8192" width="11.42578125" style="278"/>
    <col min="8193" max="8193" width="1.7109375" style="278" customWidth="1"/>
    <col min="8194" max="8194" width="30.7109375" style="278" customWidth="1"/>
    <col min="8195" max="8197" width="14.7109375" style="278" customWidth="1"/>
    <col min="8198" max="8198" width="17.28515625" style="278" bestFit="1" customWidth="1"/>
    <col min="8199" max="8199" width="14.7109375" style="278" customWidth="1"/>
    <col min="8200" max="8200" width="18.7109375" style="278" bestFit="1" customWidth="1"/>
    <col min="8201" max="8201" width="14.7109375" style="278" customWidth="1"/>
    <col min="8202" max="8202" width="16.85546875" style="278" customWidth="1"/>
    <col min="8203" max="8448" width="11.42578125" style="278"/>
    <col min="8449" max="8449" width="1.7109375" style="278" customWidth="1"/>
    <col min="8450" max="8450" width="30.7109375" style="278" customWidth="1"/>
    <col min="8451" max="8453" width="14.7109375" style="278" customWidth="1"/>
    <col min="8454" max="8454" width="17.28515625" style="278" bestFit="1" customWidth="1"/>
    <col min="8455" max="8455" width="14.7109375" style="278" customWidth="1"/>
    <col min="8456" max="8456" width="18.7109375" style="278" bestFit="1" customWidth="1"/>
    <col min="8457" max="8457" width="14.7109375" style="278" customWidth="1"/>
    <col min="8458" max="8458" width="16.85546875" style="278" customWidth="1"/>
    <col min="8459" max="8704" width="11.42578125" style="278"/>
    <col min="8705" max="8705" width="1.7109375" style="278" customWidth="1"/>
    <col min="8706" max="8706" width="30.7109375" style="278" customWidth="1"/>
    <col min="8707" max="8709" width="14.7109375" style="278" customWidth="1"/>
    <col min="8710" max="8710" width="17.28515625" style="278" bestFit="1" customWidth="1"/>
    <col min="8711" max="8711" width="14.7109375" style="278" customWidth="1"/>
    <col min="8712" max="8712" width="18.7109375" style="278" bestFit="1" customWidth="1"/>
    <col min="8713" max="8713" width="14.7109375" style="278" customWidth="1"/>
    <col min="8714" max="8714" width="16.85546875" style="278" customWidth="1"/>
    <col min="8715" max="8960" width="11.42578125" style="278"/>
    <col min="8961" max="8961" width="1.7109375" style="278" customWidth="1"/>
    <col min="8962" max="8962" width="30.7109375" style="278" customWidth="1"/>
    <col min="8963" max="8965" width="14.7109375" style="278" customWidth="1"/>
    <col min="8966" max="8966" width="17.28515625" style="278" bestFit="1" customWidth="1"/>
    <col min="8967" max="8967" width="14.7109375" style="278" customWidth="1"/>
    <col min="8968" max="8968" width="18.7109375" style="278" bestFit="1" customWidth="1"/>
    <col min="8969" max="8969" width="14.7109375" style="278" customWidth="1"/>
    <col min="8970" max="8970" width="16.85546875" style="278" customWidth="1"/>
    <col min="8971" max="9216" width="11.42578125" style="278"/>
    <col min="9217" max="9217" width="1.7109375" style="278" customWidth="1"/>
    <col min="9218" max="9218" width="30.7109375" style="278" customWidth="1"/>
    <col min="9219" max="9221" width="14.7109375" style="278" customWidth="1"/>
    <col min="9222" max="9222" width="17.28515625" style="278" bestFit="1" customWidth="1"/>
    <col min="9223" max="9223" width="14.7109375" style="278" customWidth="1"/>
    <col min="9224" max="9224" width="18.7109375" style="278" bestFit="1" customWidth="1"/>
    <col min="9225" max="9225" width="14.7109375" style="278" customWidth="1"/>
    <col min="9226" max="9226" width="16.85546875" style="278" customWidth="1"/>
    <col min="9227" max="9472" width="11.42578125" style="278"/>
    <col min="9473" max="9473" width="1.7109375" style="278" customWidth="1"/>
    <col min="9474" max="9474" width="30.7109375" style="278" customWidth="1"/>
    <col min="9475" max="9477" width="14.7109375" style="278" customWidth="1"/>
    <col min="9478" max="9478" width="17.28515625" style="278" bestFit="1" customWidth="1"/>
    <col min="9479" max="9479" width="14.7109375" style="278" customWidth="1"/>
    <col min="9480" max="9480" width="18.7109375" style="278" bestFit="1" customWidth="1"/>
    <col min="9481" max="9481" width="14.7109375" style="278" customWidth="1"/>
    <col min="9482" max="9482" width="16.85546875" style="278" customWidth="1"/>
    <col min="9483" max="9728" width="11.42578125" style="278"/>
    <col min="9729" max="9729" width="1.7109375" style="278" customWidth="1"/>
    <col min="9730" max="9730" width="30.7109375" style="278" customWidth="1"/>
    <col min="9731" max="9733" width="14.7109375" style="278" customWidth="1"/>
    <col min="9734" max="9734" width="17.28515625" style="278" bestFit="1" customWidth="1"/>
    <col min="9735" max="9735" width="14.7109375" style="278" customWidth="1"/>
    <col min="9736" max="9736" width="18.7109375" style="278" bestFit="1" customWidth="1"/>
    <col min="9737" max="9737" width="14.7109375" style="278" customWidth="1"/>
    <col min="9738" max="9738" width="16.85546875" style="278" customWidth="1"/>
    <col min="9739" max="9984" width="11.42578125" style="278"/>
    <col min="9985" max="9985" width="1.7109375" style="278" customWidth="1"/>
    <col min="9986" max="9986" width="30.7109375" style="278" customWidth="1"/>
    <col min="9987" max="9989" width="14.7109375" style="278" customWidth="1"/>
    <col min="9990" max="9990" width="17.28515625" style="278" bestFit="1" customWidth="1"/>
    <col min="9991" max="9991" width="14.7109375" style="278" customWidth="1"/>
    <col min="9992" max="9992" width="18.7109375" style="278" bestFit="1" customWidth="1"/>
    <col min="9993" max="9993" width="14.7109375" style="278" customWidth="1"/>
    <col min="9994" max="9994" width="16.85546875" style="278" customWidth="1"/>
    <col min="9995" max="10240" width="11.42578125" style="278"/>
    <col min="10241" max="10241" width="1.7109375" style="278" customWidth="1"/>
    <col min="10242" max="10242" width="30.7109375" style="278" customWidth="1"/>
    <col min="10243" max="10245" width="14.7109375" style="278" customWidth="1"/>
    <col min="10246" max="10246" width="17.28515625" style="278" bestFit="1" customWidth="1"/>
    <col min="10247" max="10247" width="14.7109375" style="278" customWidth="1"/>
    <col min="10248" max="10248" width="18.7109375" style="278" bestFit="1" customWidth="1"/>
    <col min="10249" max="10249" width="14.7109375" style="278" customWidth="1"/>
    <col min="10250" max="10250" width="16.85546875" style="278" customWidth="1"/>
    <col min="10251" max="10496" width="11.42578125" style="278"/>
    <col min="10497" max="10497" width="1.7109375" style="278" customWidth="1"/>
    <col min="10498" max="10498" width="30.7109375" style="278" customWidth="1"/>
    <col min="10499" max="10501" width="14.7109375" style="278" customWidth="1"/>
    <col min="10502" max="10502" width="17.28515625" style="278" bestFit="1" customWidth="1"/>
    <col min="10503" max="10503" width="14.7109375" style="278" customWidth="1"/>
    <col min="10504" max="10504" width="18.7109375" style="278" bestFit="1" customWidth="1"/>
    <col min="10505" max="10505" width="14.7109375" style="278" customWidth="1"/>
    <col min="10506" max="10506" width="16.85546875" style="278" customWidth="1"/>
    <col min="10507" max="10752" width="11.42578125" style="278"/>
    <col min="10753" max="10753" width="1.7109375" style="278" customWidth="1"/>
    <col min="10754" max="10754" width="30.7109375" style="278" customWidth="1"/>
    <col min="10755" max="10757" width="14.7109375" style="278" customWidth="1"/>
    <col min="10758" max="10758" width="17.28515625" style="278" bestFit="1" customWidth="1"/>
    <col min="10759" max="10759" width="14.7109375" style="278" customWidth="1"/>
    <col min="10760" max="10760" width="18.7109375" style="278" bestFit="1" customWidth="1"/>
    <col min="10761" max="10761" width="14.7109375" style="278" customWidth="1"/>
    <col min="10762" max="10762" width="16.85546875" style="278" customWidth="1"/>
    <col min="10763" max="11008" width="11.42578125" style="278"/>
    <col min="11009" max="11009" width="1.7109375" style="278" customWidth="1"/>
    <col min="11010" max="11010" width="30.7109375" style="278" customWidth="1"/>
    <col min="11011" max="11013" width="14.7109375" style="278" customWidth="1"/>
    <col min="11014" max="11014" width="17.28515625" style="278" bestFit="1" customWidth="1"/>
    <col min="11015" max="11015" width="14.7109375" style="278" customWidth="1"/>
    <col min="11016" max="11016" width="18.7109375" style="278" bestFit="1" customWidth="1"/>
    <col min="11017" max="11017" width="14.7109375" style="278" customWidth="1"/>
    <col min="11018" max="11018" width="16.85546875" style="278" customWidth="1"/>
    <col min="11019" max="11264" width="11.42578125" style="278"/>
    <col min="11265" max="11265" width="1.7109375" style="278" customWidth="1"/>
    <col min="11266" max="11266" width="30.7109375" style="278" customWidth="1"/>
    <col min="11267" max="11269" width="14.7109375" style="278" customWidth="1"/>
    <col min="11270" max="11270" width="17.28515625" style="278" bestFit="1" customWidth="1"/>
    <col min="11271" max="11271" width="14.7109375" style="278" customWidth="1"/>
    <col min="11272" max="11272" width="18.7109375" style="278" bestFit="1" customWidth="1"/>
    <col min="11273" max="11273" width="14.7109375" style="278" customWidth="1"/>
    <col min="11274" max="11274" width="16.85546875" style="278" customWidth="1"/>
    <col min="11275" max="11520" width="11.42578125" style="278"/>
    <col min="11521" max="11521" width="1.7109375" style="278" customWidth="1"/>
    <col min="11522" max="11522" width="30.7109375" style="278" customWidth="1"/>
    <col min="11523" max="11525" width="14.7109375" style="278" customWidth="1"/>
    <col min="11526" max="11526" width="17.28515625" style="278" bestFit="1" customWidth="1"/>
    <col min="11527" max="11527" width="14.7109375" style="278" customWidth="1"/>
    <col min="11528" max="11528" width="18.7109375" style="278" bestFit="1" customWidth="1"/>
    <col min="11529" max="11529" width="14.7109375" style="278" customWidth="1"/>
    <col min="11530" max="11530" width="16.85546875" style="278" customWidth="1"/>
    <col min="11531" max="11776" width="11.42578125" style="278"/>
    <col min="11777" max="11777" width="1.7109375" style="278" customWidth="1"/>
    <col min="11778" max="11778" width="30.7109375" style="278" customWidth="1"/>
    <col min="11779" max="11781" width="14.7109375" style="278" customWidth="1"/>
    <col min="11782" max="11782" width="17.28515625" style="278" bestFit="1" customWidth="1"/>
    <col min="11783" max="11783" width="14.7109375" style="278" customWidth="1"/>
    <col min="11784" max="11784" width="18.7109375" style="278" bestFit="1" customWidth="1"/>
    <col min="11785" max="11785" width="14.7109375" style="278" customWidth="1"/>
    <col min="11786" max="11786" width="16.85546875" style="278" customWidth="1"/>
    <col min="11787" max="12032" width="11.42578125" style="278"/>
    <col min="12033" max="12033" width="1.7109375" style="278" customWidth="1"/>
    <col min="12034" max="12034" width="30.7109375" style="278" customWidth="1"/>
    <col min="12035" max="12037" width="14.7109375" style="278" customWidth="1"/>
    <col min="12038" max="12038" width="17.28515625" style="278" bestFit="1" customWidth="1"/>
    <col min="12039" max="12039" width="14.7109375" style="278" customWidth="1"/>
    <col min="12040" max="12040" width="18.7109375" style="278" bestFit="1" customWidth="1"/>
    <col min="12041" max="12041" width="14.7109375" style="278" customWidth="1"/>
    <col min="12042" max="12042" width="16.85546875" style="278" customWidth="1"/>
    <col min="12043" max="12288" width="11.42578125" style="278"/>
    <col min="12289" max="12289" width="1.7109375" style="278" customWidth="1"/>
    <col min="12290" max="12290" width="30.7109375" style="278" customWidth="1"/>
    <col min="12291" max="12293" width="14.7109375" style="278" customWidth="1"/>
    <col min="12294" max="12294" width="17.28515625" style="278" bestFit="1" customWidth="1"/>
    <col min="12295" max="12295" width="14.7109375" style="278" customWidth="1"/>
    <col min="12296" max="12296" width="18.7109375" style="278" bestFit="1" customWidth="1"/>
    <col min="12297" max="12297" width="14.7109375" style="278" customWidth="1"/>
    <col min="12298" max="12298" width="16.85546875" style="278" customWidth="1"/>
    <col min="12299" max="12544" width="11.42578125" style="278"/>
    <col min="12545" max="12545" width="1.7109375" style="278" customWidth="1"/>
    <col min="12546" max="12546" width="30.7109375" style="278" customWidth="1"/>
    <col min="12547" max="12549" width="14.7109375" style="278" customWidth="1"/>
    <col min="12550" max="12550" width="17.28515625" style="278" bestFit="1" customWidth="1"/>
    <col min="12551" max="12551" width="14.7109375" style="278" customWidth="1"/>
    <col min="12552" max="12552" width="18.7109375" style="278" bestFit="1" customWidth="1"/>
    <col min="12553" max="12553" width="14.7109375" style="278" customWidth="1"/>
    <col min="12554" max="12554" width="16.85546875" style="278" customWidth="1"/>
    <col min="12555" max="12800" width="11.42578125" style="278"/>
    <col min="12801" max="12801" width="1.7109375" style="278" customWidth="1"/>
    <col min="12802" max="12802" width="30.7109375" style="278" customWidth="1"/>
    <col min="12803" max="12805" width="14.7109375" style="278" customWidth="1"/>
    <col min="12806" max="12806" width="17.28515625" style="278" bestFit="1" customWidth="1"/>
    <col min="12807" max="12807" width="14.7109375" style="278" customWidth="1"/>
    <col min="12808" max="12808" width="18.7109375" style="278" bestFit="1" customWidth="1"/>
    <col min="12809" max="12809" width="14.7109375" style="278" customWidth="1"/>
    <col min="12810" max="12810" width="16.85546875" style="278" customWidth="1"/>
    <col min="12811" max="13056" width="11.42578125" style="278"/>
    <col min="13057" max="13057" width="1.7109375" style="278" customWidth="1"/>
    <col min="13058" max="13058" width="30.7109375" style="278" customWidth="1"/>
    <col min="13059" max="13061" width="14.7109375" style="278" customWidth="1"/>
    <col min="13062" max="13062" width="17.28515625" style="278" bestFit="1" customWidth="1"/>
    <col min="13063" max="13063" width="14.7109375" style="278" customWidth="1"/>
    <col min="13064" max="13064" width="18.7109375" style="278" bestFit="1" customWidth="1"/>
    <col min="13065" max="13065" width="14.7109375" style="278" customWidth="1"/>
    <col min="13066" max="13066" width="16.85546875" style="278" customWidth="1"/>
    <col min="13067" max="13312" width="11.42578125" style="278"/>
    <col min="13313" max="13313" width="1.7109375" style="278" customWidth="1"/>
    <col min="13314" max="13314" width="30.7109375" style="278" customWidth="1"/>
    <col min="13315" max="13317" width="14.7109375" style="278" customWidth="1"/>
    <col min="13318" max="13318" width="17.28515625" style="278" bestFit="1" customWidth="1"/>
    <col min="13319" max="13319" width="14.7109375" style="278" customWidth="1"/>
    <col min="13320" max="13320" width="18.7109375" style="278" bestFit="1" customWidth="1"/>
    <col min="13321" max="13321" width="14.7109375" style="278" customWidth="1"/>
    <col min="13322" max="13322" width="16.85546875" style="278" customWidth="1"/>
    <col min="13323" max="13568" width="11.42578125" style="278"/>
    <col min="13569" max="13569" width="1.7109375" style="278" customWidth="1"/>
    <col min="13570" max="13570" width="30.7109375" style="278" customWidth="1"/>
    <col min="13571" max="13573" width="14.7109375" style="278" customWidth="1"/>
    <col min="13574" max="13574" width="17.28515625" style="278" bestFit="1" customWidth="1"/>
    <col min="13575" max="13575" width="14.7109375" style="278" customWidth="1"/>
    <col min="13576" max="13576" width="18.7109375" style="278" bestFit="1" customWidth="1"/>
    <col min="13577" max="13577" width="14.7109375" style="278" customWidth="1"/>
    <col min="13578" max="13578" width="16.85546875" style="278" customWidth="1"/>
    <col min="13579" max="13824" width="11.42578125" style="278"/>
    <col min="13825" max="13825" width="1.7109375" style="278" customWidth="1"/>
    <col min="13826" max="13826" width="30.7109375" style="278" customWidth="1"/>
    <col min="13827" max="13829" width="14.7109375" style="278" customWidth="1"/>
    <col min="13830" max="13830" width="17.28515625" style="278" bestFit="1" customWidth="1"/>
    <col min="13831" max="13831" width="14.7109375" style="278" customWidth="1"/>
    <col min="13832" max="13832" width="18.7109375" style="278" bestFit="1" customWidth="1"/>
    <col min="13833" max="13833" width="14.7109375" style="278" customWidth="1"/>
    <col min="13834" max="13834" width="16.85546875" style="278" customWidth="1"/>
    <col min="13835" max="14080" width="11.42578125" style="278"/>
    <col min="14081" max="14081" width="1.7109375" style="278" customWidth="1"/>
    <col min="14082" max="14082" width="30.7109375" style="278" customWidth="1"/>
    <col min="14083" max="14085" width="14.7109375" style="278" customWidth="1"/>
    <col min="14086" max="14086" width="17.28515625" style="278" bestFit="1" customWidth="1"/>
    <col min="14087" max="14087" width="14.7109375" style="278" customWidth="1"/>
    <col min="14088" max="14088" width="18.7109375" style="278" bestFit="1" customWidth="1"/>
    <col min="14089" max="14089" width="14.7109375" style="278" customWidth="1"/>
    <col min="14090" max="14090" width="16.85546875" style="278" customWidth="1"/>
    <col min="14091" max="14336" width="11.42578125" style="278"/>
    <col min="14337" max="14337" width="1.7109375" style="278" customWidth="1"/>
    <col min="14338" max="14338" width="30.7109375" style="278" customWidth="1"/>
    <col min="14339" max="14341" width="14.7109375" style="278" customWidth="1"/>
    <col min="14342" max="14342" width="17.28515625" style="278" bestFit="1" customWidth="1"/>
    <col min="14343" max="14343" width="14.7109375" style="278" customWidth="1"/>
    <col min="14344" max="14344" width="18.7109375" style="278" bestFit="1" customWidth="1"/>
    <col min="14345" max="14345" width="14.7109375" style="278" customWidth="1"/>
    <col min="14346" max="14346" width="16.85546875" style="278" customWidth="1"/>
    <col min="14347" max="14592" width="11.42578125" style="278"/>
    <col min="14593" max="14593" width="1.7109375" style="278" customWidth="1"/>
    <col min="14594" max="14594" width="30.7109375" style="278" customWidth="1"/>
    <col min="14595" max="14597" width="14.7109375" style="278" customWidth="1"/>
    <col min="14598" max="14598" width="17.28515625" style="278" bestFit="1" customWidth="1"/>
    <col min="14599" max="14599" width="14.7109375" style="278" customWidth="1"/>
    <col min="14600" max="14600" width="18.7109375" style="278" bestFit="1" customWidth="1"/>
    <col min="14601" max="14601" width="14.7109375" style="278" customWidth="1"/>
    <col min="14602" max="14602" width="16.85546875" style="278" customWidth="1"/>
    <col min="14603" max="14848" width="11.42578125" style="278"/>
    <col min="14849" max="14849" width="1.7109375" style="278" customWidth="1"/>
    <col min="14850" max="14850" width="30.7109375" style="278" customWidth="1"/>
    <col min="14851" max="14853" width="14.7109375" style="278" customWidth="1"/>
    <col min="14854" max="14854" width="17.28515625" style="278" bestFit="1" customWidth="1"/>
    <col min="14855" max="14855" width="14.7109375" style="278" customWidth="1"/>
    <col min="14856" max="14856" width="18.7109375" style="278" bestFit="1" customWidth="1"/>
    <col min="14857" max="14857" width="14.7109375" style="278" customWidth="1"/>
    <col min="14858" max="14858" width="16.85546875" style="278" customWidth="1"/>
    <col min="14859" max="15104" width="11.42578125" style="278"/>
    <col min="15105" max="15105" width="1.7109375" style="278" customWidth="1"/>
    <col min="15106" max="15106" width="30.7109375" style="278" customWidth="1"/>
    <col min="15107" max="15109" width="14.7109375" style="278" customWidth="1"/>
    <col min="15110" max="15110" width="17.28515625" style="278" bestFit="1" customWidth="1"/>
    <col min="15111" max="15111" width="14.7109375" style="278" customWidth="1"/>
    <col min="15112" max="15112" width="18.7109375" style="278" bestFit="1" customWidth="1"/>
    <col min="15113" max="15113" width="14.7109375" style="278" customWidth="1"/>
    <col min="15114" max="15114" width="16.85546875" style="278" customWidth="1"/>
    <col min="15115" max="15360" width="11.42578125" style="278"/>
    <col min="15361" max="15361" width="1.7109375" style="278" customWidth="1"/>
    <col min="15362" max="15362" width="30.7109375" style="278" customWidth="1"/>
    <col min="15363" max="15365" width="14.7109375" style="278" customWidth="1"/>
    <col min="15366" max="15366" width="17.28515625" style="278" bestFit="1" customWidth="1"/>
    <col min="15367" max="15367" width="14.7109375" style="278" customWidth="1"/>
    <col min="15368" max="15368" width="18.7109375" style="278" bestFit="1" customWidth="1"/>
    <col min="15369" max="15369" width="14.7109375" style="278" customWidth="1"/>
    <col min="15370" max="15370" width="16.85546875" style="278" customWidth="1"/>
    <col min="15371" max="15616" width="11.42578125" style="278"/>
    <col min="15617" max="15617" width="1.7109375" style="278" customWidth="1"/>
    <col min="15618" max="15618" width="30.7109375" style="278" customWidth="1"/>
    <col min="15619" max="15621" width="14.7109375" style="278" customWidth="1"/>
    <col min="15622" max="15622" width="17.28515625" style="278" bestFit="1" customWidth="1"/>
    <col min="15623" max="15623" width="14.7109375" style="278" customWidth="1"/>
    <col min="15624" max="15624" width="18.7109375" style="278" bestFit="1" customWidth="1"/>
    <col min="15625" max="15625" width="14.7109375" style="278" customWidth="1"/>
    <col min="15626" max="15626" width="16.85546875" style="278" customWidth="1"/>
    <col min="15627" max="15872" width="11.42578125" style="278"/>
    <col min="15873" max="15873" width="1.7109375" style="278" customWidth="1"/>
    <col min="15874" max="15874" width="30.7109375" style="278" customWidth="1"/>
    <col min="15875" max="15877" width="14.7109375" style="278" customWidth="1"/>
    <col min="15878" max="15878" width="17.28515625" style="278" bestFit="1" customWidth="1"/>
    <col min="15879" max="15879" width="14.7109375" style="278" customWidth="1"/>
    <col min="15880" max="15880" width="18.7109375" style="278" bestFit="1" customWidth="1"/>
    <col min="15881" max="15881" width="14.7109375" style="278" customWidth="1"/>
    <col min="15882" max="15882" width="16.85546875" style="278" customWidth="1"/>
    <col min="15883" max="16128" width="11.42578125" style="278"/>
    <col min="16129" max="16129" width="1.7109375" style="278" customWidth="1"/>
    <col min="16130" max="16130" width="30.7109375" style="278" customWidth="1"/>
    <col min="16131" max="16133" width="14.7109375" style="278" customWidth="1"/>
    <col min="16134" max="16134" width="17.28515625" style="278" bestFit="1" customWidth="1"/>
    <col min="16135" max="16135" width="14.7109375" style="278" customWidth="1"/>
    <col min="16136" max="16136" width="18.7109375" style="278" bestFit="1" customWidth="1"/>
    <col min="16137" max="16137" width="14.7109375" style="278" customWidth="1"/>
    <col min="16138" max="16138" width="16.85546875" style="278" customWidth="1"/>
    <col min="16139" max="16384" width="11.42578125" style="278"/>
  </cols>
  <sheetData>
    <row r="1" spans="2:10" ht="18" x14ac:dyDescent="0.25">
      <c r="B1" s="834" t="s">
        <v>220</v>
      </c>
      <c r="C1" s="834"/>
      <c r="D1" s="834"/>
      <c r="E1" s="834"/>
      <c r="F1" s="834"/>
      <c r="G1" s="834"/>
      <c r="H1" s="834"/>
      <c r="I1" s="834"/>
      <c r="J1" s="834"/>
    </row>
    <row r="2" spans="2:10" ht="18" x14ac:dyDescent="0.25">
      <c r="B2" s="279"/>
      <c r="C2" s="279"/>
      <c r="D2" s="279"/>
      <c r="E2" s="279"/>
      <c r="F2" s="279"/>
      <c r="G2" s="279"/>
      <c r="H2" s="279"/>
      <c r="I2" s="279"/>
      <c r="J2" s="279"/>
    </row>
    <row r="3" spans="2:10" x14ac:dyDescent="0.25">
      <c r="C3" s="280">
        <f>ROUND(C28,0)</f>
        <v>0</v>
      </c>
      <c r="D3" s="280"/>
      <c r="E3" s="280"/>
      <c r="F3" s="280"/>
      <c r="G3" s="280"/>
      <c r="H3" s="280"/>
      <c r="I3" s="280"/>
      <c r="J3" s="280"/>
    </row>
    <row r="4" spans="2:10" ht="30" x14ac:dyDescent="0.25">
      <c r="B4" s="281" t="s">
        <v>221</v>
      </c>
      <c r="C4" s="282" t="s">
        <v>222</v>
      </c>
      <c r="D4" s="283" t="s">
        <v>223</v>
      </c>
      <c r="E4" s="284" t="s">
        <v>224</v>
      </c>
      <c r="F4" s="284" t="s">
        <v>225</v>
      </c>
      <c r="G4" s="284" t="s">
        <v>226</v>
      </c>
      <c r="H4" s="284" t="s">
        <v>227</v>
      </c>
      <c r="I4" s="284" t="s">
        <v>228</v>
      </c>
      <c r="J4" s="284" t="s">
        <v>229</v>
      </c>
    </row>
    <row r="5" spans="2:10" x14ac:dyDescent="0.25">
      <c r="B5" s="285" t="s">
        <v>230</v>
      </c>
      <c r="C5" s="286">
        <v>0</v>
      </c>
      <c r="D5" s="286">
        <v>0</v>
      </c>
      <c r="E5" s="286">
        <v>0</v>
      </c>
      <c r="F5" s="286">
        <v>0</v>
      </c>
      <c r="G5" s="286">
        <v>0</v>
      </c>
      <c r="H5" s="286">
        <v>0</v>
      </c>
      <c r="I5" s="286">
        <v>0</v>
      </c>
      <c r="J5" s="286">
        <v>0</v>
      </c>
    </row>
    <row r="6" spans="2:10" x14ac:dyDescent="0.25">
      <c r="B6" s="287" t="s">
        <v>231</v>
      </c>
      <c r="C6" s="288">
        <v>926200</v>
      </c>
      <c r="D6" s="288">
        <v>15679699</v>
      </c>
      <c r="E6" s="288">
        <v>25360748</v>
      </c>
      <c r="F6" s="288">
        <v>99896</v>
      </c>
      <c r="G6" s="288">
        <v>1431550</v>
      </c>
      <c r="H6" s="288">
        <f>C6+D6+E6+F6+G6</f>
        <v>43498093</v>
      </c>
      <c r="I6" s="288">
        <v>1189272</v>
      </c>
      <c r="J6" s="288">
        <f>H6+I6</f>
        <v>44687365</v>
      </c>
    </row>
    <row r="7" spans="2:10" x14ac:dyDescent="0.25">
      <c r="B7" s="287" t="s">
        <v>232</v>
      </c>
      <c r="C7" s="288">
        <v>1245590</v>
      </c>
      <c r="D7" s="288">
        <v>24668890</v>
      </c>
      <c r="E7" s="288">
        <v>28832073</v>
      </c>
      <c r="F7" s="288">
        <v>125296</v>
      </c>
      <c r="G7" s="288">
        <v>2630793</v>
      </c>
      <c r="H7" s="288">
        <f>C7+D7+E7+F7+G7</f>
        <v>57502642</v>
      </c>
      <c r="I7" s="288">
        <v>5303919</v>
      </c>
      <c r="J7" s="288">
        <f>H7+I7</f>
        <v>62806561</v>
      </c>
    </row>
    <row r="8" spans="2:10" x14ac:dyDescent="0.25">
      <c r="B8" s="285" t="s">
        <v>233</v>
      </c>
      <c r="C8" s="286">
        <v>343871</v>
      </c>
      <c r="D8" s="286">
        <v>9314643</v>
      </c>
      <c r="E8" s="286">
        <v>11029632</v>
      </c>
      <c r="F8" s="286">
        <v>108335</v>
      </c>
      <c r="G8" s="286">
        <v>1325323</v>
      </c>
      <c r="H8" s="288">
        <f>C8+D8+E8+F8+G8</f>
        <v>22121804</v>
      </c>
      <c r="I8" s="286">
        <v>123746</v>
      </c>
      <c r="J8" s="289">
        <v>22245550</v>
      </c>
    </row>
    <row r="9" spans="2:10" ht="15.75" thickBot="1" x14ac:dyDescent="0.3">
      <c r="B9" s="290" t="s">
        <v>234</v>
      </c>
      <c r="C9" s="291">
        <f>C8/C7*100</f>
        <v>27.607077770373877</v>
      </c>
      <c r="D9" s="291">
        <f t="shared" ref="D9:J9" si="0">D8/D7*100</f>
        <v>37.75866283403915</v>
      </c>
      <c r="E9" s="291">
        <f t="shared" si="0"/>
        <v>38.254731111425805</v>
      </c>
      <c r="F9" s="291">
        <f t="shared" si="0"/>
        <v>86.46325501213127</v>
      </c>
      <c r="G9" s="291">
        <f t="shared" si="0"/>
        <v>50.377319690298705</v>
      </c>
      <c r="H9" s="291">
        <f t="shared" si="0"/>
        <v>38.470934952867033</v>
      </c>
      <c r="I9" s="291">
        <f t="shared" si="0"/>
        <v>2.3331050115961425</v>
      </c>
      <c r="J9" s="291">
        <f t="shared" si="0"/>
        <v>35.41914991970345</v>
      </c>
    </row>
    <row r="10" spans="2:10" x14ac:dyDescent="0.25">
      <c r="B10" s="285" t="s">
        <v>235</v>
      </c>
      <c r="C10" s="286">
        <v>0</v>
      </c>
      <c r="D10" s="286">
        <v>0</v>
      </c>
      <c r="E10" s="286">
        <v>0</v>
      </c>
      <c r="F10" s="286">
        <v>0</v>
      </c>
      <c r="G10" s="286">
        <v>0</v>
      </c>
      <c r="H10" s="286">
        <v>0</v>
      </c>
      <c r="I10" s="286">
        <v>0</v>
      </c>
      <c r="J10" s="286">
        <v>0</v>
      </c>
    </row>
    <row r="11" spans="2:10" x14ac:dyDescent="0.25">
      <c r="B11" s="287" t="s">
        <v>231</v>
      </c>
      <c r="C11" s="288">
        <v>137160</v>
      </c>
      <c r="D11" s="288">
        <v>87600</v>
      </c>
      <c r="E11" s="288">
        <v>0</v>
      </c>
      <c r="F11" s="288">
        <v>0</v>
      </c>
      <c r="G11" s="288">
        <v>0</v>
      </c>
      <c r="H11" s="288">
        <f>C11+D11+E11+F11+G11</f>
        <v>224760</v>
      </c>
      <c r="I11" s="288">
        <v>0</v>
      </c>
      <c r="J11" s="288">
        <f>H11+I11</f>
        <v>224760</v>
      </c>
    </row>
    <row r="12" spans="2:10" x14ac:dyDescent="0.25">
      <c r="B12" s="287" t="s">
        <v>232</v>
      </c>
      <c r="C12" s="288">
        <v>137160</v>
      </c>
      <c r="D12" s="288">
        <v>87600</v>
      </c>
      <c r="E12" s="288">
        <v>0</v>
      </c>
      <c r="F12" s="288">
        <v>0</v>
      </c>
      <c r="G12" s="288">
        <v>0</v>
      </c>
      <c r="H12" s="288">
        <f>C12+D12+E12+F12+G12</f>
        <v>224760</v>
      </c>
      <c r="I12" s="288">
        <v>0</v>
      </c>
      <c r="J12" s="288">
        <f>H12+I12</f>
        <v>224760</v>
      </c>
    </row>
    <row r="13" spans="2:10" x14ac:dyDescent="0.25">
      <c r="B13" s="285" t="s">
        <v>233</v>
      </c>
      <c r="C13" s="286">
        <v>58424</v>
      </c>
      <c r="D13" s="286">
        <v>32595</v>
      </c>
      <c r="E13" s="286">
        <v>0</v>
      </c>
      <c r="F13" s="286">
        <v>0</v>
      </c>
      <c r="G13" s="286">
        <v>0</v>
      </c>
      <c r="H13" s="289">
        <f>C13+D13+E13+F13+G13</f>
        <v>91019</v>
      </c>
      <c r="I13" s="286">
        <v>0</v>
      </c>
      <c r="J13" s="289">
        <f>E13+F13+G13+H13+I13</f>
        <v>91019</v>
      </c>
    </row>
    <row r="14" spans="2:10" ht="15.75" thickBot="1" x14ac:dyDescent="0.3">
      <c r="B14" s="290" t="s">
        <v>234</v>
      </c>
      <c r="C14" s="291">
        <f>C13/C12*100</f>
        <v>42.595508894721497</v>
      </c>
      <c r="D14" s="291">
        <f>D13/D12*100</f>
        <v>37.208904109589042</v>
      </c>
      <c r="E14" s="291"/>
      <c r="F14" s="291"/>
      <c r="G14" s="291"/>
      <c r="H14" s="291">
        <f>H13/H12*100</f>
        <v>40.496084712582309</v>
      </c>
      <c r="I14" s="291"/>
      <c r="J14" s="291">
        <f>J13/J12*100</f>
        <v>40.496084712582309</v>
      </c>
    </row>
    <row r="15" spans="2:10" x14ac:dyDescent="0.25">
      <c r="B15" s="285" t="s">
        <v>236</v>
      </c>
      <c r="C15" s="286">
        <v>0</v>
      </c>
      <c r="D15" s="286">
        <v>0</v>
      </c>
      <c r="E15" s="286">
        <v>0</v>
      </c>
      <c r="F15" s="286">
        <v>0</v>
      </c>
      <c r="G15" s="286">
        <v>0</v>
      </c>
      <c r="H15" s="286">
        <v>0</v>
      </c>
      <c r="I15" s="286">
        <v>0</v>
      </c>
      <c r="J15" s="286">
        <v>0</v>
      </c>
    </row>
    <row r="16" spans="2:10" x14ac:dyDescent="0.25">
      <c r="B16" s="287" t="s">
        <v>231</v>
      </c>
      <c r="C16" s="288">
        <v>75245</v>
      </c>
      <c r="D16" s="288">
        <v>27436</v>
      </c>
      <c r="E16" s="288">
        <v>850</v>
      </c>
      <c r="F16" s="288">
        <v>428</v>
      </c>
      <c r="G16" s="288">
        <v>0</v>
      </c>
      <c r="H16" s="288">
        <f>C16+D16+E16+F16+G16</f>
        <v>103959</v>
      </c>
      <c r="I16" s="288">
        <v>0</v>
      </c>
      <c r="J16" s="288">
        <f>H16+I16</f>
        <v>103959</v>
      </c>
    </row>
    <row r="17" spans="2:12" x14ac:dyDescent="0.25">
      <c r="B17" s="287" t="s">
        <v>232</v>
      </c>
      <c r="C17" s="288">
        <v>77245</v>
      </c>
      <c r="D17" s="288">
        <v>27736</v>
      </c>
      <c r="E17" s="288">
        <v>850</v>
      </c>
      <c r="F17" s="288">
        <v>428</v>
      </c>
      <c r="G17" s="288">
        <v>0</v>
      </c>
      <c r="H17" s="288">
        <f>C17+D17+E17+F17+G17</f>
        <v>106259</v>
      </c>
      <c r="I17" s="288">
        <v>0</v>
      </c>
      <c r="J17" s="288">
        <f>H17+I17</f>
        <v>106259</v>
      </c>
    </row>
    <row r="18" spans="2:12" x14ac:dyDescent="0.25">
      <c r="B18" s="285" t="s">
        <v>233</v>
      </c>
      <c r="C18" s="286">
        <v>34689</v>
      </c>
      <c r="D18" s="286">
        <v>6511</v>
      </c>
      <c r="E18" s="286">
        <v>0</v>
      </c>
      <c r="F18" s="286">
        <v>306</v>
      </c>
      <c r="G18" s="286">
        <v>0</v>
      </c>
      <c r="H18" s="289">
        <f>C18+D18+E18+F18+G18</f>
        <v>41506</v>
      </c>
      <c r="I18" s="286">
        <v>0</v>
      </c>
      <c r="J18" s="289">
        <f>C18+D18+E18+F18</f>
        <v>41506</v>
      </c>
      <c r="L18" s="280"/>
    </row>
    <row r="19" spans="2:12" x14ac:dyDescent="0.25">
      <c r="B19" s="285" t="s">
        <v>234</v>
      </c>
      <c r="C19" s="292">
        <f>C18/C17*100</f>
        <v>44.907761020130756</v>
      </c>
      <c r="D19" s="292">
        <f t="shared" ref="D19:J19" si="1">D18/D17*100</f>
        <v>23.474906259013554</v>
      </c>
      <c r="E19" s="292">
        <f t="shared" si="1"/>
        <v>0</v>
      </c>
      <c r="F19" s="292">
        <f t="shared" si="1"/>
        <v>71.495327102803742</v>
      </c>
      <c r="G19" s="292"/>
      <c r="H19" s="292">
        <f t="shared" si="1"/>
        <v>39.06116187805268</v>
      </c>
      <c r="I19" s="292"/>
      <c r="J19" s="292">
        <f t="shared" si="1"/>
        <v>39.06116187805268</v>
      </c>
    </row>
    <row r="20" spans="2:12" x14ac:dyDescent="0.25">
      <c r="B20" s="293" t="s">
        <v>237</v>
      </c>
      <c r="C20" s="294">
        <v>0</v>
      </c>
      <c r="D20" s="294">
        <v>0</v>
      </c>
      <c r="E20" s="294">
        <v>0</v>
      </c>
      <c r="F20" s="294">
        <v>0</v>
      </c>
      <c r="G20" s="294">
        <v>0</v>
      </c>
      <c r="H20" s="294">
        <v>0</v>
      </c>
      <c r="I20" s="294">
        <v>0</v>
      </c>
      <c r="J20" s="294">
        <v>0</v>
      </c>
    </row>
    <row r="21" spans="2:12" x14ac:dyDescent="0.25">
      <c r="B21" s="287" t="s">
        <v>231</v>
      </c>
      <c r="C21" s="288">
        <v>32688</v>
      </c>
      <c r="D21" s="288">
        <v>14394</v>
      </c>
      <c r="E21" s="288">
        <v>375</v>
      </c>
      <c r="F21" s="288">
        <v>313</v>
      </c>
      <c r="G21" s="288">
        <v>0</v>
      </c>
      <c r="H21" s="288">
        <f>C21+D21+E21+F21+G21</f>
        <v>47770</v>
      </c>
      <c r="I21" s="288">
        <v>0</v>
      </c>
      <c r="J21" s="288">
        <f>H21+I21</f>
        <v>47770</v>
      </c>
    </row>
    <row r="22" spans="2:12" x14ac:dyDescent="0.25">
      <c r="B22" s="287" t="s">
        <v>232</v>
      </c>
      <c r="C22" s="288">
        <v>32688</v>
      </c>
      <c r="D22" s="288">
        <v>14694</v>
      </c>
      <c r="E22" s="288">
        <v>375</v>
      </c>
      <c r="F22" s="288">
        <v>313</v>
      </c>
      <c r="G22" s="288">
        <v>0</v>
      </c>
      <c r="H22" s="288">
        <f>C22+D22+E22+F22+G22</f>
        <v>48070</v>
      </c>
      <c r="I22" s="288">
        <v>0</v>
      </c>
      <c r="J22" s="288">
        <f>H22+I22</f>
        <v>48070</v>
      </c>
    </row>
    <row r="23" spans="2:12" x14ac:dyDescent="0.25">
      <c r="B23" s="285" t="s">
        <v>233</v>
      </c>
      <c r="C23" s="286">
        <v>14092</v>
      </c>
      <c r="D23" s="286">
        <v>2108</v>
      </c>
      <c r="E23" s="286">
        <v>16</v>
      </c>
      <c r="F23" s="286">
        <v>0</v>
      </c>
      <c r="G23" s="286">
        <v>0</v>
      </c>
      <c r="H23" s="289">
        <f>C23+D23+E23+F23+G23</f>
        <v>16216</v>
      </c>
      <c r="I23" s="286">
        <v>0</v>
      </c>
      <c r="J23" s="289">
        <f>C23+D23+E23+F23+G23</f>
        <v>16216</v>
      </c>
    </row>
    <row r="24" spans="2:12" ht="15.75" thickBot="1" x14ac:dyDescent="0.3">
      <c r="B24" s="290" t="s">
        <v>234</v>
      </c>
      <c r="C24" s="291">
        <f>C23/C22*100</f>
        <v>43.110621634850709</v>
      </c>
      <c r="D24" s="291">
        <f>D23/D22*100</f>
        <v>14.345991561181433</v>
      </c>
      <c r="E24" s="291">
        <f>E23/E22*100</f>
        <v>4.2666666666666666</v>
      </c>
      <c r="F24" s="291">
        <f>F23/F22*100</f>
        <v>0</v>
      </c>
      <c r="G24" s="291"/>
      <c r="H24" s="291">
        <f>H23/H22*100</f>
        <v>33.734137715831082</v>
      </c>
      <c r="I24" s="291"/>
      <c r="J24" s="291">
        <f>J23/J22*100</f>
        <v>33.734137715831082</v>
      </c>
    </row>
    <row r="25" spans="2:12" x14ac:dyDescent="0.25">
      <c r="B25" s="285" t="s">
        <v>238</v>
      </c>
      <c r="C25" s="286">
        <v>0</v>
      </c>
      <c r="D25" s="286">
        <v>0</v>
      </c>
      <c r="E25" s="286">
        <v>0</v>
      </c>
      <c r="F25" s="286">
        <v>0</v>
      </c>
      <c r="G25" s="286">
        <v>0</v>
      </c>
      <c r="H25" s="286">
        <v>0</v>
      </c>
      <c r="I25" s="286">
        <v>0</v>
      </c>
      <c r="J25" s="286">
        <v>0</v>
      </c>
    </row>
    <row r="26" spans="2:12" x14ac:dyDescent="0.25">
      <c r="B26" s="287" t="s">
        <v>231</v>
      </c>
      <c r="C26" s="288">
        <v>0</v>
      </c>
      <c r="D26" s="288">
        <v>2000</v>
      </c>
      <c r="E26" s="288">
        <v>113568</v>
      </c>
      <c r="F26" s="288">
        <v>0</v>
      </c>
      <c r="G26" s="288">
        <v>0</v>
      </c>
      <c r="H26" s="288">
        <f>C26+D26+E26+F26+G26</f>
        <v>115568</v>
      </c>
      <c r="I26" s="288">
        <v>0</v>
      </c>
      <c r="J26" s="288">
        <f>H26+I26</f>
        <v>115568</v>
      </c>
    </row>
    <row r="27" spans="2:12" x14ac:dyDescent="0.25">
      <c r="B27" s="287" t="s">
        <v>232</v>
      </c>
      <c r="C27" s="288">
        <v>0</v>
      </c>
      <c r="D27" s="288">
        <v>2000</v>
      </c>
      <c r="E27" s="288">
        <v>113568</v>
      </c>
      <c r="F27" s="288">
        <v>0</v>
      </c>
      <c r="G27" s="288">
        <v>0</v>
      </c>
      <c r="H27" s="288">
        <f>C27+D27+E27+F27+G27</f>
        <v>115568</v>
      </c>
      <c r="I27" s="288">
        <v>0</v>
      </c>
      <c r="J27" s="288">
        <f>H27+I27</f>
        <v>115568</v>
      </c>
    </row>
    <row r="28" spans="2:12" x14ac:dyDescent="0.25">
      <c r="B28" s="285" t="s">
        <v>233</v>
      </c>
      <c r="C28" s="286">
        <v>0</v>
      </c>
      <c r="D28" s="286">
        <v>553</v>
      </c>
      <c r="E28" s="286">
        <v>56214</v>
      </c>
      <c r="F28" s="286">
        <v>0</v>
      </c>
      <c r="G28" s="286">
        <v>0</v>
      </c>
      <c r="H28" s="289">
        <v>56767</v>
      </c>
      <c r="I28" s="286">
        <v>0</v>
      </c>
      <c r="J28" s="289">
        <v>56767</v>
      </c>
    </row>
    <row r="29" spans="2:12" ht="15.75" thickBot="1" x14ac:dyDescent="0.3">
      <c r="B29" s="290" t="s">
        <v>234</v>
      </c>
      <c r="C29" s="291"/>
      <c r="D29" s="291">
        <f>D28/D27*100</f>
        <v>27.650000000000002</v>
      </c>
      <c r="E29" s="291">
        <f t="shared" ref="E29:J29" si="2">E28/E27*100</f>
        <v>49.498098055790365</v>
      </c>
      <c r="F29" s="291"/>
      <c r="G29" s="291"/>
      <c r="H29" s="291">
        <f t="shared" si="2"/>
        <v>49.11999861553371</v>
      </c>
      <c r="I29" s="291"/>
      <c r="J29" s="291">
        <f t="shared" si="2"/>
        <v>49.11999861553371</v>
      </c>
    </row>
    <row r="30" spans="2:12" x14ac:dyDescent="0.25">
      <c r="B30" s="287" t="s">
        <v>239</v>
      </c>
      <c r="C30" s="288">
        <v>0</v>
      </c>
      <c r="D30" s="288">
        <v>0</v>
      </c>
      <c r="E30" s="288">
        <v>0</v>
      </c>
      <c r="F30" s="288">
        <v>0</v>
      </c>
      <c r="G30" s="288">
        <v>0</v>
      </c>
      <c r="H30" s="288">
        <v>0</v>
      </c>
      <c r="I30" s="288">
        <v>0</v>
      </c>
      <c r="J30" s="288">
        <v>0</v>
      </c>
    </row>
    <row r="31" spans="2:12" x14ac:dyDescent="0.25">
      <c r="B31" s="287" t="s">
        <v>240</v>
      </c>
      <c r="C31" s="295">
        <v>1171293</v>
      </c>
      <c r="D31" s="295">
        <v>15811129</v>
      </c>
      <c r="E31" s="295">
        <v>25475541</v>
      </c>
      <c r="F31" s="295">
        <v>100637</v>
      </c>
      <c r="G31" s="295">
        <v>1431550</v>
      </c>
      <c r="H31" s="295">
        <f>C31+D31+E31+F31+G31</f>
        <v>43990150</v>
      </c>
      <c r="I31" s="295">
        <v>1189272</v>
      </c>
      <c r="J31" s="295">
        <f>H31+I31</f>
        <v>45179422</v>
      </c>
    </row>
    <row r="32" spans="2:12" x14ac:dyDescent="0.25">
      <c r="B32" s="287" t="s">
        <v>241</v>
      </c>
      <c r="C32" s="295">
        <v>1492683</v>
      </c>
      <c r="D32" s="295">
        <v>24800920</v>
      </c>
      <c r="E32" s="295">
        <v>28946866</v>
      </c>
      <c r="F32" s="295">
        <v>126037</v>
      </c>
      <c r="G32" s="295">
        <v>2630793</v>
      </c>
      <c r="H32" s="295">
        <f>C32+D32+E32+F32+G32</f>
        <v>57997299</v>
      </c>
      <c r="I32" s="295">
        <v>5303919</v>
      </c>
      <c r="J32" s="295">
        <f>H32+I32</f>
        <v>63301218</v>
      </c>
    </row>
    <row r="33" spans="2:12" x14ac:dyDescent="0.25">
      <c r="B33" s="287" t="s">
        <v>242</v>
      </c>
      <c r="C33" s="296">
        <v>451077</v>
      </c>
      <c r="D33" s="296">
        <v>9356410.7699999996</v>
      </c>
      <c r="E33" s="296">
        <v>11085861.68</v>
      </c>
      <c r="F33" s="296">
        <v>108640.12</v>
      </c>
      <c r="G33" s="296">
        <v>1325322.69</v>
      </c>
      <c r="H33" s="296">
        <f>C33+D33+E33+F33+G33</f>
        <v>22327312.260000002</v>
      </c>
      <c r="I33" s="296">
        <v>123746.09</v>
      </c>
      <c r="J33" s="296">
        <f>H33+I33</f>
        <v>22451058.350000001</v>
      </c>
    </row>
    <row r="34" spans="2:12" ht="15.75" thickBot="1" x14ac:dyDescent="0.3">
      <c r="B34" s="290" t="s">
        <v>234</v>
      </c>
      <c r="C34" s="297">
        <f t="shared" ref="C34:J34" si="3">C33/C32*100</f>
        <v>30.219209302979937</v>
      </c>
      <c r="D34" s="297">
        <f t="shared" si="3"/>
        <v>37.726063267007838</v>
      </c>
      <c r="E34" s="297">
        <f t="shared" si="3"/>
        <v>38.297277777843028</v>
      </c>
      <c r="F34" s="297">
        <f t="shared" si="3"/>
        <v>86.19700564120059</v>
      </c>
      <c r="G34" s="297">
        <f t="shared" si="3"/>
        <v>50.377307906779436</v>
      </c>
      <c r="H34" s="297">
        <f t="shared" si="3"/>
        <v>38.497158738375042</v>
      </c>
      <c r="I34" s="297">
        <f t="shared" si="3"/>
        <v>2.3331067084546349</v>
      </c>
      <c r="J34" s="297">
        <f t="shared" si="3"/>
        <v>35.467024268000657</v>
      </c>
    </row>
    <row r="35" spans="2:12" x14ac:dyDescent="0.25">
      <c r="B35" s="285" t="s">
        <v>243</v>
      </c>
      <c r="C35" s="286">
        <v>0</v>
      </c>
      <c r="D35" s="286">
        <v>0</v>
      </c>
      <c r="E35" s="286">
        <v>0</v>
      </c>
      <c r="F35" s="286">
        <v>0</v>
      </c>
      <c r="G35" s="286">
        <v>0</v>
      </c>
      <c r="H35" s="286">
        <v>0</v>
      </c>
      <c r="I35" s="286">
        <v>0</v>
      </c>
      <c r="J35" s="286">
        <v>0</v>
      </c>
    </row>
    <row r="36" spans="2:12" x14ac:dyDescent="0.25">
      <c r="B36" s="287" t="s">
        <v>231</v>
      </c>
      <c r="C36" s="295">
        <v>2452326</v>
      </c>
      <c r="D36" s="295">
        <v>6707360</v>
      </c>
      <c r="E36" s="295">
        <v>51358697</v>
      </c>
      <c r="F36" s="295">
        <v>222777</v>
      </c>
      <c r="G36" s="295">
        <v>79418</v>
      </c>
      <c r="H36" s="295">
        <f>C36+D36+E36+F36+G36</f>
        <v>60820578</v>
      </c>
      <c r="I36" s="295">
        <v>0</v>
      </c>
      <c r="J36" s="295">
        <f>H36+I36</f>
        <v>60820578</v>
      </c>
    </row>
    <row r="37" spans="2:12" x14ac:dyDescent="0.25">
      <c r="B37" s="287" t="s">
        <v>232</v>
      </c>
      <c r="C37" s="295">
        <v>2570119</v>
      </c>
      <c r="D37" s="295">
        <v>7819390</v>
      </c>
      <c r="E37" s="295">
        <v>51938949</v>
      </c>
      <c r="F37" s="295">
        <v>270948</v>
      </c>
      <c r="G37" s="295">
        <v>99376</v>
      </c>
      <c r="H37" s="295">
        <f>C37+D37+E37+F37+G37</f>
        <v>62698782</v>
      </c>
      <c r="I37" s="295">
        <v>0</v>
      </c>
      <c r="J37" s="295">
        <f>H37+I37</f>
        <v>62698782</v>
      </c>
      <c r="K37" s="280"/>
    </row>
    <row r="38" spans="2:12" x14ac:dyDescent="0.25">
      <c r="B38" s="285" t="s">
        <v>233</v>
      </c>
      <c r="C38" s="298">
        <v>939057.99</v>
      </c>
      <c r="D38" s="298">
        <v>3341905.36</v>
      </c>
      <c r="E38" s="298">
        <v>25296244.329999998</v>
      </c>
      <c r="F38" s="298">
        <v>138303.19</v>
      </c>
      <c r="G38" s="298">
        <v>40609.949999999997</v>
      </c>
      <c r="H38" s="299">
        <f>C38+D38+E38+F38+G38</f>
        <v>29756120.82</v>
      </c>
      <c r="I38" s="298">
        <v>0</v>
      </c>
      <c r="J38" s="298">
        <f>H38+I38</f>
        <v>29756120.82</v>
      </c>
    </row>
    <row r="39" spans="2:12" ht="15.75" thickBot="1" x14ac:dyDescent="0.3">
      <c r="B39" s="290" t="s">
        <v>234</v>
      </c>
      <c r="C39" s="291">
        <f t="shared" ref="C39:H39" si="4">C38/C37*100</f>
        <v>36.537529585205974</v>
      </c>
      <c r="D39" s="291">
        <f t="shared" si="4"/>
        <v>42.738696496785558</v>
      </c>
      <c r="E39" s="291">
        <f t="shared" si="4"/>
        <v>48.703804788194688</v>
      </c>
      <c r="F39" s="291">
        <f t="shared" si="4"/>
        <v>51.044181909443878</v>
      </c>
      <c r="G39" s="291">
        <f t="shared" si="4"/>
        <v>40.864947270970852</v>
      </c>
      <c r="H39" s="291">
        <f t="shared" si="4"/>
        <v>47.458849870480741</v>
      </c>
      <c r="I39" s="291"/>
      <c r="J39" s="291">
        <f>J38/J37*100</f>
        <v>47.458849870480741</v>
      </c>
    </row>
    <row r="40" spans="2:12" x14ac:dyDescent="0.25">
      <c r="B40" s="287" t="s">
        <v>244</v>
      </c>
      <c r="C40" s="288">
        <v>0</v>
      </c>
      <c r="D40" s="288">
        <v>0</v>
      </c>
      <c r="E40" s="288">
        <v>0</v>
      </c>
      <c r="F40" s="288">
        <v>0</v>
      </c>
      <c r="G40" s="288">
        <v>0</v>
      </c>
      <c r="H40" s="288">
        <v>0</v>
      </c>
      <c r="I40" s="288">
        <v>0</v>
      </c>
      <c r="J40" s="288">
        <v>0</v>
      </c>
    </row>
    <row r="41" spans="2:12" x14ac:dyDescent="0.25">
      <c r="B41" s="287" t="s">
        <v>245</v>
      </c>
      <c r="C41" s="299">
        <f>C31+C36</f>
        <v>3623619</v>
      </c>
      <c r="D41" s="299">
        <f t="shared" ref="D41:I41" si="5">D31+D36</f>
        <v>22518489</v>
      </c>
      <c r="E41" s="299">
        <f t="shared" si="5"/>
        <v>76834238</v>
      </c>
      <c r="F41" s="299">
        <f t="shared" si="5"/>
        <v>323414</v>
      </c>
      <c r="G41" s="299">
        <f t="shared" si="5"/>
        <v>1510968</v>
      </c>
      <c r="H41" s="299">
        <f t="shared" si="5"/>
        <v>104810728</v>
      </c>
      <c r="I41" s="299">
        <f t="shared" si="5"/>
        <v>1189272</v>
      </c>
      <c r="J41" s="299">
        <f>H41+I41</f>
        <v>106000000</v>
      </c>
    </row>
    <row r="42" spans="2:12" x14ac:dyDescent="0.25">
      <c r="B42" s="287" t="s">
        <v>246</v>
      </c>
      <c r="C42" s="299">
        <f t="shared" ref="C42:I43" si="6">C32+C37</f>
        <v>4062802</v>
      </c>
      <c r="D42" s="299">
        <f t="shared" si="6"/>
        <v>32620310</v>
      </c>
      <c r="E42" s="299">
        <f t="shared" si="6"/>
        <v>80885815</v>
      </c>
      <c r="F42" s="299">
        <f t="shared" si="6"/>
        <v>396985</v>
      </c>
      <c r="G42" s="299">
        <f t="shared" si="6"/>
        <v>2730169</v>
      </c>
      <c r="H42" s="299">
        <f t="shared" si="6"/>
        <v>120696081</v>
      </c>
      <c r="I42" s="299">
        <f t="shared" si="6"/>
        <v>5303919</v>
      </c>
      <c r="J42" s="299">
        <f>H42+I42</f>
        <v>126000000</v>
      </c>
    </row>
    <row r="43" spans="2:12" x14ac:dyDescent="0.25">
      <c r="B43" s="287" t="s">
        <v>247</v>
      </c>
      <c r="C43" s="299">
        <f t="shared" si="6"/>
        <v>1390134.99</v>
      </c>
      <c r="D43" s="299">
        <f t="shared" si="6"/>
        <v>12698316.129999999</v>
      </c>
      <c r="E43" s="299">
        <f t="shared" si="6"/>
        <v>36382106.009999998</v>
      </c>
      <c r="F43" s="299">
        <f t="shared" si="6"/>
        <v>246943.31</v>
      </c>
      <c r="G43" s="299">
        <f t="shared" si="6"/>
        <v>1365932.64</v>
      </c>
      <c r="H43" s="299">
        <f t="shared" si="6"/>
        <v>52083433.079999998</v>
      </c>
      <c r="I43" s="299">
        <f t="shared" si="6"/>
        <v>123746.09</v>
      </c>
      <c r="J43" s="299">
        <f>H43+I43</f>
        <v>52207179.170000002</v>
      </c>
    </row>
    <row r="44" spans="2:12" x14ac:dyDescent="0.25">
      <c r="B44" s="300" t="s">
        <v>248</v>
      </c>
      <c r="C44" s="301">
        <f t="shared" ref="C44:J44" si="7">C43/C42*100</f>
        <v>34.216163869172064</v>
      </c>
      <c r="D44" s="301">
        <f t="shared" si="7"/>
        <v>38.927637812148319</v>
      </c>
      <c r="E44" s="301">
        <f t="shared" si="7"/>
        <v>44.979587595179702</v>
      </c>
      <c r="F44" s="301">
        <f t="shared" si="7"/>
        <v>62.204695391513532</v>
      </c>
      <c r="G44" s="301">
        <f t="shared" si="7"/>
        <v>50.031065476166489</v>
      </c>
      <c r="H44" s="301">
        <f t="shared" si="7"/>
        <v>43.152546999434058</v>
      </c>
      <c r="I44" s="301">
        <f t="shared" si="7"/>
        <v>2.3331067084546349</v>
      </c>
      <c r="J44" s="301">
        <f t="shared" si="7"/>
        <v>41.434269182539687</v>
      </c>
    </row>
    <row r="46" spans="2:12" x14ac:dyDescent="0.25">
      <c r="B46" s="302"/>
      <c r="L46" s="303"/>
    </row>
    <row r="47" spans="2:12" x14ac:dyDescent="0.25">
      <c r="C47" s="304"/>
      <c r="D47" s="304"/>
      <c r="E47" s="304"/>
      <c r="F47" s="304"/>
      <c r="G47" s="304"/>
      <c r="H47" s="304"/>
      <c r="I47" s="304"/>
      <c r="J47" s="304"/>
    </row>
    <row r="48" spans="2:12" x14ac:dyDescent="0.25">
      <c r="C48" s="304"/>
    </row>
    <row r="49" spans="3:12" x14ac:dyDescent="0.25">
      <c r="L49" s="280"/>
    </row>
    <row r="50" spans="3:12" x14ac:dyDescent="0.25">
      <c r="E50" s="280"/>
      <c r="H50" s="303"/>
      <c r="I50" s="280"/>
      <c r="J50" s="280"/>
    </row>
    <row r="51" spans="3:12" x14ac:dyDescent="0.25">
      <c r="D51" s="280"/>
      <c r="E51" s="304"/>
      <c r="F51" s="280"/>
      <c r="G51" s="280"/>
      <c r="I51" s="303"/>
    </row>
    <row r="52" spans="3:12" x14ac:dyDescent="0.25">
      <c r="C52" s="280"/>
      <c r="D52" s="280"/>
      <c r="F52" s="303"/>
      <c r="G52" s="303"/>
    </row>
    <row r="53" spans="3:12" x14ac:dyDescent="0.25">
      <c r="D53" s="303"/>
      <c r="E53" s="303"/>
    </row>
    <row r="54" spans="3:12" x14ac:dyDescent="0.25">
      <c r="H54" s="280"/>
    </row>
  </sheetData>
  <mergeCells count="1">
    <mergeCell ref="B1:J1"/>
  </mergeCells>
  <printOptions horizontalCentered="1"/>
  <pageMargins left="0.55118110236220474" right="0.59055118110236227" top="0.43307086614173229" bottom="0.51181102362204722" header="0.51181102362204722" footer="0.51181102362204722"/>
  <pageSetup paperSize="9" scale="79" orientation="landscape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7"/>
  <sheetViews>
    <sheetView zoomScale="75" workbookViewId="0">
      <selection activeCell="A11" sqref="A11"/>
    </sheetView>
  </sheetViews>
  <sheetFormatPr defaultRowHeight="12.75" x14ac:dyDescent="0.2"/>
  <cols>
    <col min="1" max="1" width="24" style="242" customWidth="1"/>
    <col min="2" max="2" width="19.28515625" style="242" customWidth="1"/>
    <col min="3" max="3" width="21.7109375" style="242" customWidth="1"/>
    <col min="4" max="4" width="17.28515625" style="242" customWidth="1"/>
    <col min="5" max="5" width="20.7109375" style="242" customWidth="1"/>
    <col min="6" max="6" width="19.5703125" style="242" customWidth="1"/>
    <col min="7" max="7" width="22.28515625" style="242" customWidth="1"/>
    <col min="8" max="8" width="21.28515625" style="242" customWidth="1"/>
    <col min="9" max="16384" width="9.140625" style="242"/>
  </cols>
  <sheetData>
    <row r="4" spans="1:8" ht="20.25" x14ac:dyDescent="0.3">
      <c r="A4" s="239" t="s">
        <v>249</v>
      </c>
      <c r="B4" s="240"/>
      <c r="C4" s="240"/>
      <c r="D4" s="240"/>
      <c r="E4" s="240"/>
      <c r="F4" s="240"/>
      <c r="G4" s="240"/>
      <c r="H4" s="240"/>
    </row>
    <row r="7" spans="1:8" ht="15.75" thickBot="1" x14ac:dyDescent="0.25">
      <c r="C7" s="277"/>
      <c r="D7" s="305"/>
      <c r="E7" s="277"/>
      <c r="F7" s="277"/>
      <c r="G7" s="277"/>
      <c r="H7" s="244" t="s">
        <v>250</v>
      </c>
    </row>
    <row r="8" spans="1:8" ht="37.5" customHeight="1" x14ac:dyDescent="0.25">
      <c r="A8" s="246" t="s">
        <v>251</v>
      </c>
      <c r="B8" s="246" t="s">
        <v>252</v>
      </c>
      <c r="C8" s="306" t="s">
        <v>253</v>
      </c>
      <c r="D8" s="306" t="s">
        <v>254</v>
      </c>
      <c r="E8" s="246" t="s">
        <v>255</v>
      </c>
      <c r="F8" s="306" t="s">
        <v>256</v>
      </c>
      <c r="G8" s="246" t="s">
        <v>256</v>
      </c>
      <c r="H8" s="246" t="s">
        <v>257</v>
      </c>
    </row>
    <row r="9" spans="1:8" ht="36.75" customHeight="1" x14ac:dyDescent="0.25">
      <c r="A9" s="251"/>
      <c r="B9" s="307" t="s">
        <v>258</v>
      </c>
      <c r="C9" s="307" t="s">
        <v>259</v>
      </c>
      <c r="D9" s="307" t="s">
        <v>260</v>
      </c>
      <c r="E9" s="307" t="s">
        <v>261</v>
      </c>
      <c r="F9" s="307" t="s">
        <v>262</v>
      </c>
      <c r="G9" s="307" t="s">
        <v>263</v>
      </c>
      <c r="H9" s="308" t="s">
        <v>264</v>
      </c>
    </row>
    <row r="10" spans="1:8" ht="36.75" customHeight="1" thickBot="1" x14ac:dyDescent="0.3">
      <c r="A10" s="251"/>
      <c r="B10" s="307" t="s">
        <v>265</v>
      </c>
      <c r="C10" s="307" t="s">
        <v>266</v>
      </c>
      <c r="D10" s="308"/>
      <c r="E10" s="307">
        <v>2014</v>
      </c>
      <c r="F10" s="308"/>
      <c r="G10" s="307" t="s">
        <v>267</v>
      </c>
      <c r="H10" s="308"/>
    </row>
    <row r="11" spans="1:8" ht="13.5" thickBot="1" x14ac:dyDescent="0.25">
      <c r="A11" s="260" t="s">
        <v>0</v>
      </c>
      <c r="B11" s="260">
        <v>1</v>
      </c>
      <c r="C11" s="260">
        <v>2</v>
      </c>
      <c r="D11" s="260">
        <v>3</v>
      </c>
      <c r="E11" s="260">
        <v>4</v>
      </c>
      <c r="F11" s="260">
        <v>5</v>
      </c>
      <c r="G11" s="260">
        <v>6</v>
      </c>
      <c r="H11" s="260">
        <v>7</v>
      </c>
    </row>
    <row r="12" spans="1:8" ht="51.75" customHeight="1" x14ac:dyDescent="0.25">
      <c r="A12" s="309" t="s">
        <v>215</v>
      </c>
      <c r="B12" s="265">
        <v>126000000</v>
      </c>
      <c r="C12" s="310">
        <v>4090241</v>
      </c>
      <c r="D12" s="310">
        <v>8824247</v>
      </c>
      <c r="E12" s="310">
        <v>43610055</v>
      </c>
      <c r="F12" s="310">
        <v>52434302</v>
      </c>
      <c r="G12" s="311">
        <v>56524543</v>
      </c>
      <c r="H12" s="310">
        <f>SUM(B12-G12)</f>
        <v>69475457</v>
      </c>
    </row>
    <row r="13" spans="1:8" ht="36" customHeight="1" thickBot="1" x14ac:dyDescent="0.25">
      <c r="A13" s="270"/>
      <c r="B13" s="271"/>
      <c r="C13" s="271"/>
      <c r="D13" s="271"/>
      <c r="E13" s="271"/>
      <c r="F13" s="271"/>
      <c r="G13" s="312"/>
      <c r="H13" s="271"/>
    </row>
    <row r="15" spans="1:8" x14ac:dyDescent="0.2">
      <c r="F15" s="269"/>
      <c r="G15" s="269"/>
      <c r="H15" s="269"/>
    </row>
    <row r="16" spans="1:8" ht="18.75" x14ac:dyDescent="0.3">
      <c r="A16" s="313"/>
      <c r="B16" s="313"/>
      <c r="C16" s="314"/>
      <c r="G16" s="269"/>
      <c r="H16" s="269"/>
    </row>
    <row r="17" spans="7:7" x14ac:dyDescent="0.2">
      <c r="G17" s="269"/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A11" sqref="A11"/>
    </sheetView>
  </sheetViews>
  <sheetFormatPr defaultRowHeight="15" x14ac:dyDescent="0.25"/>
  <cols>
    <col min="1" max="16384" width="9.140625" style="560"/>
  </cols>
  <sheetData/>
  <printOptions horizontalCentered="1"/>
  <pageMargins left="0.55118110236220474" right="0.59055118110236227" top="0.43307086614173229" bottom="0.51181102362204722" header="0.51181102362204722" footer="0.51181102362204722"/>
  <pageSetup paperSize="9" scale="5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3"/>
  <sheetViews>
    <sheetView zoomScale="75" workbookViewId="0">
      <selection activeCell="A11" sqref="A11"/>
    </sheetView>
  </sheetViews>
  <sheetFormatPr defaultRowHeight="12.75" x14ac:dyDescent="0.2"/>
  <cols>
    <col min="1" max="1" width="15.85546875" style="315" customWidth="1"/>
    <col min="2" max="3" width="10.5703125" style="315" customWidth="1"/>
    <col min="4" max="4" width="9.85546875" style="315" customWidth="1"/>
    <col min="5" max="5" width="9.28515625" style="315" customWidth="1"/>
    <col min="6" max="6" width="73.7109375" style="315" customWidth="1"/>
    <col min="7" max="7" width="22.7109375" style="315" customWidth="1"/>
    <col min="8" max="8" width="22" style="444" customWidth="1"/>
    <col min="9" max="9" width="22.7109375" style="315" customWidth="1"/>
    <col min="10" max="10" width="13.85546875" style="315" customWidth="1"/>
    <col min="11" max="16384" width="9.140625" style="315"/>
  </cols>
  <sheetData>
    <row r="1" spans="1:10" ht="15" x14ac:dyDescent="0.2">
      <c r="G1" s="316"/>
      <c r="H1" s="317"/>
    </row>
    <row r="3" spans="1:10" ht="23.25" x14ac:dyDescent="0.35">
      <c r="A3" s="318" t="s">
        <v>268</v>
      </c>
      <c r="B3" s="319"/>
      <c r="C3" s="319"/>
      <c r="D3" s="319"/>
      <c r="E3" s="319"/>
      <c r="F3" s="319"/>
      <c r="G3" s="319"/>
      <c r="H3" s="320"/>
      <c r="I3" s="321"/>
    </row>
    <row r="4" spans="1:10" ht="24.75" customHeight="1" x14ac:dyDescent="0.25">
      <c r="A4" s="318" t="s">
        <v>269</v>
      </c>
      <c r="B4" s="318"/>
      <c r="C4" s="318"/>
      <c r="D4" s="318"/>
      <c r="E4" s="322"/>
      <c r="F4" s="322"/>
      <c r="G4" s="321"/>
      <c r="H4" s="323"/>
      <c r="I4" s="321"/>
    </row>
    <row r="5" spans="1:10" ht="15.75" thickBot="1" x14ac:dyDescent="0.25">
      <c r="B5" s="324"/>
      <c r="C5" s="324"/>
      <c r="G5" s="325"/>
      <c r="H5" s="326"/>
      <c r="I5" s="316"/>
      <c r="J5" s="327" t="s">
        <v>202</v>
      </c>
    </row>
    <row r="6" spans="1:10" ht="24" customHeight="1" x14ac:dyDescent="0.25">
      <c r="A6" s="328" t="s">
        <v>270</v>
      </c>
      <c r="B6" s="329" t="s">
        <v>271</v>
      </c>
      <c r="C6" s="330"/>
      <c r="D6" s="330"/>
      <c r="E6" s="331"/>
      <c r="F6" s="332" t="s">
        <v>272</v>
      </c>
      <c r="G6" s="332" t="s">
        <v>273</v>
      </c>
      <c r="H6" s="333" t="s">
        <v>274</v>
      </c>
      <c r="I6" s="332" t="s">
        <v>256</v>
      </c>
      <c r="J6" s="332" t="s">
        <v>275</v>
      </c>
    </row>
    <row r="7" spans="1:10" ht="17.25" customHeight="1" x14ac:dyDescent="0.25">
      <c r="A7" s="334" t="s">
        <v>276</v>
      </c>
      <c r="B7" s="335" t="s">
        <v>277</v>
      </c>
      <c r="C7" s="336" t="s">
        <v>278</v>
      </c>
      <c r="D7" s="337" t="s">
        <v>279</v>
      </c>
      <c r="E7" s="338" t="s">
        <v>280</v>
      </c>
      <c r="F7" s="339"/>
      <c r="G7" s="340" t="s">
        <v>258</v>
      </c>
      <c r="H7" s="341" t="s">
        <v>281</v>
      </c>
      <c r="I7" s="340" t="s">
        <v>282</v>
      </c>
      <c r="J7" s="340" t="s">
        <v>283</v>
      </c>
    </row>
    <row r="8" spans="1:10" ht="15" x14ac:dyDescent="0.25">
      <c r="A8" s="342" t="s">
        <v>284</v>
      </c>
      <c r="B8" s="343" t="s">
        <v>285</v>
      </c>
      <c r="C8" s="336"/>
      <c r="D8" s="336"/>
      <c r="E8" s="344" t="s">
        <v>286</v>
      </c>
      <c r="F8" s="345"/>
      <c r="G8" s="340" t="s">
        <v>265</v>
      </c>
      <c r="H8" s="341" t="s">
        <v>287</v>
      </c>
      <c r="I8" s="346">
        <v>2014</v>
      </c>
      <c r="J8" s="347" t="s">
        <v>288</v>
      </c>
    </row>
    <row r="9" spans="1:10" ht="15.75" thickBot="1" x14ac:dyDescent="0.3">
      <c r="A9" s="342" t="s">
        <v>289</v>
      </c>
      <c r="B9" s="348"/>
      <c r="C9" s="349"/>
      <c r="D9" s="349"/>
      <c r="E9" s="350"/>
      <c r="F9" s="351"/>
      <c r="G9" s="346"/>
      <c r="H9" s="352"/>
      <c r="I9" s="353"/>
      <c r="J9" s="354"/>
    </row>
    <row r="10" spans="1:10" ht="15" thickBot="1" x14ac:dyDescent="0.25">
      <c r="A10" s="355" t="s">
        <v>0</v>
      </c>
      <c r="B10" s="356" t="s">
        <v>290</v>
      </c>
      <c r="C10" s="357" t="s">
        <v>291</v>
      </c>
      <c r="D10" s="357" t="s">
        <v>292</v>
      </c>
      <c r="E10" s="358" t="s">
        <v>293</v>
      </c>
      <c r="F10" s="358" t="s">
        <v>294</v>
      </c>
      <c r="G10" s="358">
        <v>1</v>
      </c>
      <c r="H10" s="359">
        <v>2</v>
      </c>
      <c r="I10" s="358">
        <v>3</v>
      </c>
      <c r="J10" s="358">
        <v>4</v>
      </c>
    </row>
    <row r="11" spans="1:10" ht="24.75" customHeight="1" x14ac:dyDescent="0.25">
      <c r="A11" s="360" t="s">
        <v>295</v>
      </c>
      <c r="B11" s="361" t="s">
        <v>296</v>
      </c>
      <c r="C11" s="362"/>
      <c r="D11" s="363"/>
      <c r="E11" s="364"/>
      <c r="F11" s="365" t="s">
        <v>227</v>
      </c>
      <c r="G11" s="366">
        <f>SUM(G12+G18+G30+G83)</f>
        <v>104810728</v>
      </c>
      <c r="H11" s="366">
        <f>SUM(H12+H18+H30+H83)</f>
        <v>120696081</v>
      </c>
      <c r="I11" s="366">
        <f>SUM(I12+I18+I30+I83)</f>
        <v>52083433</v>
      </c>
      <c r="J11" s="367">
        <f t="shared" ref="J11:J74" si="0">SUM($I11/H11)*100</f>
        <v>43.152546933151875</v>
      </c>
    </row>
    <row r="12" spans="1:10" ht="18.95" customHeight="1" x14ac:dyDescent="0.25">
      <c r="A12" s="368" t="s">
        <v>295</v>
      </c>
      <c r="B12" s="369"/>
      <c r="C12" s="370" t="s">
        <v>297</v>
      </c>
      <c r="D12" s="370"/>
      <c r="E12" s="371"/>
      <c r="F12" s="372" t="s">
        <v>298</v>
      </c>
      <c r="G12" s="373">
        <f>SUM(G13+G14+G16+G17)</f>
        <v>53323000</v>
      </c>
      <c r="H12" s="373">
        <f>SUM(H13+H14+H16+H17)</f>
        <v>55999853</v>
      </c>
      <c r="I12" s="373">
        <f>SUM(I13+I14+I16+I17)</f>
        <v>25139321</v>
      </c>
      <c r="J12" s="374">
        <f t="shared" si="0"/>
        <v>44.891762483733658</v>
      </c>
    </row>
    <row r="13" spans="1:10" ht="18.95" customHeight="1" x14ac:dyDescent="0.25">
      <c r="A13" s="375" t="s">
        <v>295</v>
      </c>
      <c r="B13" s="369"/>
      <c r="C13" s="370"/>
      <c r="D13" s="376" t="s">
        <v>299</v>
      </c>
      <c r="E13" s="377"/>
      <c r="F13" s="378" t="s">
        <v>300</v>
      </c>
      <c r="G13" s="379">
        <v>50136984</v>
      </c>
      <c r="H13" s="379">
        <v>50491523</v>
      </c>
      <c r="I13" s="379">
        <v>22909301</v>
      </c>
      <c r="J13" s="380">
        <f t="shared" si="0"/>
        <v>45.372568777535193</v>
      </c>
    </row>
    <row r="14" spans="1:10" ht="18.95" customHeight="1" x14ac:dyDescent="0.25">
      <c r="A14" s="375" t="s">
        <v>295</v>
      </c>
      <c r="B14" s="369"/>
      <c r="C14" s="370"/>
      <c r="D14" s="376" t="s">
        <v>301</v>
      </c>
      <c r="E14" s="377"/>
      <c r="F14" s="378" t="s">
        <v>302</v>
      </c>
      <c r="G14" s="379">
        <f>SUM(G15:G15)</f>
        <v>262615</v>
      </c>
      <c r="H14" s="379">
        <f>SUM(H15:H15)</f>
        <v>265615</v>
      </c>
      <c r="I14" s="379">
        <f>SUM(I15:I15)</f>
        <v>183654</v>
      </c>
      <c r="J14" s="380">
        <f t="shared" si="0"/>
        <v>69.142932439809499</v>
      </c>
    </row>
    <row r="15" spans="1:10" ht="18.95" customHeight="1" x14ac:dyDescent="0.2">
      <c r="A15" s="381" t="s">
        <v>295</v>
      </c>
      <c r="B15" s="382"/>
      <c r="C15" s="383"/>
      <c r="D15" s="384"/>
      <c r="E15" s="385" t="s">
        <v>303</v>
      </c>
      <c r="F15" s="386" t="s">
        <v>304</v>
      </c>
      <c r="G15" s="387">
        <v>262615</v>
      </c>
      <c r="H15" s="387">
        <v>265615</v>
      </c>
      <c r="I15" s="387">
        <v>183654</v>
      </c>
      <c r="J15" s="388">
        <f t="shared" si="0"/>
        <v>69.142932439809499</v>
      </c>
    </row>
    <row r="16" spans="1:10" ht="18.95" customHeight="1" x14ac:dyDescent="0.25">
      <c r="A16" s="375" t="s">
        <v>295</v>
      </c>
      <c r="B16" s="369"/>
      <c r="C16" s="370"/>
      <c r="D16" s="376" t="s">
        <v>305</v>
      </c>
      <c r="E16" s="377"/>
      <c r="F16" s="378" t="s">
        <v>306</v>
      </c>
      <c r="G16" s="379">
        <v>9940</v>
      </c>
      <c r="H16" s="379">
        <v>9940</v>
      </c>
      <c r="I16" s="379">
        <v>4814</v>
      </c>
      <c r="J16" s="380">
        <f t="shared" si="0"/>
        <v>48.430583501006033</v>
      </c>
    </row>
    <row r="17" spans="1:10" ht="18.95" customHeight="1" x14ac:dyDescent="0.25">
      <c r="A17" s="375" t="s">
        <v>295</v>
      </c>
      <c r="B17" s="369"/>
      <c r="C17" s="370"/>
      <c r="D17" s="376" t="s">
        <v>307</v>
      </c>
      <c r="E17" s="377"/>
      <c r="F17" s="378" t="s">
        <v>308</v>
      </c>
      <c r="G17" s="379">
        <v>2913461</v>
      </c>
      <c r="H17" s="379">
        <v>5232775</v>
      </c>
      <c r="I17" s="379">
        <v>2041552</v>
      </c>
      <c r="J17" s="380">
        <f t="shared" si="0"/>
        <v>39.014710168123031</v>
      </c>
    </row>
    <row r="18" spans="1:10" ht="18.95" customHeight="1" x14ac:dyDescent="0.25">
      <c r="A18" s="368" t="s">
        <v>295</v>
      </c>
      <c r="B18" s="389"/>
      <c r="C18" s="390" t="s">
        <v>309</v>
      </c>
      <c r="D18" s="390"/>
      <c r="E18" s="391"/>
      <c r="F18" s="392" t="s">
        <v>310</v>
      </c>
      <c r="G18" s="393">
        <f>SUM(G19+G20+G21+G29)</f>
        <v>20564000</v>
      </c>
      <c r="H18" s="393">
        <f>SUM(H19+H20+H21+H29)</f>
        <v>21594856</v>
      </c>
      <c r="I18" s="394">
        <f>SUM(I19+I20+I21+I29)</f>
        <v>9684948</v>
      </c>
      <c r="J18" s="374">
        <f t="shared" si="0"/>
        <v>44.848402786293178</v>
      </c>
    </row>
    <row r="19" spans="1:10" ht="18.95" customHeight="1" x14ac:dyDescent="0.2">
      <c r="A19" s="375" t="s">
        <v>295</v>
      </c>
      <c r="B19" s="382"/>
      <c r="C19" s="383"/>
      <c r="D19" s="395" t="s">
        <v>311</v>
      </c>
      <c r="E19" s="396"/>
      <c r="F19" s="397" t="s">
        <v>312</v>
      </c>
      <c r="G19" s="379">
        <f>4072325+3150</f>
        <v>4075475</v>
      </c>
      <c r="H19" s="379">
        <v>4065486</v>
      </c>
      <c r="I19" s="379">
        <v>1932736</v>
      </c>
      <c r="J19" s="380">
        <f t="shared" si="0"/>
        <v>47.540097297100523</v>
      </c>
    </row>
    <row r="20" spans="1:10" ht="18.95" customHeight="1" x14ac:dyDescent="0.2">
      <c r="A20" s="375" t="s">
        <v>295</v>
      </c>
      <c r="B20" s="382"/>
      <c r="C20" s="383"/>
      <c r="D20" s="395" t="s">
        <v>313</v>
      </c>
      <c r="E20" s="396"/>
      <c r="F20" s="397" t="s">
        <v>314</v>
      </c>
      <c r="G20" s="379">
        <f>1333360+5250</f>
        <v>1338610</v>
      </c>
      <c r="H20" s="379">
        <v>1340114</v>
      </c>
      <c r="I20" s="379">
        <v>599610</v>
      </c>
      <c r="J20" s="380">
        <f t="shared" si="0"/>
        <v>44.743208413612571</v>
      </c>
    </row>
    <row r="21" spans="1:10" ht="18.95" customHeight="1" x14ac:dyDescent="0.2">
      <c r="A21" s="375" t="s">
        <v>295</v>
      </c>
      <c r="B21" s="382"/>
      <c r="C21" s="383"/>
      <c r="D21" s="395" t="s">
        <v>315</v>
      </c>
      <c r="E21" s="396"/>
      <c r="F21" s="397" t="s">
        <v>316</v>
      </c>
      <c r="G21" s="379">
        <f>SUM(G22:G28)</f>
        <v>13319200</v>
      </c>
      <c r="H21" s="379">
        <f>SUM(H22:H28)</f>
        <v>14361309</v>
      </c>
      <c r="I21" s="379">
        <f>SUM(I22:I28)</f>
        <v>6384046</v>
      </c>
      <c r="J21" s="380">
        <f t="shared" si="0"/>
        <v>44.453092681175512</v>
      </c>
    </row>
    <row r="22" spans="1:10" ht="18.95" customHeight="1" x14ac:dyDescent="0.2">
      <c r="A22" s="381" t="s">
        <v>295</v>
      </c>
      <c r="B22" s="382"/>
      <c r="C22" s="383"/>
      <c r="D22" s="384"/>
      <c r="E22" s="385" t="s">
        <v>317</v>
      </c>
      <c r="F22" s="398" t="s">
        <v>318</v>
      </c>
      <c r="G22" s="387">
        <f>756812+1176</f>
        <v>757988</v>
      </c>
      <c r="H22" s="387">
        <v>756928</v>
      </c>
      <c r="I22" s="399">
        <v>357057</v>
      </c>
      <c r="J22" s="388">
        <f t="shared" si="0"/>
        <v>47.171857825314959</v>
      </c>
    </row>
    <row r="23" spans="1:10" ht="18.95" customHeight="1" x14ac:dyDescent="0.2">
      <c r="A23" s="381" t="s">
        <v>295</v>
      </c>
      <c r="B23" s="382"/>
      <c r="C23" s="383"/>
      <c r="D23" s="384"/>
      <c r="E23" s="385" t="s">
        <v>319</v>
      </c>
      <c r="F23" s="386" t="s">
        <v>320</v>
      </c>
      <c r="G23" s="387">
        <f>7405760+11760</f>
        <v>7417520</v>
      </c>
      <c r="H23" s="387">
        <v>8467910</v>
      </c>
      <c r="I23" s="399">
        <v>3569891</v>
      </c>
      <c r="J23" s="388">
        <f t="shared" si="0"/>
        <v>42.157876028441493</v>
      </c>
    </row>
    <row r="24" spans="1:10" ht="18.95" customHeight="1" x14ac:dyDescent="0.2">
      <c r="A24" s="381" t="s">
        <v>295</v>
      </c>
      <c r="B24" s="382"/>
      <c r="C24" s="383"/>
      <c r="D24" s="384"/>
      <c r="E24" s="385" t="s">
        <v>321</v>
      </c>
      <c r="F24" s="400" t="s">
        <v>322</v>
      </c>
      <c r="G24" s="387">
        <f>432471+672</f>
        <v>433143</v>
      </c>
      <c r="H24" s="387">
        <v>432728</v>
      </c>
      <c r="I24" s="399">
        <v>205770</v>
      </c>
      <c r="J24" s="388">
        <f t="shared" si="0"/>
        <v>47.551810837292713</v>
      </c>
    </row>
    <row r="25" spans="1:10" ht="18.95" customHeight="1" x14ac:dyDescent="0.2">
      <c r="A25" s="381" t="s">
        <v>295</v>
      </c>
      <c r="B25" s="382"/>
      <c r="C25" s="383"/>
      <c r="D25" s="384"/>
      <c r="E25" s="385" t="s">
        <v>323</v>
      </c>
      <c r="F25" s="400" t="s">
        <v>324</v>
      </c>
      <c r="G25" s="387">
        <f>1567656+2520</f>
        <v>1570176</v>
      </c>
      <c r="H25" s="387">
        <v>1567842</v>
      </c>
      <c r="I25" s="399">
        <v>733608</v>
      </c>
      <c r="J25" s="388">
        <f t="shared" si="0"/>
        <v>46.790939393127623</v>
      </c>
    </row>
    <row r="26" spans="1:10" ht="18.95" customHeight="1" x14ac:dyDescent="0.2">
      <c r="A26" s="381" t="s">
        <v>295</v>
      </c>
      <c r="B26" s="382"/>
      <c r="C26" s="383"/>
      <c r="D26" s="384"/>
      <c r="E26" s="385" t="s">
        <v>325</v>
      </c>
      <c r="F26" s="400" t="s">
        <v>326</v>
      </c>
      <c r="G26" s="387">
        <f>513556+840</f>
        <v>514396</v>
      </c>
      <c r="H26" s="387">
        <v>513691</v>
      </c>
      <c r="I26" s="399">
        <v>242109</v>
      </c>
      <c r="J26" s="388">
        <f t="shared" si="0"/>
        <v>47.131252056197212</v>
      </c>
    </row>
    <row r="27" spans="1:10" ht="18.95" customHeight="1" x14ac:dyDescent="0.2">
      <c r="A27" s="381" t="s">
        <v>295</v>
      </c>
      <c r="B27" s="382"/>
      <c r="C27" s="383"/>
      <c r="D27" s="384"/>
      <c r="E27" s="385" t="s">
        <v>327</v>
      </c>
      <c r="F27" s="400" t="s">
        <v>328</v>
      </c>
      <c r="G27" s="387">
        <f>135157+210</f>
        <v>135367</v>
      </c>
      <c r="H27" s="387">
        <v>135367</v>
      </c>
      <c r="I27" s="399">
        <v>64157</v>
      </c>
      <c r="J27" s="388">
        <f t="shared" si="0"/>
        <v>47.394859899384635</v>
      </c>
    </row>
    <row r="28" spans="1:10" ht="18.95" customHeight="1" x14ac:dyDescent="0.2">
      <c r="A28" s="381" t="s">
        <v>295</v>
      </c>
      <c r="B28" s="382"/>
      <c r="C28" s="383"/>
      <c r="D28" s="384"/>
      <c r="E28" s="385" t="s">
        <v>329</v>
      </c>
      <c r="F28" s="400" t="s">
        <v>330</v>
      </c>
      <c r="G28" s="387">
        <f>2486620+3990</f>
        <v>2490610</v>
      </c>
      <c r="H28" s="387">
        <v>2486843</v>
      </c>
      <c r="I28" s="399">
        <v>1211454</v>
      </c>
      <c r="J28" s="388">
        <f t="shared" si="0"/>
        <v>48.714534854029793</v>
      </c>
    </row>
    <row r="29" spans="1:10" ht="18.95" customHeight="1" x14ac:dyDescent="0.2">
      <c r="A29" s="375" t="s">
        <v>295</v>
      </c>
      <c r="B29" s="382"/>
      <c r="C29" s="383"/>
      <c r="D29" s="395" t="s">
        <v>331</v>
      </c>
      <c r="E29" s="401"/>
      <c r="F29" s="402" t="s">
        <v>332</v>
      </c>
      <c r="G29" s="379">
        <v>1830715</v>
      </c>
      <c r="H29" s="379">
        <v>1827947</v>
      </c>
      <c r="I29" s="379">
        <v>768556</v>
      </c>
      <c r="J29" s="380">
        <f t="shared" si="0"/>
        <v>42.04476387991555</v>
      </c>
    </row>
    <row r="30" spans="1:10" ht="18.95" customHeight="1" x14ac:dyDescent="0.25">
      <c r="A30" s="368" t="s">
        <v>295</v>
      </c>
      <c r="B30" s="389"/>
      <c r="C30" s="403" t="s">
        <v>333</v>
      </c>
      <c r="D30" s="390"/>
      <c r="E30" s="404"/>
      <c r="F30" s="392" t="s">
        <v>334</v>
      </c>
      <c r="G30" s="405">
        <f>SUM(G31+G35+G40+G50+G62+G56+G65)</f>
        <v>30244728</v>
      </c>
      <c r="H30" s="405">
        <f>SUM(H31+H35+H40+H50+H62+H56+H65)</f>
        <v>42222372</v>
      </c>
      <c r="I30" s="406">
        <f>SUM(I31+I35+I40+I50+I62+I56+I65)</f>
        <v>16815447</v>
      </c>
      <c r="J30" s="374">
        <f t="shared" si="0"/>
        <v>39.825917407008774</v>
      </c>
    </row>
    <row r="31" spans="1:10" ht="18.95" customHeight="1" x14ac:dyDescent="0.2">
      <c r="A31" s="375" t="s">
        <v>295</v>
      </c>
      <c r="B31" s="407"/>
      <c r="C31" s="408"/>
      <c r="D31" s="376" t="s">
        <v>335</v>
      </c>
      <c r="E31" s="409"/>
      <c r="F31" s="378" t="s">
        <v>336</v>
      </c>
      <c r="G31" s="410">
        <f>SUM(G32:G34)</f>
        <v>179423</v>
      </c>
      <c r="H31" s="410">
        <f>SUM(H32:H34)</f>
        <v>184434</v>
      </c>
      <c r="I31" s="410">
        <f>SUM(I32:I34)</f>
        <v>66143</v>
      </c>
      <c r="J31" s="380">
        <f t="shared" si="0"/>
        <v>35.862693429627946</v>
      </c>
    </row>
    <row r="32" spans="1:10" ht="18.95" customHeight="1" x14ac:dyDescent="0.2">
      <c r="A32" s="381" t="s">
        <v>295</v>
      </c>
      <c r="B32" s="407"/>
      <c r="C32" s="411"/>
      <c r="D32" s="412"/>
      <c r="E32" s="413">
        <v>631001</v>
      </c>
      <c r="F32" s="414" t="s">
        <v>337</v>
      </c>
      <c r="G32" s="415">
        <v>157563</v>
      </c>
      <c r="H32" s="415">
        <v>162774</v>
      </c>
      <c r="I32" s="415">
        <v>61839</v>
      </c>
      <c r="J32" s="388">
        <f t="shared" si="0"/>
        <v>37.990711047218845</v>
      </c>
    </row>
    <row r="33" spans="1:10" ht="18.95" customHeight="1" x14ac:dyDescent="0.2">
      <c r="A33" s="381" t="s">
        <v>295</v>
      </c>
      <c r="B33" s="407"/>
      <c r="C33" s="411"/>
      <c r="D33" s="412"/>
      <c r="E33" s="413">
        <v>631002</v>
      </c>
      <c r="F33" s="414" t="s">
        <v>338</v>
      </c>
      <c r="G33" s="415">
        <v>20000</v>
      </c>
      <c r="H33" s="415">
        <v>20000</v>
      </c>
      <c r="I33" s="415">
        <v>4146</v>
      </c>
      <c r="J33" s="388">
        <f t="shared" si="0"/>
        <v>20.73</v>
      </c>
    </row>
    <row r="34" spans="1:10" ht="18.95" customHeight="1" x14ac:dyDescent="0.2">
      <c r="A34" s="381" t="s">
        <v>295</v>
      </c>
      <c r="B34" s="407"/>
      <c r="C34" s="411"/>
      <c r="D34" s="412"/>
      <c r="E34" s="413">
        <v>631004</v>
      </c>
      <c r="F34" s="414" t="s">
        <v>339</v>
      </c>
      <c r="G34" s="415">
        <v>1860</v>
      </c>
      <c r="H34" s="415">
        <v>1660</v>
      </c>
      <c r="I34" s="415">
        <v>158</v>
      </c>
      <c r="J34" s="388">
        <f t="shared" si="0"/>
        <v>9.5180722891566258</v>
      </c>
    </row>
    <row r="35" spans="1:10" ht="18.95" customHeight="1" x14ac:dyDescent="0.2">
      <c r="A35" s="375" t="s">
        <v>295</v>
      </c>
      <c r="B35" s="407"/>
      <c r="C35" s="408"/>
      <c r="D35" s="376" t="s">
        <v>340</v>
      </c>
      <c r="E35" s="409"/>
      <c r="F35" s="378" t="s">
        <v>341</v>
      </c>
      <c r="G35" s="410">
        <f>SUM(G36:G39)</f>
        <v>9791567</v>
      </c>
      <c r="H35" s="410">
        <f>SUM(H36:H39)</f>
        <v>12775446</v>
      </c>
      <c r="I35" s="410">
        <f>SUM(I36:I39)</f>
        <v>5316138</v>
      </c>
      <c r="J35" s="380">
        <f t="shared" si="0"/>
        <v>41.612151935830653</v>
      </c>
    </row>
    <row r="36" spans="1:10" ht="18.95" customHeight="1" x14ac:dyDescent="0.2">
      <c r="A36" s="381" t="s">
        <v>295</v>
      </c>
      <c r="B36" s="407"/>
      <c r="C36" s="408"/>
      <c r="D36" s="416"/>
      <c r="E36" s="417">
        <v>632001</v>
      </c>
      <c r="F36" s="418" t="s">
        <v>342</v>
      </c>
      <c r="G36" s="415">
        <v>1821532</v>
      </c>
      <c r="H36" s="415">
        <v>1844125</v>
      </c>
      <c r="I36" s="415">
        <v>798093</v>
      </c>
      <c r="J36" s="388">
        <f t="shared" si="0"/>
        <v>43.277597776723383</v>
      </c>
    </row>
    <row r="37" spans="1:10" ht="18.95" customHeight="1" x14ac:dyDescent="0.2">
      <c r="A37" s="381" t="s">
        <v>295</v>
      </c>
      <c r="B37" s="407"/>
      <c r="C37" s="408"/>
      <c r="D37" s="416"/>
      <c r="E37" s="417">
        <v>632002</v>
      </c>
      <c r="F37" s="418" t="s">
        <v>343</v>
      </c>
      <c r="G37" s="415">
        <v>179261</v>
      </c>
      <c r="H37" s="415">
        <v>181101</v>
      </c>
      <c r="I37" s="415">
        <v>78530</v>
      </c>
      <c r="J37" s="388">
        <f t="shared" si="0"/>
        <v>43.362543553044986</v>
      </c>
    </row>
    <row r="38" spans="1:10" ht="18.95" customHeight="1" x14ac:dyDescent="0.2">
      <c r="A38" s="381" t="s">
        <v>295</v>
      </c>
      <c r="B38" s="407"/>
      <c r="C38" s="408"/>
      <c r="D38" s="416"/>
      <c r="E38" s="417">
        <v>632003</v>
      </c>
      <c r="F38" s="419" t="s">
        <v>344</v>
      </c>
      <c r="G38" s="415">
        <v>6449024</v>
      </c>
      <c r="H38" s="415">
        <v>9000220</v>
      </c>
      <c r="I38" s="415">
        <v>3714973</v>
      </c>
      <c r="J38" s="388">
        <f t="shared" si="0"/>
        <v>41.276468797429395</v>
      </c>
    </row>
    <row r="39" spans="1:10" ht="18.95" customHeight="1" x14ac:dyDescent="0.2">
      <c r="A39" s="381" t="s">
        <v>295</v>
      </c>
      <c r="B39" s="407"/>
      <c r="C39" s="408"/>
      <c r="D39" s="416"/>
      <c r="E39" s="417">
        <v>632004</v>
      </c>
      <c r="F39" s="419" t="s">
        <v>345</v>
      </c>
      <c r="G39" s="415">
        <v>1341750</v>
      </c>
      <c r="H39" s="415">
        <v>1750000</v>
      </c>
      <c r="I39" s="415">
        <v>724542</v>
      </c>
      <c r="J39" s="388">
        <f t="shared" si="0"/>
        <v>41.4024</v>
      </c>
    </row>
    <row r="40" spans="1:10" ht="18.95" customHeight="1" x14ac:dyDescent="0.2">
      <c r="A40" s="375" t="s">
        <v>295</v>
      </c>
      <c r="B40" s="407"/>
      <c r="C40" s="408"/>
      <c r="D40" s="376" t="s">
        <v>346</v>
      </c>
      <c r="E40" s="409"/>
      <c r="F40" s="378" t="s">
        <v>347</v>
      </c>
      <c r="G40" s="410">
        <f>SUM(G41:G49)</f>
        <v>1515968</v>
      </c>
      <c r="H40" s="410">
        <f>SUM(H41:H49)</f>
        <v>1924531</v>
      </c>
      <c r="I40" s="410">
        <f>SUM(I41:I49)</f>
        <v>482238</v>
      </c>
      <c r="J40" s="380">
        <f t="shared" si="0"/>
        <v>25.057429576348731</v>
      </c>
    </row>
    <row r="41" spans="1:10" ht="18.95" customHeight="1" x14ac:dyDescent="0.2">
      <c r="A41" s="381" t="s">
        <v>295</v>
      </c>
      <c r="B41" s="407"/>
      <c r="C41" s="408"/>
      <c r="D41" s="420"/>
      <c r="E41" s="421" t="s">
        <v>348</v>
      </c>
      <c r="F41" s="422" t="s">
        <v>349</v>
      </c>
      <c r="G41" s="399">
        <v>30430</v>
      </c>
      <c r="H41" s="399">
        <v>113421</v>
      </c>
      <c r="I41" s="399">
        <v>15434</v>
      </c>
      <c r="J41" s="388">
        <f t="shared" si="0"/>
        <v>13.607709330723589</v>
      </c>
    </row>
    <row r="42" spans="1:10" ht="18.95" customHeight="1" x14ac:dyDescent="0.2">
      <c r="A42" s="381" t="s">
        <v>295</v>
      </c>
      <c r="B42" s="407"/>
      <c r="C42" s="408"/>
      <c r="D42" s="420"/>
      <c r="E42" s="421" t="s">
        <v>350</v>
      </c>
      <c r="F42" s="422" t="s">
        <v>351</v>
      </c>
      <c r="G42" s="399">
        <v>60</v>
      </c>
      <c r="H42" s="399">
        <v>102</v>
      </c>
      <c r="I42" s="399">
        <v>1767</v>
      </c>
      <c r="J42" s="388">
        <f t="shared" si="0"/>
        <v>1732.3529411764707</v>
      </c>
    </row>
    <row r="43" spans="1:10" ht="18.95" customHeight="1" x14ac:dyDescent="0.2">
      <c r="A43" s="381" t="s">
        <v>295</v>
      </c>
      <c r="B43" s="407"/>
      <c r="C43" s="408"/>
      <c r="D43" s="420"/>
      <c r="E43" s="421" t="s">
        <v>352</v>
      </c>
      <c r="F43" s="422" t="s">
        <v>353</v>
      </c>
      <c r="G43" s="399">
        <v>607</v>
      </c>
      <c r="H43" s="399">
        <v>607</v>
      </c>
      <c r="I43" s="399">
        <v>1194</v>
      </c>
      <c r="J43" s="388">
        <f t="shared" si="0"/>
        <v>196.70510708401977</v>
      </c>
    </row>
    <row r="44" spans="1:10" ht="18.95" customHeight="1" x14ac:dyDescent="0.2">
      <c r="A44" s="381" t="s">
        <v>295</v>
      </c>
      <c r="B44" s="407"/>
      <c r="C44" s="408"/>
      <c r="D44" s="420"/>
      <c r="E44" s="421" t="s">
        <v>354</v>
      </c>
      <c r="F44" s="422" t="s">
        <v>355</v>
      </c>
      <c r="G44" s="399">
        <v>6850</v>
      </c>
      <c r="H44" s="399">
        <v>8843</v>
      </c>
      <c r="I44" s="399">
        <v>2548</v>
      </c>
      <c r="J44" s="388">
        <f t="shared" si="0"/>
        <v>28.813750989483207</v>
      </c>
    </row>
    <row r="45" spans="1:10" ht="18.95" customHeight="1" x14ac:dyDescent="0.2">
      <c r="A45" s="381" t="s">
        <v>295</v>
      </c>
      <c r="B45" s="407"/>
      <c r="C45" s="408"/>
      <c r="D45" s="420"/>
      <c r="E45" s="421" t="s">
        <v>356</v>
      </c>
      <c r="F45" s="422" t="s">
        <v>357</v>
      </c>
      <c r="G45" s="399">
        <v>1416134</v>
      </c>
      <c r="H45" s="399">
        <v>1736712</v>
      </c>
      <c r="I45" s="399">
        <v>447007</v>
      </c>
      <c r="J45" s="388">
        <f t="shared" si="0"/>
        <v>25.738694728889993</v>
      </c>
    </row>
    <row r="46" spans="1:10" ht="18.95" customHeight="1" x14ac:dyDescent="0.2">
      <c r="A46" s="381" t="s">
        <v>295</v>
      </c>
      <c r="B46" s="407"/>
      <c r="C46" s="408"/>
      <c r="D46" s="420"/>
      <c r="E46" s="421" t="s">
        <v>358</v>
      </c>
      <c r="F46" s="422" t="s">
        <v>359</v>
      </c>
      <c r="G46" s="399">
        <v>13440</v>
      </c>
      <c r="H46" s="399">
        <v>13569</v>
      </c>
      <c r="I46" s="399">
        <v>1778</v>
      </c>
      <c r="J46" s="388">
        <f t="shared" si="0"/>
        <v>13.103397450070013</v>
      </c>
    </row>
    <row r="47" spans="1:10" ht="18.95" customHeight="1" x14ac:dyDescent="0.2">
      <c r="A47" s="381" t="s">
        <v>295</v>
      </c>
      <c r="B47" s="407"/>
      <c r="C47" s="408"/>
      <c r="D47" s="420"/>
      <c r="E47" s="421" t="s">
        <v>360</v>
      </c>
      <c r="F47" s="422" t="s">
        <v>361</v>
      </c>
      <c r="G47" s="399">
        <v>19755</v>
      </c>
      <c r="H47" s="399">
        <v>22585</v>
      </c>
      <c r="I47" s="399">
        <v>2000</v>
      </c>
      <c r="J47" s="388">
        <f t="shared" si="0"/>
        <v>8.8554350232455175</v>
      </c>
    </row>
    <row r="48" spans="1:10" ht="18.95" customHeight="1" x14ac:dyDescent="0.2">
      <c r="A48" s="381" t="s">
        <v>295</v>
      </c>
      <c r="B48" s="407"/>
      <c r="C48" s="408"/>
      <c r="D48" s="420"/>
      <c r="E48" s="421" t="s">
        <v>362</v>
      </c>
      <c r="F48" s="422" t="s">
        <v>363</v>
      </c>
      <c r="G48" s="399">
        <v>10000</v>
      </c>
      <c r="H48" s="399">
        <v>10000</v>
      </c>
      <c r="I48" s="399">
        <v>5398</v>
      </c>
      <c r="J48" s="388">
        <f t="shared" si="0"/>
        <v>53.98</v>
      </c>
    </row>
    <row r="49" spans="1:10" ht="18.95" customHeight="1" x14ac:dyDescent="0.2">
      <c r="A49" s="381" t="s">
        <v>295</v>
      </c>
      <c r="B49" s="407"/>
      <c r="C49" s="408"/>
      <c r="D49" s="420"/>
      <c r="E49" s="421" t="s">
        <v>364</v>
      </c>
      <c r="F49" s="422" t="s">
        <v>365</v>
      </c>
      <c r="G49" s="399">
        <v>18692</v>
      </c>
      <c r="H49" s="399">
        <v>18692</v>
      </c>
      <c r="I49" s="399">
        <v>5112</v>
      </c>
      <c r="J49" s="388">
        <f t="shared" si="0"/>
        <v>27.348598330836722</v>
      </c>
    </row>
    <row r="50" spans="1:10" ht="18.95" customHeight="1" x14ac:dyDescent="0.2">
      <c r="A50" s="375" t="s">
        <v>295</v>
      </c>
      <c r="B50" s="407"/>
      <c r="C50" s="408"/>
      <c r="D50" s="376" t="s">
        <v>366</v>
      </c>
      <c r="E50" s="409"/>
      <c r="F50" s="378" t="s">
        <v>367</v>
      </c>
      <c r="G50" s="410">
        <f>SUM(G51:G55)</f>
        <v>367868</v>
      </c>
      <c r="H50" s="410">
        <f>SUM(H51:H55)</f>
        <v>413549</v>
      </c>
      <c r="I50" s="410">
        <f>SUM(I51:I55)</f>
        <v>165486</v>
      </c>
      <c r="J50" s="380">
        <f t="shared" si="0"/>
        <v>40.016056138450338</v>
      </c>
    </row>
    <row r="51" spans="1:10" ht="18.95" customHeight="1" x14ac:dyDescent="0.2">
      <c r="A51" s="381" t="s">
        <v>295</v>
      </c>
      <c r="B51" s="407"/>
      <c r="C51" s="408"/>
      <c r="D51" s="416"/>
      <c r="E51" s="417">
        <v>634001</v>
      </c>
      <c r="F51" s="423" t="s">
        <v>368</v>
      </c>
      <c r="G51" s="415">
        <v>238990</v>
      </c>
      <c r="H51" s="415">
        <v>241237</v>
      </c>
      <c r="I51" s="415">
        <v>82360</v>
      </c>
      <c r="J51" s="388">
        <f t="shared" si="0"/>
        <v>34.140699809730677</v>
      </c>
    </row>
    <row r="52" spans="1:10" ht="18.95" customHeight="1" x14ac:dyDescent="0.2">
      <c r="A52" s="381" t="s">
        <v>295</v>
      </c>
      <c r="B52" s="407"/>
      <c r="C52" s="408"/>
      <c r="D52" s="416"/>
      <c r="E52" s="417">
        <v>634002</v>
      </c>
      <c r="F52" s="423" t="s">
        <v>369</v>
      </c>
      <c r="G52" s="415">
        <v>62480</v>
      </c>
      <c r="H52" s="415">
        <v>83203</v>
      </c>
      <c r="I52" s="415">
        <v>28748</v>
      </c>
      <c r="J52" s="388">
        <f t="shared" si="0"/>
        <v>34.551638763025373</v>
      </c>
    </row>
    <row r="53" spans="1:10" ht="18.95" customHeight="1" x14ac:dyDescent="0.2">
      <c r="A53" s="381" t="s">
        <v>295</v>
      </c>
      <c r="B53" s="407"/>
      <c r="C53" s="408"/>
      <c r="D53" s="424"/>
      <c r="E53" s="425" t="s">
        <v>370</v>
      </c>
      <c r="F53" s="422" t="s">
        <v>371</v>
      </c>
      <c r="G53" s="415">
        <v>58416</v>
      </c>
      <c r="H53" s="415">
        <v>60515</v>
      </c>
      <c r="I53" s="415">
        <v>42553</v>
      </c>
      <c r="J53" s="388">
        <f t="shared" si="0"/>
        <v>70.318102949681887</v>
      </c>
    </row>
    <row r="54" spans="1:10" ht="18.95" customHeight="1" x14ac:dyDescent="0.2">
      <c r="A54" s="381" t="s">
        <v>295</v>
      </c>
      <c r="B54" s="407"/>
      <c r="C54" s="408"/>
      <c r="D54" s="424"/>
      <c r="E54" s="417">
        <v>634004</v>
      </c>
      <c r="F54" s="426" t="s">
        <v>372</v>
      </c>
      <c r="G54" s="415">
        <v>805</v>
      </c>
      <c r="H54" s="415">
        <v>21347</v>
      </c>
      <c r="I54" s="415">
        <v>6334</v>
      </c>
      <c r="J54" s="388">
        <f t="shared" si="0"/>
        <v>29.671616620602425</v>
      </c>
    </row>
    <row r="55" spans="1:10" ht="18.95" customHeight="1" x14ac:dyDescent="0.2">
      <c r="A55" s="381" t="s">
        <v>295</v>
      </c>
      <c r="B55" s="407"/>
      <c r="C55" s="408"/>
      <c r="D55" s="424"/>
      <c r="E55" s="417">
        <v>634005</v>
      </c>
      <c r="F55" s="426" t="s">
        <v>373</v>
      </c>
      <c r="G55" s="415">
        <v>7177</v>
      </c>
      <c r="H55" s="415">
        <v>7247</v>
      </c>
      <c r="I55" s="415">
        <v>5491</v>
      </c>
      <c r="J55" s="388">
        <f t="shared" si="0"/>
        <v>75.769283841589612</v>
      </c>
    </row>
    <row r="56" spans="1:10" ht="18.95" customHeight="1" x14ac:dyDescent="0.2">
      <c r="A56" s="375" t="s">
        <v>295</v>
      </c>
      <c r="B56" s="407"/>
      <c r="C56" s="408"/>
      <c r="D56" s="376" t="s">
        <v>374</v>
      </c>
      <c r="E56" s="427"/>
      <c r="F56" s="378" t="s">
        <v>375</v>
      </c>
      <c r="G56" s="410">
        <f>SUM(G57:G61)</f>
        <v>9922402</v>
      </c>
      <c r="H56" s="410">
        <f>SUM(H57:H61)</f>
        <v>15648648</v>
      </c>
      <c r="I56" s="410">
        <f>SUM(I57:I61)</f>
        <v>5659742</v>
      </c>
      <c r="J56" s="380">
        <f t="shared" si="0"/>
        <v>36.167610134754135</v>
      </c>
    </row>
    <row r="57" spans="1:10" ht="18.95" customHeight="1" x14ac:dyDescent="0.2">
      <c r="A57" s="381" t="s">
        <v>295</v>
      </c>
      <c r="B57" s="407"/>
      <c r="C57" s="408"/>
      <c r="D57" s="416"/>
      <c r="E57" s="417">
        <v>635001</v>
      </c>
      <c r="F57" s="426" t="s">
        <v>376</v>
      </c>
      <c r="G57" s="415">
        <v>15703</v>
      </c>
      <c r="H57" s="415">
        <v>16463</v>
      </c>
      <c r="I57" s="415">
        <v>2835</v>
      </c>
      <c r="J57" s="428">
        <f t="shared" si="0"/>
        <v>17.2204336998117</v>
      </c>
    </row>
    <row r="58" spans="1:10" ht="18.95" customHeight="1" x14ac:dyDescent="0.2">
      <c r="A58" s="381" t="s">
        <v>295</v>
      </c>
      <c r="B58" s="407"/>
      <c r="C58" s="408"/>
      <c r="D58" s="416"/>
      <c r="E58" s="417">
        <v>635002</v>
      </c>
      <c r="F58" s="426" t="s">
        <v>377</v>
      </c>
      <c r="G58" s="415">
        <v>9738845</v>
      </c>
      <c r="H58" s="415">
        <v>15331659</v>
      </c>
      <c r="I58" s="415">
        <v>5605282</v>
      </c>
      <c r="J58" s="428">
        <f t="shared" si="0"/>
        <v>36.560179169129711</v>
      </c>
    </row>
    <row r="59" spans="1:10" ht="18.95" customHeight="1" x14ac:dyDescent="0.2">
      <c r="A59" s="381" t="s">
        <v>295</v>
      </c>
      <c r="B59" s="407"/>
      <c r="C59" s="408"/>
      <c r="D59" s="416"/>
      <c r="E59" s="417">
        <v>635003</v>
      </c>
      <c r="F59" s="426" t="s">
        <v>378</v>
      </c>
      <c r="G59" s="415">
        <v>2250</v>
      </c>
      <c r="H59" s="415">
        <v>2250</v>
      </c>
      <c r="I59" s="415">
        <v>607</v>
      </c>
      <c r="J59" s="428">
        <f t="shared" si="0"/>
        <v>26.977777777777778</v>
      </c>
    </row>
    <row r="60" spans="1:10" ht="18.95" customHeight="1" x14ac:dyDescent="0.2">
      <c r="A60" s="381" t="s">
        <v>295</v>
      </c>
      <c r="B60" s="407"/>
      <c r="C60" s="408"/>
      <c r="D60" s="416"/>
      <c r="E60" s="417">
        <v>635004</v>
      </c>
      <c r="F60" s="426" t="s">
        <v>379</v>
      </c>
      <c r="G60" s="415">
        <v>83451</v>
      </c>
      <c r="H60" s="415">
        <v>126098</v>
      </c>
      <c r="I60" s="415">
        <v>25732</v>
      </c>
      <c r="J60" s="428">
        <f t="shared" si="0"/>
        <v>20.40635061618741</v>
      </c>
    </row>
    <row r="61" spans="1:10" ht="18.95" customHeight="1" x14ac:dyDescent="0.2">
      <c r="A61" s="381" t="s">
        <v>295</v>
      </c>
      <c r="B61" s="407"/>
      <c r="C61" s="408"/>
      <c r="D61" s="416"/>
      <c r="E61" s="417">
        <v>635006</v>
      </c>
      <c r="F61" s="423" t="s">
        <v>380</v>
      </c>
      <c r="G61" s="415">
        <v>82153</v>
      </c>
      <c r="H61" s="415">
        <v>172178</v>
      </c>
      <c r="I61" s="415">
        <v>25286</v>
      </c>
      <c r="J61" s="428">
        <f t="shared" si="0"/>
        <v>14.685964525084504</v>
      </c>
    </row>
    <row r="62" spans="1:10" ht="18.95" customHeight="1" x14ac:dyDescent="0.2">
      <c r="A62" s="375" t="s">
        <v>295</v>
      </c>
      <c r="B62" s="407"/>
      <c r="C62" s="408"/>
      <c r="D62" s="376" t="s">
        <v>381</v>
      </c>
      <c r="E62" s="409"/>
      <c r="F62" s="378" t="s">
        <v>382</v>
      </c>
      <c r="G62" s="410">
        <f>SUM(G63:G64)</f>
        <v>1999969</v>
      </c>
      <c r="H62" s="410">
        <f>SUM(H63:H64)</f>
        <v>2400052</v>
      </c>
      <c r="I62" s="410">
        <f>SUM(I63:I64)</f>
        <v>1316674</v>
      </c>
      <c r="J62" s="380">
        <f t="shared" si="0"/>
        <v>54.860228028392719</v>
      </c>
    </row>
    <row r="63" spans="1:10" ht="18.95" customHeight="1" x14ac:dyDescent="0.2">
      <c r="A63" s="381" t="s">
        <v>295</v>
      </c>
      <c r="B63" s="407"/>
      <c r="C63" s="408"/>
      <c r="D63" s="429"/>
      <c r="E63" s="417">
        <v>636001</v>
      </c>
      <c r="F63" s="430" t="s">
        <v>383</v>
      </c>
      <c r="G63" s="415">
        <v>1984955</v>
      </c>
      <c r="H63" s="415">
        <v>2384523</v>
      </c>
      <c r="I63" s="415">
        <v>1309855</v>
      </c>
      <c r="J63" s="388">
        <f t="shared" si="0"/>
        <v>54.93153137965119</v>
      </c>
    </row>
    <row r="64" spans="1:10" ht="18" customHeight="1" x14ac:dyDescent="0.2">
      <c r="A64" s="381" t="s">
        <v>295</v>
      </c>
      <c r="B64" s="407"/>
      <c r="C64" s="408"/>
      <c r="D64" s="429"/>
      <c r="E64" s="417">
        <v>636002</v>
      </c>
      <c r="F64" s="430" t="s">
        <v>384</v>
      </c>
      <c r="G64" s="415">
        <v>15014</v>
      </c>
      <c r="H64" s="415">
        <v>15529</v>
      </c>
      <c r="I64" s="415">
        <v>6819</v>
      </c>
      <c r="J64" s="388">
        <f t="shared" si="0"/>
        <v>43.91139158992852</v>
      </c>
    </row>
    <row r="65" spans="1:12" ht="18.95" customHeight="1" x14ac:dyDescent="0.2">
      <c r="A65" s="375" t="s">
        <v>295</v>
      </c>
      <c r="B65" s="407"/>
      <c r="C65" s="408"/>
      <c r="D65" s="376" t="s">
        <v>385</v>
      </c>
      <c r="E65" s="409"/>
      <c r="F65" s="378" t="s">
        <v>386</v>
      </c>
      <c r="G65" s="410">
        <f>SUM(G66:G82)</f>
        <v>6467531</v>
      </c>
      <c r="H65" s="410">
        <f>SUM(H66:H82)</f>
        <v>8875712</v>
      </c>
      <c r="I65" s="431">
        <f>SUM(I66:I82)</f>
        <v>3809026</v>
      </c>
      <c r="J65" s="380">
        <f t="shared" si="0"/>
        <v>42.915159933084809</v>
      </c>
    </row>
    <row r="66" spans="1:12" ht="18.95" customHeight="1" x14ac:dyDescent="0.2">
      <c r="A66" s="381" t="s">
        <v>295</v>
      </c>
      <c r="B66" s="407"/>
      <c r="C66" s="408"/>
      <c r="D66" s="420"/>
      <c r="E66" s="421" t="s">
        <v>387</v>
      </c>
      <c r="F66" s="422" t="s">
        <v>388</v>
      </c>
      <c r="G66" s="415">
        <v>29874</v>
      </c>
      <c r="H66" s="415">
        <v>31871</v>
      </c>
      <c r="I66" s="415">
        <v>17718</v>
      </c>
      <c r="J66" s="428">
        <f t="shared" si="0"/>
        <v>55.592858711681473</v>
      </c>
    </row>
    <row r="67" spans="1:12" ht="18.95" customHeight="1" x14ac:dyDescent="0.2">
      <c r="A67" s="381" t="s">
        <v>295</v>
      </c>
      <c r="B67" s="407"/>
      <c r="C67" s="408"/>
      <c r="D67" s="420"/>
      <c r="E67" s="421" t="s">
        <v>389</v>
      </c>
      <c r="F67" s="422" t="s">
        <v>390</v>
      </c>
      <c r="G67" s="415">
        <v>7980</v>
      </c>
      <c r="H67" s="415">
        <v>8072</v>
      </c>
      <c r="I67" s="415">
        <v>1084</v>
      </c>
      <c r="J67" s="428">
        <f t="shared" si="0"/>
        <v>13.429137760158572</v>
      </c>
    </row>
    <row r="68" spans="1:12" ht="18.95" customHeight="1" x14ac:dyDescent="0.2">
      <c r="A68" s="381" t="s">
        <v>295</v>
      </c>
      <c r="B68" s="407"/>
      <c r="C68" s="408"/>
      <c r="D68" s="420"/>
      <c r="E68" s="421" t="s">
        <v>391</v>
      </c>
      <c r="F68" s="422" t="s">
        <v>392</v>
      </c>
      <c r="G68" s="415">
        <v>1112333</v>
      </c>
      <c r="H68" s="415">
        <v>1874877</v>
      </c>
      <c r="I68" s="415">
        <v>486229</v>
      </c>
      <c r="J68" s="428">
        <f t="shared" si="0"/>
        <v>25.933914598130968</v>
      </c>
    </row>
    <row r="69" spans="1:12" ht="18.95" customHeight="1" x14ac:dyDescent="0.2">
      <c r="A69" s="381" t="s">
        <v>295</v>
      </c>
      <c r="B69" s="407"/>
      <c r="C69" s="408"/>
      <c r="D69" s="420"/>
      <c r="E69" s="421" t="s">
        <v>393</v>
      </c>
      <c r="F69" s="422" t="s">
        <v>394</v>
      </c>
      <c r="G69" s="415">
        <v>1198233</v>
      </c>
      <c r="H69" s="415">
        <v>1368097</v>
      </c>
      <c r="I69" s="415">
        <v>554922</v>
      </c>
      <c r="J69" s="428">
        <f t="shared" si="0"/>
        <v>40.561597606017699</v>
      </c>
    </row>
    <row r="70" spans="1:12" ht="18.95" customHeight="1" x14ac:dyDescent="0.2">
      <c r="A70" s="381" t="s">
        <v>295</v>
      </c>
      <c r="B70" s="407"/>
      <c r="C70" s="408"/>
      <c r="D70" s="420"/>
      <c r="E70" s="421" t="s">
        <v>395</v>
      </c>
      <c r="F70" s="422" t="s">
        <v>336</v>
      </c>
      <c r="G70" s="415">
        <v>632</v>
      </c>
      <c r="H70" s="415">
        <v>726</v>
      </c>
      <c r="I70" s="415">
        <v>129</v>
      </c>
      <c r="J70" s="428">
        <f t="shared" si="0"/>
        <v>17.768595041322314</v>
      </c>
    </row>
    <row r="71" spans="1:12" ht="18.95" customHeight="1" x14ac:dyDescent="0.2">
      <c r="A71" s="381" t="s">
        <v>295</v>
      </c>
      <c r="B71" s="407"/>
      <c r="C71" s="408"/>
      <c r="D71" s="420"/>
      <c r="E71" s="421" t="s">
        <v>396</v>
      </c>
      <c r="F71" s="422" t="s">
        <v>397</v>
      </c>
      <c r="G71" s="415">
        <v>11229</v>
      </c>
      <c r="H71" s="415">
        <v>50949</v>
      </c>
      <c r="I71" s="415">
        <v>17755</v>
      </c>
      <c r="J71" s="428">
        <f t="shared" si="0"/>
        <v>34.84857406426034</v>
      </c>
    </row>
    <row r="72" spans="1:12" ht="18.95" customHeight="1" x14ac:dyDescent="0.2">
      <c r="A72" s="381" t="s">
        <v>295</v>
      </c>
      <c r="B72" s="407"/>
      <c r="C72" s="408"/>
      <c r="D72" s="420"/>
      <c r="E72" s="421" t="s">
        <v>398</v>
      </c>
      <c r="F72" s="422" t="s">
        <v>399</v>
      </c>
      <c r="G72" s="415">
        <v>956410</v>
      </c>
      <c r="H72" s="415">
        <v>1468528</v>
      </c>
      <c r="I72" s="415">
        <v>739242</v>
      </c>
      <c r="J72" s="428">
        <f t="shared" si="0"/>
        <v>50.338978895873964</v>
      </c>
    </row>
    <row r="73" spans="1:12" ht="18.95" customHeight="1" x14ac:dyDescent="0.2">
      <c r="A73" s="381" t="s">
        <v>295</v>
      </c>
      <c r="B73" s="407"/>
      <c r="C73" s="408"/>
      <c r="D73" s="420"/>
      <c r="E73" s="421" t="s">
        <v>400</v>
      </c>
      <c r="F73" s="422" t="s">
        <v>401</v>
      </c>
      <c r="G73" s="415">
        <v>1549591</v>
      </c>
      <c r="H73" s="415">
        <v>1683506</v>
      </c>
      <c r="I73" s="415">
        <v>807246</v>
      </c>
      <c r="J73" s="428">
        <f t="shared" si="0"/>
        <v>47.950289455457835</v>
      </c>
      <c r="L73" s="432"/>
    </row>
    <row r="74" spans="1:12" ht="18.95" customHeight="1" x14ac:dyDescent="0.2">
      <c r="A74" s="381" t="s">
        <v>295</v>
      </c>
      <c r="B74" s="407"/>
      <c r="C74" s="408"/>
      <c r="D74" s="420"/>
      <c r="E74" s="421" t="s">
        <v>402</v>
      </c>
      <c r="F74" s="422" t="s">
        <v>403</v>
      </c>
      <c r="G74" s="415">
        <v>16863</v>
      </c>
      <c r="H74" s="415">
        <v>16863</v>
      </c>
      <c r="I74" s="415">
        <v>8288</v>
      </c>
      <c r="J74" s="428">
        <f t="shared" si="0"/>
        <v>49.149024491490245</v>
      </c>
    </row>
    <row r="75" spans="1:12" ht="18.95" customHeight="1" x14ac:dyDescent="0.2">
      <c r="A75" s="381" t="s">
        <v>295</v>
      </c>
      <c r="B75" s="407"/>
      <c r="C75" s="408"/>
      <c r="D75" s="420"/>
      <c r="E75" s="421" t="s">
        <v>404</v>
      </c>
      <c r="F75" s="422" t="s">
        <v>405</v>
      </c>
      <c r="G75" s="415">
        <v>687645</v>
      </c>
      <c r="H75" s="415">
        <v>694878</v>
      </c>
      <c r="I75" s="433">
        <v>311301</v>
      </c>
      <c r="J75" s="428">
        <f t="shared" ref="J75:J91" si="1">SUM($I75/H75)*100</f>
        <v>44.799374854290967</v>
      </c>
    </row>
    <row r="76" spans="1:12" ht="18.95" customHeight="1" x14ac:dyDescent="0.2">
      <c r="A76" s="381" t="s">
        <v>295</v>
      </c>
      <c r="B76" s="407"/>
      <c r="C76" s="408"/>
      <c r="D76" s="420"/>
      <c r="E76" s="421" t="s">
        <v>406</v>
      </c>
      <c r="F76" s="422" t="s">
        <v>407</v>
      </c>
      <c r="G76" s="415">
        <v>8250</v>
      </c>
      <c r="H76" s="415">
        <v>12250</v>
      </c>
      <c r="I76" s="415">
        <v>7797</v>
      </c>
      <c r="J76" s="428">
        <f t="shared" si="1"/>
        <v>63.648979591836728</v>
      </c>
    </row>
    <row r="77" spans="1:12" ht="18.95" customHeight="1" x14ac:dyDescent="0.2">
      <c r="A77" s="381" t="s">
        <v>295</v>
      </c>
      <c r="B77" s="407"/>
      <c r="C77" s="408"/>
      <c r="D77" s="420"/>
      <c r="E77" s="421" t="s">
        <v>408</v>
      </c>
      <c r="F77" s="422" t="s">
        <v>409</v>
      </c>
      <c r="G77" s="415">
        <v>89685</v>
      </c>
      <c r="H77" s="415">
        <v>89685</v>
      </c>
      <c r="I77" s="415">
        <v>44876</v>
      </c>
      <c r="J77" s="428">
        <f t="shared" si="1"/>
        <v>50.037352957573731</v>
      </c>
    </row>
    <row r="78" spans="1:12" ht="18.95" customHeight="1" x14ac:dyDescent="0.2">
      <c r="A78" s="381" t="s">
        <v>295</v>
      </c>
      <c r="B78" s="407"/>
      <c r="C78" s="408"/>
      <c r="D78" s="420"/>
      <c r="E78" s="421" t="s">
        <v>410</v>
      </c>
      <c r="F78" s="422" t="s">
        <v>411</v>
      </c>
      <c r="G78" s="415">
        <v>71486</v>
      </c>
      <c r="H78" s="415">
        <v>77389</v>
      </c>
      <c r="I78" s="415">
        <v>51039</v>
      </c>
      <c r="J78" s="428">
        <f t="shared" si="1"/>
        <v>65.951233379420842</v>
      </c>
    </row>
    <row r="79" spans="1:12" ht="18.95" customHeight="1" x14ac:dyDescent="0.2">
      <c r="A79" s="381" t="s">
        <v>412</v>
      </c>
      <c r="B79" s="407"/>
      <c r="C79" s="408"/>
      <c r="D79" s="420"/>
      <c r="E79" s="421" t="s">
        <v>413</v>
      </c>
      <c r="F79" s="422" t="s">
        <v>414</v>
      </c>
      <c r="G79" s="415">
        <v>0</v>
      </c>
      <c r="H79" s="415">
        <v>85949</v>
      </c>
      <c r="I79" s="415">
        <v>85967</v>
      </c>
      <c r="J79" s="428">
        <f t="shared" si="1"/>
        <v>100.02094265203783</v>
      </c>
    </row>
    <row r="80" spans="1:12" ht="18.75" customHeight="1" x14ac:dyDescent="0.2">
      <c r="A80" s="381" t="s">
        <v>295</v>
      </c>
      <c r="B80" s="407"/>
      <c r="C80" s="408"/>
      <c r="D80" s="420"/>
      <c r="E80" s="421" t="s">
        <v>415</v>
      </c>
      <c r="F80" s="422" t="s">
        <v>416</v>
      </c>
      <c r="G80" s="415">
        <v>70000</v>
      </c>
      <c r="H80" s="415">
        <v>184294</v>
      </c>
      <c r="I80" s="415">
        <v>132436</v>
      </c>
      <c r="J80" s="428">
        <f t="shared" si="1"/>
        <v>71.861265152419506</v>
      </c>
    </row>
    <row r="81" spans="1:10" ht="18.95" customHeight="1" x14ac:dyDescent="0.2">
      <c r="A81" s="381" t="s">
        <v>295</v>
      </c>
      <c r="B81" s="407"/>
      <c r="C81" s="408"/>
      <c r="D81" s="420"/>
      <c r="E81" s="421" t="s">
        <v>417</v>
      </c>
      <c r="F81" s="422" t="s">
        <v>418</v>
      </c>
      <c r="G81" s="415">
        <v>550300</v>
      </c>
      <c r="H81" s="415">
        <v>1120300</v>
      </c>
      <c r="I81" s="415">
        <v>457413</v>
      </c>
      <c r="J81" s="428">
        <f t="shared" si="1"/>
        <v>40.829509952691247</v>
      </c>
    </row>
    <row r="82" spans="1:10" ht="18.95" customHeight="1" x14ac:dyDescent="0.2">
      <c r="A82" s="381" t="s">
        <v>295</v>
      </c>
      <c r="B82" s="407"/>
      <c r="C82" s="408"/>
      <c r="D82" s="420"/>
      <c r="E82" s="421" t="s">
        <v>419</v>
      </c>
      <c r="F82" s="422" t="s">
        <v>420</v>
      </c>
      <c r="G82" s="415">
        <v>107020</v>
      </c>
      <c r="H82" s="415">
        <v>107478</v>
      </c>
      <c r="I82" s="415">
        <v>85584</v>
      </c>
      <c r="J82" s="428">
        <f t="shared" si="1"/>
        <v>79.629319488639538</v>
      </c>
    </row>
    <row r="83" spans="1:10" ht="18.95" customHeight="1" x14ac:dyDescent="0.25">
      <c r="A83" s="368" t="s">
        <v>295</v>
      </c>
      <c r="B83" s="389"/>
      <c r="C83" s="403" t="s">
        <v>421</v>
      </c>
      <c r="D83" s="390"/>
      <c r="E83" s="404"/>
      <c r="F83" s="392" t="s">
        <v>422</v>
      </c>
      <c r="G83" s="434">
        <f>SUM(G84+G90)</f>
        <v>679000</v>
      </c>
      <c r="H83" s="434">
        <f>SUM(H84+H90)</f>
        <v>879000</v>
      </c>
      <c r="I83" s="434">
        <f>SUM(I84+I90)</f>
        <v>443717</v>
      </c>
      <c r="J83" s="374">
        <f t="shared" si="1"/>
        <v>50.479749715585896</v>
      </c>
    </row>
    <row r="84" spans="1:10" ht="18.95" customHeight="1" x14ac:dyDescent="0.2">
      <c r="A84" s="375" t="s">
        <v>295</v>
      </c>
      <c r="B84" s="407"/>
      <c r="C84" s="408"/>
      <c r="D84" s="376" t="s">
        <v>423</v>
      </c>
      <c r="E84" s="409"/>
      <c r="F84" s="378" t="s">
        <v>424</v>
      </c>
      <c r="G84" s="410">
        <f>SUM(G85:G89)</f>
        <v>637000</v>
      </c>
      <c r="H84" s="410">
        <f>SUM(H85:H89)</f>
        <v>837000</v>
      </c>
      <c r="I84" s="410">
        <f>SUM(I85:I89)</f>
        <v>403435</v>
      </c>
      <c r="J84" s="380">
        <f t="shared" si="1"/>
        <v>48.200119474313027</v>
      </c>
    </row>
    <row r="85" spans="1:10" ht="18.95" customHeight="1" x14ac:dyDescent="0.2">
      <c r="A85" s="381" t="s">
        <v>295</v>
      </c>
      <c r="B85" s="407"/>
      <c r="C85" s="408"/>
      <c r="D85" s="420"/>
      <c r="E85" s="421" t="s">
        <v>425</v>
      </c>
      <c r="F85" s="422" t="s">
        <v>426</v>
      </c>
      <c r="G85" s="415">
        <v>100000</v>
      </c>
      <c r="H85" s="415">
        <v>200000</v>
      </c>
      <c r="I85" s="433">
        <v>71009</v>
      </c>
      <c r="J85" s="388">
        <f t="shared" si="1"/>
        <v>35.5045</v>
      </c>
    </row>
    <row r="86" spans="1:10" ht="18.95" customHeight="1" x14ac:dyDescent="0.2">
      <c r="A86" s="381" t="s">
        <v>295</v>
      </c>
      <c r="B86" s="407"/>
      <c r="C86" s="408"/>
      <c r="D86" s="420"/>
      <c r="E86" s="421" t="s">
        <v>427</v>
      </c>
      <c r="F86" s="422" t="s">
        <v>428</v>
      </c>
      <c r="G86" s="415">
        <v>168000</v>
      </c>
      <c r="H86" s="415">
        <v>268000</v>
      </c>
      <c r="I86" s="433">
        <v>163661</v>
      </c>
      <c r="J86" s="388">
        <f t="shared" si="1"/>
        <v>61.067537313432837</v>
      </c>
    </row>
    <row r="87" spans="1:10" ht="18.95" customHeight="1" x14ac:dyDescent="0.2">
      <c r="A87" s="381" t="s">
        <v>295</v>
      </c>
      <c r="B87" s="407"/>
      <c r="C87" s="408"/>
      <c r="D87" s="420"/>
      <c r="E87" s="421" t="s">
        <v>429</v>
      </c>
      <c r="F87" s="422" t="s">
        <v>430</v>
      </c>
      <c r="G87" s="415">
        <v>21739</v>
      </c>
      <c r="H87" s="415">
        <v>21819</v>
      </c>
      <c r="I87" s="433">
        <v>7624</v>
      </c>
      <c r="J87" s="388">
        <f t="shared" si="1"/>
        <v>34.942023007470553</v>
      </c>
    </row>
    <row r="88" spans="1:10" ht="18.75" customHeight="1" x14ac:dyDescent="0.2">
      <c r="A88" s="381" t="s">
        <v>295</v>
      </c>
      <c r="B88" s="407"/>
      <c r="C88" s="408"/>
      <c r="D88" s="420"/>
      <c r="E88" s="421" t="s">
        <v>431</v>
      </c>
      <c r="F88" s="422" t="s">
        <v>432</v>
      </c>
      <c r="G88" s="415">
        <v>347261</v>
      </c>
      <c r="H88" s="415">
        <v>347181</v>
      </c>
      <c r="I88" s="433">
        <v>161141</v>
      </c>
      <c r="J88" s="388">
        <f t="shared" si="1"/>
        <v>46.414118284122694</v>
      </c>
    </row>
    <row r="89" spans="1:10" ht="18.95" hidden="1" customHeight="1" x14ac:dyDescent="0.2">
      <c r="A89" s="381" t="s">
        <v>295</v>
      </c>
      <c r="B89" s="407"/>
      <c r="C89" s="408"/>
      <c r="D89" s="420"/>
      <c r="E89" s="421" t="s">
        <v>433</v>
      </c>
      <c r="F89" s="422" t="s">
        <v>434</v>
      </c>
      <c r="G89" s="415">
        <v>0</v>
      </c>
      <c r="H89" s="415">
        <v>0</v>
      </c>
      <c r="I89" s="415">
        <v>0</v>
      </c>
      <c r="J89" s="388" t="e">
        <f t="shared" si="1"/>
        <v>#DIV/0!</v>
      </c>
    </row>
    <row r="90" spans="1:10" ht="18.95" customHeight="1" x14ac:dyDescent="0.2">
      <c r="A90" s="375" t="s">
        <v>295</v>
      </c>
      <c r="B90" s="407"/>
      <c r="C90" s="408"/>
      <c r="D90" s="376" t="s">
        <v>435</v>
      </c>
      <c r="E90" s="421"/>
      <c r="F90" s="378" t="s">
        <v>436</v>
      </c>
      <c r="G90" s="410">
        <f>SUM(G91)</f>
        <v>42000</v>
      </c>
      <c r="H90" s="410">
        <f>SUM(H91)</f>
        <v>42000</v>
      </c>
      <c r="I90" s="410">
        <f>SUM(I91)</f>
        <v>40282</v>
      </c>
      <c r="J90" s="380">
        <f t="shared" si="1"/>
        <v>95.909523809523805</v>
      </c>
    </row>
    <row r="91" spans="1:10" ht="18.95" customHeight="1" x14ac:dyDescent="0.2">
      <c r="A91" s="381" t="s">
        <v>295</v>
      </c>
      <c r="B91" s="407"/>
      <c r="C91" s="408"/>
      <c r="D91" s="420"/>
      <c r="E91" s="421" t="s">
        <v>437</v>
      </c>
      <c r="F91" s="422" t="s">
        <v>438</v>
      </c>
      <c r="G91" s="415">
        <v>42000</v>
      </c>
      <c r="H91" s="415">
        <v>42000</v>
      </c>
      <c r="I91" s="415">
        <v>40282</v>
      </c>
      <c r="J91" s="388">
        <f t="shared" si="1"/>
        <v>95.909523809523805</v>
      </c>
    </row>
    <row r="92" spans="1:10" ht="15" thickBot="1" x14ac:dyDescent="0.25">
      <c r="A92" s="435"/>
      <c r="B92" s="436"/>
      <c r="C92" s="437"/>
      <c r="D92" s="437"/>
      <c r="E92" s="438"/>
      <c r="F92" s="439"/>
      <c r="G92" s="440"/>
      <c r="H92" s="441"/>
      <c r="I92" s="440"/>
      <c r="J92" s="442"/>
    </row>
    <row r="93" spans="1:10" x14ac:dyDescent="0.2">
      <c r="B93" s="443"/>
      <c r="C93" s="443"/>
      <c r="D93" s="443"/>
      <c r="E93" s="443"/>
      <c r="F93" s="443"/>
    </row>
    <row r="94" spans="1:10" x14ac:dyDescent="0.2">
      <c r="B94" s="443"/>
      <c r="C94" s="443"/>
      <c r="D94" s="443"/>
      <c r="E94" s="443"/>
      <c r="F94" s="443"/>
      <c r="I94" s="445"/>
    </row>
    <row r="95" spans="1:10" x14ac:dyDescent="0.2">
      <c r="B95" s="443"/>
      <c r="C95" s="443"/>
      <c r="D95" s="443"/>
      <c r="E95" s="443"/>
      <c r="F95" s="443"/>
      <c r="I95" s="445"/>
    </row>
    <row r="96" spans="1:10" x14ac:dyDescent="0.2">
      <c r="B96" s="443"/>
      <c r="C96" s="443"/>
      <c r="D96" s="443"/>
      <c r="E96" s="443"/>
      <c r="F96" s="443"/>
    </row>
    <row r="97" spans="2:6" x14ac:dyDescent="0.2">
      <c r="B97" s="443"/>
      <c r="C97" s="443"/>
      <c r="D97" s="443"/>
      <c r="E97" s="443"/>
      <c r="F97" s="443"/>
    </row>
    <row r="98" spans="2:6" x14ac:dyDescent="0.2">
      <c r="B98" s="443"/>
      <c r="C98" s="443"/>
      <c r="D98" s="443"/>
      <c r="E98" s="443"/>
      <c r="F98" s="443"/>
    </row>
    <row r="99" spans="2:6" x14ac:dyDescent="0.2">
      <c r="B99" s="443"/>
      <c r="C99" s="443"/>
      <c r="D99" s="443"/>
      <c r="E99" s="443"/>
      <c r="F99" s="443"/>
    </row>
    <row r="100" spans="2:6" x14ac:dyDescent="0.2">
      <c r="B100" s="443"/>
      <c r="C100" s="443"/>
      <c r="D100" s="443"/>
      <c r="E100" s="443"/>
      <c r="F100" s="443"/>
    </row>
    <row r="101" spans="2:6" x14ac:dyDescent="0.2">
      <c r="B101" s="443"/>
      <c r="C101" s="443"/>
      <c r="D101" s="443"/>
      <c r="E101" s="443"/>
      <c r="F101" s="443"/>
    </row>
    <row r="102" spans="2:6" x14ac:dyDescent="0.2">
      <c r="B102" s="443"/>
      <c r="C102" s="443"/>
      <c r="D102" s="443"/>
      <c r="E102" s="443"/>
      <c r="F102" s="443"/>
    </row>
    <row r="103" spans="2:6" x14ac:dyDescent="0.2">
      <c r="B103" s="443"/>
      <c r="C103" s="443"/>
      <c r="D103" s="443"/>
      <c r="E103" s="443"/>
      <c r="F103" s="443"/>
    </row>
    <row r="104" spans="2:6" x14ac:dyDescent="0.2">
      <c r="B104" s="443"/>
      <c r="C104" s="443"/>
      <c r="D104" s="443"/>
      <c r="E104" s="443"/>
      <c r="F104" s="443"/>
    </row>
    <row r="105" spans="2:6" x14ac:dyDescent="0.2">
      <c r="B105" s="443"/>
      <c r="C105" s="443"/>
      <c r="D105" s="443"/>
      <c r="E105" s="443"/>
      <c r="F105" s="443"/>
    </row>
    <row r="106" spans="2:6" x14ac:dyDescent="0.2">
      <c r="B106" s="443"/>
      <c r="C106" s="443"/>
      <c r="D106" s="443"/>
      <c r="E106" s="443"/>
      <c r="F106" s="443"/>
    </row>
    <row r="107" spans="2:6" x14ac:dyDescent="0.2">
      <c r="B107" s="443"/>
      <c r="C107" s="443"/>
      <c r="D107" s="443"/>
      <c r="E107" s="443"/>
      <c r="F107" s="443"/>
    </row>
    <row r="108" spans="2:6" x14ac:dyDescent="0.2">
      <c r="B108" s="443"/>
      <c r="C108" s="443"/>
      <c r="D108" s="443"/>
      <c r="E108" s="443"/>
      <c r="F108" s="443"/>
    </row>
    <row r="109" spans="2:6" x14ac:dyDescent="0.2">
      <c r="B109" s="443"/>
      <c r="C109" s="443"/>
      <c r="D109" s="443"/>
      <c r="E109" s="443"/>
      <c r="F109" s="443"/>
    </row>
    <row r="110" spans="2:6" x14ac:dyDescent="0.2">
      <c r="B110" s="443"/>
      <c r="C110" s="443"/>
      <c r="D110" s="443"/>
      <c r="E110" s="443"/>
      <c r="F110" s="443"/>
    </row>
    <row r="111" spans="2:6" x14ac:dyDescent="0.2">
      <c r="B111" s="443"/>
      <c r="C111" s="443"/>
      <c r="D111" s="443"/>
      <c r="E111" s="443"/>
      <c r="F111" s="443"/>
    </row>
    <row r="112" spans="2:6" x14ac:dyDescent="0.2">
      <c r="B112" s="443"/>
      <c r="C112" s="443"/>
      <c r="D112" s="443"/>
      <c r="E112" s="443"/>
      <c r="F112" s="443"/>
    </row>
    <row r="113" spans="2:6" x14ac:dyDescent="0.2">
      <c r="B113" s="443"/>
      <c r="C113" s="443"/>
      <c r="D113" s="443"/>
      <c r="E113" s="443"/>
      <c r="F113" s="443"/>
    </row>
    <row r="114" spans="2:6" x14ac:dyDescent="0.2">
      <c r="B114" s="443"/>
      <c r="C114" s="443"/>
      <c r="D114" s="443"/>
      <c r="E114" s="443"/>
      <c r="F114" s="443"/>
    </row>
    <row r="115" spans="2:6" x14ac:dyDescent="0.2">
      <c r="B115" s="443"/>
      <c r="C115" s="443"/>
      <c r="D115" s="443"/>
      <c r="E115" s="443"/>
      <c r="F115" s="443"/>
    </row>
    <row r="116" spans="2:6" x14ac:dyDescent="0.2">
      <c r="B116" s="443"/>
      <c r="C116" s="443"/>
      <c r="D116" s="443"/>
      <c r="E116" s="443"/>
      <c r="F116" s="443"/>
    </row>
    <row r="117" spans="2:6" x14ac:dyDescent="0.2">
      <c r="B117" s="443"/>
      <c r="C117" s="443"/>
      <c r="D117" s="443"/>
      <c r="E117" s="443"/>
      <c r="F117" s="443"/>
    </row>
    <row r="118" spans="2:6" x14ac:dyDescent="0.2">
      <c r="B118" s="443"/>
      <c r="C118" s="443"/>
      <c r="D118" s="443"/>
      <c r="E118" s="443"/>
      <c r="F118" s="443"/>
    </row>
    <row r="119" spans="2:6" x14ac:dyDescent="0.2">
      <c r="B119" s="443"/>
      <c r="C119" s="443"/>
      <c r="D119" s="443"/>
      <c r="E119" s="443"/>
      <c r="F119" s="443"/>
    </row>
    <row r="120" spans="2:6" x14ac:dyDescent="0.2">
      <c r="B120" s="443"/>
      <c r="C120" s="443"/>
      <c r="D120" s="443"/>
      <c r="E120" s="443"/>
      <c r="F120" s="443"/>
    </row>
    <row r="121" spans="2:6" x14ac:dyDescent="0.2">
      <c r="B121" s="443"/>
      <c r="C121" s="443"/>
      <c r="D121" s="443"/>
      <c r="E121" s="443"/>
      <c r="F121" s="443"/>
    </row>
    <row r="122" spans="2:6" x14ac:dyDescent="0.2">
      <c r="B122" s="443"/>
      <c r="C122" s="443"/>
      <c r="D122" s="443"/>
      <c r="E122" s="443"/>
      <c r="F122" s="443"/>
    </row>
    <row r="123" spans="2:6" x14ac:dyDescent="0.2">
      <c r="B123" s="443"/>
      <c r="C123" s="443"/>
      <c r="D123" s="443"/>
      <c r="E123" s="443"/>
      <c r="F123" s="443"/>
    </row>
    <row r="124" spans="2:6" x14ac:dyDescent="0.2">
      <c r="B124" s="443"/>
      <c r="C124" s="443"/>
      <c r="D124" s="443"/>
      <c r="E124" s="443"/>
      <c r="F124" s="443"/>
    </row>
    <row r="125" spans="2:6" x14ac:dyDescent="0.2">
      <c r="B125" s="443"/>
      <c r="C125" s="443"/>
      <c r="D125" s="443"/>
      <c r="E125" s="443"/>
      <c r="F125" s="443"/>
    </row>
    <row r="126" spans="2:6" x14ac:dyDescent="0.2">
      <c r="B126" s="443"/>
      <c r="C126" s="443"/>
      <c r="D126" s="443"/>
      <c r="E126" s="443"/>
      <c r="F126" s="443"/>
    </row>
    <row r="127" spans="2:6" x14ac:dyDescent="0.2">
      <c r="B127" s="443"/>
      <c r="C127" s="443"/>
      <c r="D127" s="443"/>
      <c r="E127" s="443"/>
      <c r="F127" s="443"/>
    </row>
    <row r="128" spans="2:6" x14ac:dyDescent="0.2">
      <c r="B128" s="443"/>
      <c r="C128" s="443"/>
      <c r="D128" s="443"/>
      <c r="E128" s="443"/>
      <c r="F128" s="443"/>
    </row>
    <row r="129" spans="2:6" x14ac:dyDescent="0.2">
      <c r="B129" s="443"/>
      <c r="C129" s="443"/>
      <c r="D129" s="443"/>
      <c r="E129" s="443"/>
      <c r="F129" s="443"/>
    </row>
    <row r="130" spans="2:6" x14ac:dyDescent="0.2">
      <c r="B130" s="443"/>
      <c r="C130" s="443"/>
      <c r="D130" s="443"/>
      <c r="E130" s="443"/>
      <c r="F130" s="443"/>
    </row>
    <row r="131" spans="2:6" x14ac:dyDescent="0.2">
      <c r="B131" s="443"/>
      <c r="C131" s="443"/>
      <c r="D131" s="443"/>
      <c r="E131" s="443"/>
      <c r="F131" s="443"/>
    </row>
    <row r="132" spans="2:6" x14ac:dyDescent="0.2">
      <c r="B132" s="443"/>
      <c r="C132" s="443"/>
      <c r="D132" s="443"/>
      <c r="E132" s="443"/>
      <c r="F132" s="443"/>
    </row>
    <row r="133" spans="2:6" x14ac:dyDescent="0.2">
      <c r="B133" s="443"/>
      <c r="C133" s="443"/>
      <c r="D133" s="443"/>
      <c r="E133" s="443"/>
      <c r="F133" s="443"/>
    </row>
    <row r="134" spans="2:6" x14ac:dyDescent="0.2">
      <c r="B134" s="443"/>
      <c r="C134" s="443"/>
      <c r="D134" s="443"/>
      <c r="E134" s="443"/>
      <c r="F134" s="443"/>
    </row>
    <row r="135" spans="2:6" x14ac:dyDescent="0.2">
      <c r="B135" s="443"/>
      <c r="C135" s="443"/>
      <c r="D135" s="443"/>
      <c r="E135" s="443"/>
      <c r="F135" s="443"/>
    </row>
    <row r="136" spans="2:6" x14ac:dyDescent="0.2">
      <c r="B136" s="443"/>
      <c r="C136" s="443"/>
      <c r="D136" s="443"/>
      <c r="E136" s="443"/>
      <c r="F136" s="443"/>
    </row>
    <row r="137" spans="2:6" x14ac:dyDescent="0.2">
      <c r="B137" s="443"/>
      <c r="C137" s="443"/>
      <c r="D137" s="443"/>
      <c r="E137" s="443"/>
      <c r="F137" s="443"/>
    </row>
    <row r="138" spans="2:6" x14ac:dyDescent="0.2">
      <c r="B138" s="443"/>
      <c r="C138" s="443"/>
      <c r="D138" s="443"/>
      <c r="E138" s="443"/>
      <c r="F138" s="443"/>
    </row>
    <row r="139" spans="2:6" x14ac:dyDescent="0.2">
      <c r="B139" s="443"/>
      <c r="C139" s="443"/>
      <c r="D139" s="443"/>
      <c r="E139" s="443"/>
      <c r="F139" s="443"/>
    </row>
    <row r="140" spans="2:6" x14ac:dyDescent="0.2">
      <c r="B140" s="443"/>
      <c r="C140" s="443"/>
      <c r="D140" s="443"/>
      <c r="E140" s="443"/>
      <c r="F140" s="443"/>
    </row>
    <row r="141" spans="2:6" x14ac:dyDescent="0.2">
      <c r="B141" s="443"/>
      <c r="C141" s="443"/>
      <c r="D141" s="443"/>
      <c r="E141" s="443"/>
      <c r="F141" s="443"/>
    </row>
    <row r="142" spans="2:6" x14ac:dyDescent="0.2">
      <c r="B142" s="443"/>
      <c r="C142" s="443"/>
      <c r="D142" s="443"/>
      <c r="E142" s="443"/>
      <c r="F142" s="443"/>
    </row>
    <row r="143" spans="2:6" x14ac:dyDescent="0.2">
      <c r="B143" s="443"/>
      <c r="C143" s="443"/>
      <c r="D143" s="443"/>
      <c r="E143" s="443"/>
      <c r="F143" s="443"/>
    </row>
    <row r="144" spans="2:6" x14ac:dyDescent="0.2">
      <c r="B144" s="443"/>
      <c r="C144" s="443"/>
      <c r="D144" s="443"/>
      <c r="E144" s="443"/>
      <c r="F144" s="443"/>
    </row>
    <row r="145" spans="2:6" x14ac:dyDescent="0.2">
      <c r="B145" s="443"/>
      <c r="C145" s="443"/>
      <c r="D145" s="443"/>
      <c r="E145" s="443"/>
      <c r="F145" s="443"/>
    </row>
    <row r="146" spans="2:6" x14ac:dyDescent="0.2">
      <c r="B146" s="443"/>
      <c r="C146" s="443"/>
      <c r="D146" s="443"/>
      <c r="E146" s="443"/>
      <c r="F146" s="443"/>
    </row>
    <row r="147" spans="2:6" x14ac:dyDescent="0.2">
      <c r="B147" s="443"/>
      <c r="C147" s="443"/>
      <c r="D147" s="443"/>
      <c r="E147" s="443"/>
      <c r="F147" s="443"/>
    </row>
    <row r="148" spans="2:6" x14ac:dyDescent="0.2">
      <c r="B148" s="443"/>
      <c r="C148" s="443"/>
      <c r="D148" s="443"/>
      <c r="E148" s="443"/>
      <c r="F148" s="443"/>
    </row>
    <row r="149" spans="2:6" x14ac:dyDescent="0.2">
      <c r="B149" s="443"/>
      <c r="C149" s="443"/>
      <c r="D149" s="443"/>
      <c r="E149" s="443"/>
      <c r="F149" s="443"/>
    </row>
    <row r="150" spans="2:6" x14ac:dyDescent="0.2">
      <c r="B150" s="443"/>
      <c r="C150" s="443"/>
      <c r="D150" s="443"/>
      <c r="E150" s="443"/>
      <c r="F150" s="443"/>
    </row>
    <row r="151" spans="2:6" x14ac:dyDescent="0.2">
      <c r="B151" s="443"/>
      <c r="C151" s="443"/>
      <c r="D151" s="443"/>
      <c r="E151" s="443"/>
      <c r="F151" s="443"/>
    </row>
    <row r="152" spans="2:6" x14ac:dyDescent="0.2">
      <c r="B152" s="443"/>
      <c r="C152" s="443"/>
      <c r="D152" s="443"/>
      <c r="E152" s="443"/>
      <c r="F152" s="443"/>
    </row>
    <row r="153" spans="2:6" x14ac:dyDescent="0.2">
      <c r="B153" s="443"/>
      <c r="C153" s="443"/>
      <c r="D153" s="443"/>
      <c r="E153" s="443"/>
      <c r="F153" s="443"/>
    </row>
    <row r="154" spans="2:6" x14ac:dyDescent="0.2">
      <c r="B154" s="443"/>
      <c r="C154" s="443"/>
      <c r="D154" s="443"/>
      <c r="E154" s="443"/>
      <c r="F154" s="443"/>
    </row>
    <row r="155" spans="2:6" x14ac:dyDescent="0.2">
      <c r="B155" s="443"/>
      <c r="C155" s="443"/>
      <c r="D155" s="443"/>
      <c r="E155" s="443"/>
      <c r="F155" s="443"/>
    </row>
    <row r="156" spans="2:6" x14ac:dyDescent="0.2">
      <c r="B156" s="443"/>
      <c r="C156" s="443"/>
      <c r="D156" s="443"/>
      <c r="E156" s="443"/>
      <c r="F156" s="443"/>
    </row>
    <row r="157" spans="2:6" x14ac:dyDescent="0.2">
      <c r="B157" s="443"/>
      <c r="C157" s="443"/>
      <c r="D157" s="443"/>
      <c r="E157" s="443"/>
      <c r="F157" s="443"/>
    </row>
    <row r="158" spans="2:6" x14ac:dyDescent="0.2">
      <c r="B158" s="443"/>
      <c r="C158" s="443"/>
      <c r="D158" s="443"/>
      <c r="E158" s="443"/>
      <c r="F158" s="443"/>
    </row>
    <row r="159" spans="2:6" x14ac:dyDescent="0.2">
      <c r="B159" s="443"/>
      <c r="C159" s="443"/>
      <c r="D159" s="443"/>
      <c r="E159" s="443"/>
      <c r="F159" s="443"/>
    </row>
    <row r="160" spans="2:6" x14ac:dyDescent="0.2">
      <c r="B160" s="443"/>
      <c r="C160" s="443"/>
      <c r="D160" s="443"/>
      <c r="E160" s="443"/>
      <c r="F160" s="443"/>
    </row>
    <row r="161" spans="2:6" x14ac:dyDescent="0.2">
      <c r="B161" s="443"/>
      <c r="C161" s="443"/>
      <c r="D161" s="443"/>
      <c r="E161" s="443"/>
      <c r="F161" s="443"/>
    </row>
    <row r="162" spans="2:6" x14ac:dyDescent="0.2">
      <c r="B162" s="443"/>
      <c r="C162" s="443"/>
      <c r="D162" s="443"/>
      <c r="E162" s="443"/>
      <c r="F162" s="443"/>
    </row>
    <row r="163" spans="2:6" x14ac:dyDescent="0.2">
      <c r="B163" s="443"/>
      <c r="C163" s="443"/>
      <c r="D163" s="443"/>
      <c r="E163" s="443"/>
      <c r="F163" s="443"/>
    </row>
    <row r="164" spans="2:6" x14ac:dyDescent="0.2">
      <c r="B164" s="443"/>
      <c r="C164" s="443"/>
      <c r="D164" s="443"/>
      <c r="E164" s="443"/>
      <c r="F164" s="443"/>
    </row>
    <row r="165" spans="2:6" x14ac:dyDescent="0.2">
      <c r="B165" s="443"/>
      <c r="C165" s="443"/>
      <c r="D165" s="443"/>
      <c r="E165" s="443"/>
      <c r="F165" s="443"/>
    </row>
    <row r="166" spans="2:6" x14ac:dyDescent="0.2">
      <c r="B166" s="443"/>
      <c r="C166" s="443"/>
      <c r="D166" s="443"/>
      <c r="E166" s="443"/>
      <c r="F166" s="443"/>
    </row>
    <row r="167" spans="2:6" x14ac:dyDescent="0.2">
      <c r="B167" s="443"/>
      <c r="C167" s="443"/>
      <c r="D167" s="443"/>
      <c r="E167" s="443"/>
      <c r="F167" s="443"/>
    </row>
    <row r="168" spans="2:6" x14ac:dyDescent="0.2">
      <c r="B168" s="443"/>
      <c r="C168" s="443"/>
      <c r="D168" s="443"/>
      <c r="E168" s="443"/>
      <c r="F168" s="443"/>
    </row>
    <row r="169" spans="2:6" x14ac:dyDescent="0.2">
      <c r="B169" s="443"/>
      <c r="C169" s="443"/>
      <c r="D169" s="443"/>
      <c r="E169" s="443"/>
      <c r="F169" s="443"/>
    </row>
    <row r="170" spans="2:6" x14ac:dyDescent="0.2">
      <c r="B170" s="443"/>
      <c r="C170" s="443"/>
      <c r="D170" s="443"/>
      <c r="E170" s="443"/>
      <c r="F170" s="443"/>
    </row>
    <row r="171" spans="2:6" x14ac:dyDescent="0.2">
      <c r="B171" s="443"/>
      <c r="C171" s="443"/>
      <c r="D171" s="443"/>
      <c r="E171" s="443"/>
      <c r="F171" s="443"/>
    </row>
    <row r="172" spans="2:6" x14ac:dyDescent="0.2">
      <c r="B172" s="443"/>
      <c r="C172" s="443"/>
      <c r="D172" s="443"/>
      <c r="E172" s="443"/>
      <c r="F172" s="443"/>
    </row>
    <row r="173" spans="2:6" x14ac:dyDescent="0.2">
      <c r="B173" s="443"/>
      <c r="C173" s="443"/>
      <c r="D173" s="443"/>
      <c r="E173" s="443"/>
      <c r="F173" s="443"/>
    </row>
    <row r="174" spans="2:6" x14ac:dyDescent="0.2">
      <c r="B174" s="443"/>
      <c r="C174" s="443"/>
      <c r="D174" s="443"/>
      <c r="E174" s="443"/>
      <c r="F174" s="443"/>
    </row>
    <row r="175" spans="2:6" x14ac:dyDescent="0.2">
      <c r="B175" s="443"/>
      <c r="C175" s="443"/>
      <c r="D175" s="443"/>
      <c r="E175" s="443"/>
      <c r="F175" s="443"/>
    </row>
    <row r="176" spans="2:6" x14ac:dyDescent="0.2">
      <c r="B176" s="443"/>
      <c r="C176" s="443"/>
      <c r="D176" s="443"/>
      <c r="E176" s="443"/>
      <c r="F176" s="443"/>
    </row>
    <row r="177" spans="2:6" x14ac:dyDescent="0.2">
      <c r="B177" s="443"/>
      <c r="C177" s="443"/>
      <c r="D177" s="443"/>
      <c r="E177" s="443"/>
      <c r="F177" s="443"/>
    </row>
    <row r="178" spans="2:6" x14ac:dyDescent="0.2">
      <c r="B178" s="443"/>
      <c r="C178" s="443"/>
      <c r="D178" s="443"/>
      <c r="E178" s="443"/>
      <c r="F178" s="443"/>
    </row>
    <row r="179" spans="2:6" x14ac:dyDescent="0.2">
      <c r="B179" s="443"/>
      <c r="C179" s="443"/>
      <c r="D179" s="443"/>
      <c r="E179" s="443"/>
      <c r="F179" s="443"/>
    </row>
    <row r="180" spans="2:6" x14ac:dyDescent="0.2">
      <c r="B180" s="443"/>
      <c r="C180" s="443"/>
      <c r="D180" s="443"/>
      <c r="E180" s="443"/>
      <c r="F180" s="443"/>
    </row>
    <row r="181" spans="2:6" x14ac:dyDescent="0.2">
      <c r="B181" s="443"/>
      <c r="C181" s="443"/>
      <c r="D181" s="443"/>
      <c r="E181" s="443"/>
      <c r="F181" s="443"/>
    </row>
    <row r="182" spans="2:6" x14ac:dyDescent="0.2">
      <c r="B182" s="443"/>
      <c r="C182" s="443"/>
      <c r="D182" s="443"/>
      <c r="E182" s="443"/>
      <c r="F182" s="443"/>
    </row>
    <row r="183" spans="2:6" x14ac:dyDescent="0.2">
      <c r="B183" s="443"/>
      <c r="C183" s="443"/>
      <c r="D183" s="443"/>
      <c r="E183" s="443"/>
      <c r="F183" s="443"/>
    </row>
    <row r="184" spans="2:6" x14ac:dyDescent="0.2">
      <c r="B184" s="443"/>
      <c r="C184" s="443"/>
      <c r="D184" s="443"/>
      <c r="E184" s="443"/>
      <c r="F184" s="443"/>
    </row>
    <row r="185" spans="2:6" x14ac:dyDescent="0.2">
      <c r="B185" s="443"/>
      <c r="C185" s="443"/>
      <c r="D185" s="443"/>
      <c r="E185" s="443"/>
      <c r="F185" s="443"/>
    </row>
    <row r="186" spans="2:6" x14ac:dyDescent="0.2">
      <c r="B186" s="443"/>
      <c r="C186" s="443"/>
      <c r="D186" s="443"/>
      <c r="E186" s="443"/>
      <c r="F186" s="443"/>
    </row>
    <row r="187" spans="2:6" x14ac:dyDescent="0.2">
      <c r="B187" s="443"/>
      <c r="C187" s="443"/>
      <c r="D187" s="443"/>
      <c r="E187" s="443"/>
      <c r="F187" s="443"/>
    </row>
    <row r="188" spans="2:6" x14ac:dyDescent="0.2">
      <c r="B188" s="443"/>
      <c r="C188" s="443"/>
      <c r="D188" s="443"/>
      <c r="E188" s="443"/>
      <c r="F188" s="443"/>
    </row>
    <row r="189" spans="2:6" x14ac:dyDescent="0.2">
      <c r="B189" s="443"/>
      <c r="C189" s="443"/>
      <c r="D189" s="443"/>
      <c r="E189" s="443"/>
      <c r="F189" s="443"/>
    </row>
    <row r="190" spans="2:6" x14ac:dyDescent="0.2">
      <c r="B190" s="443"/>
      <c r="C190" s="443"/>
      <c r="D190" s="443"/>
      <c r="E190" s="443"/>
      <c r="F190" s="443"/>
    </row>
    <row r="191" spans="2:6" x14ac:dyDescent="0.2">
      <c r="B191" s="443"/>
      <c r="C191" s="443"/>
      <c r="D191" s="443"/>
      <c r="E191" s="443"/>
      <c r="F191" s="443"/>
    </row>
    <row r="192" spans="2:6" x14ac:dyDescent="0.2">
      <c r="B192" s="443"/>
      <c r="C192" s="443"/>
      <c r="D192" s="443"/>
      <c r="E192" s="443"/>
      <c r="F192" s="443"/>
    </row>
    <row r="193" spans="2:6" x14ac:dyDescent="0.2">
      <c r="B193" s="443"/>
      <c r="C193" s="443"/>
      <c r="D193" s="443"/>
      <c r="E193" s="443"/>
      <c r="F193" s="443"/>
    </row>
    <row r="194" spans="2:6" x14ac:dyDescent="0.2">
      <c r="B194" s="443"/>
      <c r="C194" s="443"/>
      <c r="D194" s="443"/>
      <c r="E194" s="443"/>
      <c r="F194" s="443"/>
    </row>
    <row r="195" spans="2:6" x14ac:dyDescent="0.2">
      <c r="B195" s="443"/>
      <c r="C195" s="443"/>
      <c r="D195" s="443"/>
      <c r="E195" s="443"/>
      <c r="F195" s="443"/>
    </row>
    <row r="196" spans="2:6" x14ac:dyDescent="0.2">
      <c r="B196" s="443"/>
      <c r="C196" s="443"/>
      <c r="D196" s="443"/>
      <c r="E196" s="443"/>
      <c r="F196" s="443"/>
    </row>
    <row r="197" spans="2:6" x14ac:dyDescent="0.2">
      <c r="B197" s="443"/>
      <c r="C197" s="443"/>
      <c r="D197" s="443"/>
      <c r="E197" s="443"/>
      <c r="F197" s="443"/>
    </row>
    <row r="198" spans="2:6" x14ac:dyDescent="0.2">
      <c r="B198" s="443"/>
      <c r="C198" s="443"/>
      <c r="D198" s="443"/>
      <c r="E198" s="443"/>
      <c r="F198" s="443"/>
    </row>
    <row r="199" spans="2:6" x14ac:dyDescent="0.2">
      <c r="B199" s="443"/>
      <c r="C199" s="443"/>
      <c r="D199" s="443"/>
      <c r="E199" s="443"/>
      <c r="F199" s="443"/>
    </row>
    <row r="200" spans="2:6" x14ac:dyDescent="0.2">
      <c r="B200" s="443"/>
      <c r="C200" s="443"/>
      <c r="D200" s="443"/>
      <c r="E200" s="443"/>
      <c r="F200" s="443"/>
    </row>
    <row r="201" spans="2:6" x14ac:dyDescent="0.2">
      <c r="B201" s="443"/>
      <c r="C201" s="443"/>
      <c r="D201" s="443"/>
      <c r="E201" s="443"/>
      <c r="F201" s="443"/>
    </row>
    <row r="202" spans="2:6" x14ac:dyDescent="0.2">
      <c r="B202" s="443"/>
      <c r="C202" s="443"/>
      <c r="D202" s="443"/>
      <c r="E202" s="443"/>
      <c r="F202" s="443"/>
    </row>
    <row r="203" spans="2:6" x14ac:dyDescent="0.2">
      <c r="B203" s="443"/>
      <c r="C203" s="443"/>
      <c r="D203" s="443"/>
      <c r="E203" s="443"/>
      <c r="F203" s="443"/>
    </row>
    <row r="204" spans="2:6" x14ac:dyDescent="0.2">
      <c r="B204" s="443"/>
      <c r="C204" s="443"/>
      <c r="D204" s="443"/>
      <c r="E204" s="443"/>
      <c r="F204" s="443"/>
    </row>
    <row r="205" spans="2:6" x14ac:dyDescent="0.2">
      <c r="B205" s="443"/>
      <c r="C205" s="443"/>
      <c r="D205" s="443"/>
      <c r="E205" s="443"/>
      <c r="F205" s="443"/>
    </row>
    <row r="206" spans="2:6" x14ac:dyDescent="0.2">
      <c r="B206" s="443"/>
      <c r="C206" s="443"/>
      <c r="D206" s="443"/>
      <c r="E206" s="443"/>
      <c r="F206" s="443"/>
    </row>
    <row r="207" spans="2:6" x14ac:dyDescent="0.2">
      <c r="B207" s="443"/>
      <c r="C207" s="443"/>
      <c r="D207" s="443"/>
      <c r="E207" s="443"/>
      <c r="F207" s="443"/>
    </row>
    <row r="208" spans="2:6" x14ac:dyDescent="0.2">
      <c r="B208" s="443"/>
      <c r="C208" s="443"/>
      <c r="D208" s="443"/>
      <c r="E208" s="443"/>
      <c r="F208" s="443"/>
    </row>
    <row r="209" spans="2:6" x14ac:dyDescent="0.2">
      <c r="B209" s="443"/>
      <c r="C209" s="443"/>
      <c r="D209" s="443"/>
      <c r="E209" s="443"/>
      <c r="F209" s="443"/>
    </row>
    <row r="210" spans="2:6" x14ac:dyDescent="0.2">
      <c r="B210" s="443"/>
      <c r="C210" s="443"/>
      <c r="D210" s="443"/>
      <c r="E210" s="443"/>
      <c r="F210" s="443"/>
    </row>
    <row r="211" spans="2:6" x14ac:dyDescent="0.2">
      <c r="B211" s="443"/>
      <c r="C211" s="443"/>
      <c r="D211" s="443"/>
      <c r="E211" s="443"/>
      <c r="F211" s="443"/>
    </row>
    <row r="212" spans="2:6" x14ac:dyDescent="0.2">
      <c r="B212" s="443"/>
      <c r="C212" s="443"/>
      <c r="D212" s="443"/>
      <c r="E212" s="443"/>
      <c r="F212" s="443"/>
    </row>
    <row r="213" spans="2:6" x14ac:dyDescent="0.2">
      <c r="B213" s="443"/>
      <c r="C213" s="443"/>
      <c r="D213" s="443"/>
      <c r="E213" s="443"/>
      <c r="F213" s="443"/>
    </row>
    <row r="214" spans="2:6" x14ac:dyDescent="0.2">
      <c r="B214" s="443"/>
      <c r="C214" s="443"/>
      <c r="D214" s="443"/>
      <c r="E214" s="443"/>
      <c r="F214" s="443"/>
    </row>
    <row r="215" spans="2:6" x14ac:dyDescent="0.2">
      <c r="B215" s="443"/>
      <c r="C215" s="443"/>
      <c r="D215" s="443"/>
      <c r="E215" s="443"/>
      <c r="F215" s="443"/>
    </row>
    <row r="216" spans="2:6" x14ac:dyDescent="0.2">
      <c r="B216" s="443"/>
      <c r="C216" s="443"/>
      <c r="D216" s="443"/>
      <c r="E216" s="443"/>
      <c r="F216" s="443"/>
    </row>
    <row r="217" spans="2:6" x14ac:dyDescent="0.2">
      <c r="B217" s="443"/>
      <c r="C217" s="443"/>
      <c r="D217" s="443"/>
      <c r="E217" s="443"/>
      <c r="F217" s="443"/>
    </row>
    <row r="218" spans="2:6" x14ac:dyDescent="0.2">
      <c r="B218" s="443"/>
      <c r="C218" s="443"/>
      <c r="D218" s="443"/>
      <c r="E218" s="443"/>
      <c r="F218" s="443"/>
    </row>
    <row r="219" spans="2:6" x14ac:dyDescent="0.2">
      <c r="B219" s="443"/>
      <c r="C219" s="443"/>
      <c r="D219" s="443"/>
      <c r="E219" s="443"/>
      <c r="F219" s="443"/>
    </row>
    <row r="220" spans="2:6" x14ac:dyDescent="0.2">
      <c r="B220" s="443"/>
      <c r="C220" s="443"/>
      <c r="D220" s="443"/>
      <c r="E220" s="443"/>
      <c r="F220" s="443"/>
    </row>
    <row r="221" spans="2:6" x14ac:dyDescent="0.2">
      <c r="B221" s="443"/>
      <c r="C221" s="443"/>
      <c r="D221" s="443"/>
      <c r="E221" s="443"/>
      <c r="F221" s="443"/>
    </row>
    <row r="222" spans="2:6" x14ac:dyDescent="0.2">
      <c r="B222" s="443"/>
      <c r="C222" s="443"/>
      <c r="D222" s="443"/>
      <c r="E222" s="443"/>
      <c r="F222" s="443"/>
    </row>
    <row r="223" spans="2:6" x14ac:dyDescent="0.2">
      <c r="B223" s="443"/>
      <c r="C223" s="443"/>
      <c r="D223" s="443"/>
      <c r="E223" s="443"/>
      <c r="F223" s="443"/>
    </row>
    <row r="224" spans="2:6" x14ac:dyDescent="0.2">
      <c r="B224" s="443"/>
      <c r="C224" s="443"/>
      <c r="D224" s="443"/>
      <c r="E224" s="443"/>
      <c r="F224" s="443"/>
    </row>
    <row r="225" spans="2:6" x14ac:dyDescent="0.2">
      <c r="B225" s="443"/>
      <c r="C225" s="443"/>
      <c r="D225" s="443"/>
      <c r="E225" s="443"/>
      <c r="F225" s="443"/>
    </row>
    <row r="226" spans="2:6" x14ac:dyDescent="0.2">
      <c r="B226" s="443"/>
      <c r="C226" s="443"/>
      <c r="D226" s="443"/>
      <c r="E226" s="443"/>
      <c r="F226" s="443"/>
    </row>
    <row r="227" spans="2:6" x14ac:dyDescent="0.2">
      <c r="B227" s="443"/>
      <c r="C227" s="443"/>
      <c r="D227" s="443"/>
      <c r="E227" s="443"/>
      <c r="F227" s="443"/>
    </row>
    <row r="228" spans="2:6" x14ac:dyDescent="0.2">
      <c r="B228" s="443"/>
      <c r="C228" s="443"/>
      <c r="D228" s="443"/>
      <c r="E228" s="443"/>
      <c r="F228" s="443"/>
    </row>
    <row r="229" spans="2:6" x14ac:dyDescent="0.2">
      <c r="B229" s="443"/>
      <c r="C229" s="443"/>
      <c r="D229" s="443"/>
      <c r="E229" s="443"/>
      <c r="F229" s="443"/>
    </row>
    <row r="230" spans="2:6" x14ac:dyDescent="0.2">
      <c r="B230" s="443"/>
      <c r="C230" s="443"/>
      <c r="D230" s="443"/>
      <c r="E230" s="443"/>
      <c r="F230" s="443"/>
    </row>
    <row r="231" spans="2:6" x14ac:dyDescent="0.2">
      <c r="B231" s="443"/>
      <c r="C231" s="443"/>
      <c r="D231" s="443"/>
      <c r="E231" s="443"/>
      <c r="F231" s="443"/>
    </row>
    <row r="232" spans="2:6" x14ac:dyDescent="0.2">
      <c r="B232" s="443"/>
      <c r="C232" s="443"/>
      <c r="D232" s="443"/>
      <c r="E232" s="443"/>
      <c r="F232" s="443"/>
    </row>
    <row r="233" spans="2:6" x14ac:dyDescent="0.2">
      <c r="B233" s="443"/>
      <c r="C233" s="443"/>
      <c r="D233" s="443"/>
      <c r="E233" s="443"/>
      <c r="F233" s="443"/>
    </row>
    <row r="234" spans="2:6" x14ac:dyDescent="0.2">
      <c r="B234" s="443"/>
      <c r="C234" s="443"/>
      <c r="D234" s="443"/>
      <c r="E234" s="443"/>
      <c r="F234" s="443"/>
    </row>
    <row r="235" spans="2:6" x14ac:dyDescent="0.2">
      <c r="B235" s="443"/>
      <c r="C235" s="443"/>
      <c r="D235" s="443"/>
      <c r="E235" s="443"/>
      <c r="F235" s="443"/>
    </row>
    <row r="236" spans="2:6" x14ac:dyDescent="0.2">
      <c r="B236" s="443"/>
      <c r="C236" s="443"/>
      <c r="D236" s="443"/>
      <c r="E236" s="443"/>
      <c r="F236" s="443"/>
    </row>
    <row r="237" spans="2:6" x14ac:dyDescent="0.2">
      <c r="B237" s="443"/>
      <c r="C237" s="443"/>
      <c r="D237" s="443"/>
      <c r="E237" s="443"/>
      <c r="F237" s="443"/>
    </row>
    <row r="238" spans="2:6" x14ac:dyDescent="0.2">
      <c r="B238" s="443"/>
      <c r="C238" s="443"/>
      <c r="D238" s="443"/>
      <c r="E238" s="443"/>
      <c r="F238" s="443"/>
    </row>
    <row r="239" spans="2:6" x14ac:dyDescent="0.2">
      <c r="B239" s="443"/>
      <c r="C239" s="443"/>
      <c r="D239" s="443"/>
      <c r="E239" s="443"/>
      <c r="F239" s="443"/>
    </row>
    <row r="240" spans="2:6" x14ac:dyDescent="0.2">
      <c r="B240" s="443"/>
      <c r="C240" s="443"/>
      <c r="D240" s="443"/>
      <c r="E240" s="443"/>
      <c r="F240" s="443"/>
    </row>
    <row r="241" spans="2:6" x14ac:dyDescent="0.2">
      <c r="B241" s="443"/>
      <c r="C241" s="443"/>
      <c r="D241" s="443"/>
      <c r="E241" s="443"/>
      <c r="F241" s="443"/>
    </row>
    <row r="242" spans="2:6" x14ac:dyDescent="0.2">
      <c r="B242" s="443"/>
      <c r="C242" s="443"/>
      <c r="D242" s="443"/>
      <c r="E242" s="443"/>
      <c r="F242" s="443"/>
    </row>
    <row r="243" spans="2:6" x14ac:dyDescent="0.2">
      <c r="B243" s="443"/>
      <c r="C243" s="443"/>
      <c r="D243" s="443"/>
      <c r="E243" s="443"/>
      <c r="F243" s="443"/>
    </row>
    <row r="244" spans="2:6" x14ac:dyDescent="0.2">
      <c r="B244" s="443"/>
      <c r="C244" s="443"/>
      <c r="D244" s="443"/>
      <c r="E244" s="443"/>
      <c r="F244" s="443"/>
    </row>
    <row r="245" spans="2:6" x14ac:dyDescent="0.2">
      <c r="B245" s="443"/>
      <c r="C245" s="443"/>
      <c r="D245" s="443"/>
      <c r="E245" s="443"/>
      <c r="F245" s="443"/>
    </row>
    <row r="246" spans="2:6" x14ac:dyDescent="0.2">
      <c r="B246" s="443"/>
      <c r="C246" s="443"/>
      <c r="D246" s="443"/>
      <c r="E246" s="443"/>
      <c r="F246" s="443"/>
    </row>
    <row r="247" spans="2:6" x14ac:dyDescent="0.2">
      <c r="B247" s="443"/>
      <c r="C247" s="443"/>
      <c r="D247" s="443"/>
      <c r="E247" s="443"/>
      <c r="F247" s="443"/>
    </row>
    <row r="248" spans="2:6" x14ac:dyDescent="0.2">
      <c r="B248" s="443"/>
      <c r="C248" s="443"/>
      <c r="D248" s="443"/>
      <c r="E248" s="443"/>
      <c r="F248" s="443"/>
    </row>
    <row r="249" spans="2:6" x14ac:dyDescent="0.2">
      <c r="B249" s="443"/>
      <c r="C249" s="443"/>
      <c r="D249" s="443"/>
      <c r="E249" s="443"/>
      <c r="F249" s="443"/>
    </row>
    <row r="250" spans="2:6" x14ac:dyDescent="0.2">
      <c r="B250" s="443"/>
      <c r="C250" s="443"/>
      <c r="D250" s="443"/>
      <c r="E250" s="443"/>
      <c r="F250" s="443"/>
    </row>
    <row r="251" spans="2:6" x14ac:dyDescent="0.2">
      <c r="B251" s="443"/>
      <c r="C251" s="443"/>
      <c r="D251" s="443"/>
      <c r="E251" s="443"/>
      <c r="F251" s="443"/>
    </row>
    <row r="252" spans="2:6" x14ac:dyDescent="0.2">
      <c r="B252" s="443"/>
      <c r="C252" s="443"/>
      <c r="D252" s="443"/>
      <c r="E252" s="443"/>
      <c r="F252" s="443"/>
    </row>
    <row r="253" spans="2:6" x14ac:dyDescent="0.2">
      <c r="B253" s="443"/>
      <c r="C253" s="443"/>
      <c r="D253" s="443"/>
      <c r="E253" s="443"/>
      <c r="F253" s="443"/>
    </row>
    <row r="254" spans="2:6" x14ac:dyDescent="0.2">
      <c r="B254" s="443"/>
      <c r="C254" s="443"/>
      <c r="D254" s="443"/>
      <c r="E254" s="443"/>
      <c r="F254" s="443"/>
    </row>
    <row r="255" spans="2:6" x14ac:dyDescent="0.2">
      <c r="B255" s="443"/>
      <c r="C255" s="443"/>
      <c r="D255" s="443"/>
      <c r="E255" s="443"/>
      <c r="F255" s="443"/>
    </row>
    <row r="256" spans="2:6" x14ac:dyDescent="0.2">
      <c r="B256" s="443"/>
      <c r="C256" s="443"/>
      <c r="D256" s="443"/>
      <c r="E256" s="443"/>
      <c r="F256" s="443"/>
    </row>
    <row r="257" spans="2:6" x14ac:dyDescent="0.2">
      <c r="B257" s="443"/>
      <c r="C257" s="443"/>
      <c r="D257" s="443"/>
      <c r="E257" s="443"/>
      <c r="F257" s="443"/>
    </row>
    <row r="258" spans="2:6" x14ac:dyDescent="0.2">
      <c r="B258" s="443"/>
      <c r="C258" s="443"/>
      <c r="D258" s="443"/>
      <c r="E258" s="443"/>
      <c r="F258" s="443"/>
    </row>
    <row r="259" spans="2:6" x14ac:dyDescent="0.2">
      <c r="B259" s="443"/>
      <c r="C259" s="443"/>
      <c r="D259" s="443"/>
      <c r="E259" s="443"/>
      <c r="F259" s="443"/>
    </row>
    <row r="260" spans="2:6" x14ac:dyDescent="0.2">
      <c r="B260" s="443"/>
      <c r="C260" s="443"/>
      <c r="D260" s="443"/>
      <c r="E260" s="443"/>
      <c r="F260" s="443"/>
    </row>
    <row r="261" spans="2:6" x14ac:dyDescent="0.2">
      <c r="B261" s="443"/>
      <c r="C261" s="443"/>
      <c r="D261" s="443"/>
      <c r="E261" s="443"/>
      <c r="F261" s="443"/>
    </row>
    <row r="262" spans="2:6" x14ac:dyDescent="0.2">
      <c r="B262" s="443"/>
      <c r="C262" s="443"/>
      <c r="D262" s="443"/>
      <c r="E262" s="443"/>
      <c r="F262" s="443"/>
    </row>
    <row r="263" spans="2:6" x14ac:dyDescent="0.2">
      <c r="B263" s="443"/>
      <c r="C263" s="443"/>
      <c r="D263" s="443"/>
      <c r="E263" s="443"/>
      <c r="F263" s="443"/>
    </row>
    <row r="264" spans="2:6" x14ac:dyDescent="0.2">
      <c r="B264" s="443"/>
      <c r="C264" s="443"/>
      <c r="D264" s="443"/>
      <c r="E264" s="443"/>
      <c r="F264" s="443"/>
    </row>
    <row r="265" spans="2:6" x14ac:dyDescent="0.2">
      <c r="B265" s="443"/>
      <c r="C265" s="443"/>
      <c r="D265" s="443"/>
      <c r="E265" s="443"/>
      <c r="F265" s="443"/>
    </row>
    <row r="266" spans="2:6" x14ac:dyDescent="0.2">
      <c r="B266" s="443"/>
      <c r="C266" s="443"/>
      <c r="D266" s="443"/>
      <c r="E266" s="443"/>
      <c r="F266" s="443"/>
    </row>
    <row r="267" spans="2:6" x14ac:dyDescent="0.2">
      <c r="B267" s="443"/>
      <c r="C267" s="443"/>
      <c r="D267" s="443"/>
      <c r="E267" s="443"/>
      <c r="F267" s="443"/>
    </row>
    <row r="268" spans="2:6" x14ac:dyDescent="0.2">
      <c r="B268" s="443"/>
      <c r="C268" s="443"/>
      <c r="D268" s="443"/>
      <c r="E268" s="443"/>
      <c r="F268" s="443"/>
    </row>
    <row r="269" spans="2:6" x14ac:dyDescent="0.2">
      <c r="B269" s="443"/>
      <c r="C269" s="443"/>
      <c r="D269" s="443"/>
      <c r="E269" s="443"/>
      <c r="F269" s="443"/>
    </row>
    <row r="270" spans="2:6" x14ac:dyDescent="0.2">
      <c r="B270" s="443"/>
      <c r="C270" s="443"/>
      <c r="D270" s="443"/>
      <c r="E270" s="443"/>
      <c r="F270" s="443"/>
    </row>
    <row r="271" spans="2:6" x14ac:dyDescent="0.2">
      <c r="B271" s="443"/>
      <c r="C271" s="443"/>
      <c r="D271" s="443"/>
      <c r="E271" s="443"/>
      <c r="F271" s="443"/>
    </row>
    <row r="272" spans="2:6" x14ac:dyDescent="0.2">
      <c r="B272" s="443"/>
      <c r="C272" s="443"/>
      <c r="D272" s="443"/>
      <c r="E272" s="443"/>
      <c r="F272" s="443"/>
    </row>
    <row r="273" spans="2:6" x14ac:dyDescent="0.2">
      <c r="B273" s="443"/>
      <c r="C273" s="443"/>
      <c r="D273" s="443"/>
      <c r="E273" s="443"/>
      <c r="F273" s="443"/>
    </row>
    <row r="274" spans="2:6" x14ac:dyDescent="0.2">
      <c r="B274" s="443"/>
      <c r="C274" s="443"/>
      <c r="D274" s="443"/>
      <c r="E274" s="443"/>
      <c r="F274" s="443"/>
    </row>
    <row r="275" spans="2:6" x14ac:dyDescent="0.2">
      <c r="B275" s="443"/>
      <c r="C275" s="443"/>
      <c r="D275" s="443"/>
      <c r="E275" s="443"/>
      <c r="F275" s="443"/>
    </row>
    <row r="276" spans="2:6" x14ac:dyDescent="0.2">
      <c r="B276" s="443"/>
      <c r="C276" s="443"/>
      <c r="D276" s="443"/>
      <c r="E276" s="443"/>
      <c r="F276" s="443"/>
    </row>
    <row r="277" spans="2:6" x14ac:dyDescent="0.2">
      <c r="B277" s="443"/>
      <c r="C277" s="443"/>
      <c r="D277" s="443"/>
      <c r="E277" s="443"/>
      <c r="F277" s="443"/>
    </row>
    <row r="278" spans="2:6" x14ac:dyDescent="0.2">
      <c r="B278" s="443"/>
      <c r="C278" s="443"/>
      <c r="D278" s="443"/>
      <c r="E278" s="443"/>
      <c r="F278" s="443"/>
    </row>
    <row r="279" spans="2:6" x14ac:dyDescent="0.2">
      <c r="B279" s="443"/>
      <c r="C279" s="443"/>
      <c r="D279" s="443"/>
      <c r="E279" s="443"/>
      <c r="F279" s="443"/>
    </row>
    <row r="280" spans="2:6" x14ac:dyDescent="0.2">
      <c r="B280" s="443"/>
      <c r="C280" s="443"/>
      <c r="D280" s="443"/>
      <c r="E280" s="443"/>
      <c r="F280" s="443"/>
    </row>
    <row r="281" spans="2:6" x14ac:dyDescent="0.2">
      <c r="B281" s="443"/>
      <c r="C281" s="443"/>
      <c r="D281" s="443"/>
      <c r="E281" s="443"/>
      <c r="F281" s="443"/>
    </row>
    <row r="282" spans="2:6" x14ac:dyDescent="0.2">
      <c r="B282" s="443"/>
      <c r="C282" s="443"/>
      <c r="D282" s="443"/>
      <c r="E282" s="443"/>
      <c r="F282" s="443"/>
    </row>
    <row r="283" spans="2:6" x14ac:dyDescent="0.2">
      <c r="B283" s="443"/>
      <c r="C283" s="443"/>
      <c r="D283" s="443"/>
      <c r="E283" s="443"/>
      <c r="F283" s="443"/>
    </row>
    <row r="284" spans="2:6" x14ac:dyDescent="0.2">
      <c r="B284" s="443"/>
      <c r="C284" s="443"/>
      <c r="D284" s="443"/>
      <c r="E284" s="443"/>
      <c r="F284" s="443"/>
    </row>
    <row r="285" spans="2:6" x14ac:dyDescent="0.2">
      <c r="B285" s="443"/>
      <c r="C285" s="443"/>
      <c r="D285" s="443"/>
      <c r="E285" s="443"/>
      <c r="F285" s="443"/>
    </row>
    <row r="286" spans="2:6" x14ac:dyDescent="0.2">
      <c r="B286" s="443"/>
      <c r="C286" s="443"/>
      <c r="D286" s="443"/>
      <c r="E286" s="443"/>
      <c r="F286" s="443"/>
    </row>
    <row r="287" spans="2:6" x14ac:dyDescent="0.2">
      <c r="B287" s="443"/>
      <c r="C287" s="443"/>
      <c r="D287" s="443"/>
      <c r="E287" s="443"/>
      <c r="F287" s="443"/>
    </row>
    <row r="288" spans="2:6" x14ac:dyDescent="0.2">
      <c r="B288" s="443"/>
      <c r="C288" s="443"/>
      <c r="D288" s="443"/>
      <c r="E288" s="443"/>
      <c r="F288" s="443"/>
    </row>
    <row r="289" spans="2:6" x14ac:dyDescent="0.2">
      <c r="B289" s="443"/>
      <c r="C289" s="443"/>
      <c r="D289" s="443"/>
      <c r="E289" s="443"/>
      <c r="F289" s="443"/>
    </row>
    <row r="290" spans="2:6" x14ac:dyDescent="0.2">
      <c r="B290" s="443"/>
      <c r="C290" s="443"/>
      <c r="D290" s="443"/>
      <c r="E290" s="443"/>
      <c r="F290" s="443"/>
    </row>
    <row r="291" spans="2:6" x14ac:dyDescent="0.2">
      <c r="B291" s="443"/>
      <c r="C291" s="443"/>
      <c r="D291" s="443"/>
      <c r="E291" s="443"/>
      <c r="F291" s="443"/>
    </row>
    <row r="292" spans="2:6" x14ac:dyDescent="0.2">
      <c r="B292" s="443"/>
      <c r="C292" s="443"/>
      <c r="D292" s="443"/>
      <c r="E292" s="443"/>
      <c r="F292" s="443"/>
    </row>
    <row r="293" spans="2:6" x14ac:dyDescent="0.2">
      <c r="B293" s="443"/>
      <c r="C293" s="443"/>
      <c r="D293" s="443"/>
      <c r="E293" s="443"/>
      <c r="F293" s="443"/>
    </row>
    <row r="294" spans="2:6" x14ac:dyDescent="0.2">
      <c r="B294" s="443"/>
      <c r="C294" s="443"/>
      <c r="D294" s="443"/>
      <c r="E294" s="443"/>
      <c r="F294" s="443"/>
    </row>
    <row r="295" spans="2:6" x14ac:dyDescent="0.2">
      <c r="B295" s="443"/>
      <c r="C295" s="443"/>
      <c r="D295" s="443"/>
      <c r="E295" s="443"/>
      <c r="F295" s="443"/>
    </row>
    <row r="296" spans="2:6" x14ac:dyDescent="0.2">
      <c r="B296" s="443"/>
      <c r="C296" s="443"/>
      <c r="D296" s="443"/>
      <c r="E296" s="443"/>
      <c r="F296" s="443"/>
    </row>
    <row r="297" spans="2:6" x14ac:dyDescent="0.2">
      <c r="B297" s="443"/>
      <c r="C297" s="443"/>
      <c r="D297" s="443"/>
      <c r="E297" s="443"/>
      <c r="F297" s="443"/>
    </row>
    <row r="298" spans="2:6" x14ac:dyDescent="0.2">
      <c r="B298" s="443"/>
      <c r="C298" s="443"/>
      <c r="D298" s="443"/>
      <c r="E298" s="443"/>
      <c r="F298" s="443"/>
    </row>
    <row r="299" spans="2:6" x14ac:dyDescent="0.2">
      <c r="B299" s="443"/>
      <c r="C299" s="443"/>
      <c r="D299" s="443"/>
      <c r="E299" s="443"/>
      <c r="F299" s="443"/>
    </row>
    <row r="300" spans="2:6" x14ac:dyDescent="0.2">
      <c r="B300" s="443"/>
      <c r="C300" s="443"/>
      <c r="D300" s="443"/>
      <c r="E300" s="443"/>
      <c r="F300" s="443"/>
    </row>
    <row r="301" spans="2:6" x14ac:dyDescent="0.2">
      <c r="B301" s="443"/>
      <c r="C301" s="443"/>
      <c r="D301" s="443"/>
      <c r="E301" s="443"/>
      <c r="F301" s="443"/>
    </row>
    <row r="302" spans="2:6" x14ac:dyDescent="0.2">
      <c r="B302" s="443"/>
      <c r="C302" s="443"/>
      <c r="D302" s="443"/>
      <c r="E302" s="443"/>
      <c r="F302" s="443"/>
    </row>
    <row r="303" spans="2:6" x14ac:dyDescent="0.2">
      <c r="B303" s="443"/>
      <c r="C303" s="443"/>
      <c r="D303" s="443"/>
      <c r="E303" s="443"/>
      <c r="F303" s="443"/>
    </row>
    <row r="304" spans="2:6" x14ac:dyDescent="0.2">
      <c r="B304" s="443"/>
      <c r="C304" s="443"/>
      <c r="D304" s="443"/>
      <c r="E304" s="443"/>
      <c r="F304" s="443"/>
    </row>
    <row r="305" spans="2:6" x14ac:dyDescent="0.2">
      <c r="B305" s="443"/>
      <c r="C305" s="443"/>
      <c r="D305" s="443"/>
      <c r="E305" s="443"/>
      <c r="F305" s="443"/>
    </row>
    <row r="306" spans="2:6" x14ac:dyDescent="0.2">
      <c r="B306" s="443"/>
      <c r="C306" s="443"/>
      <c r="D306" s="443"/>
      <c r="E306" s="443"/>
      <c r="F306" s="443"/>
    </row>
    <row r="307" spans="2:6" x14ac:dyDescent="0.2">
      <c r="B307" s="443"/>
      <c r="C307" s="443"/>
      <c r="D307" s="443"/>
      <c r="E307" s="443"/>
      <c r="F307" s="443"/>
    </row>
    <row r="308" spans="2:6" x14ac:dyDescent="0.2">
      <c r="B308" s="443"/>
      <c r="C308" s="443"/>
      <c r="D308" s="443"/>
      <c r="E308" s="443"/>
      <c r="F308" s="443"/>
    </row>
    <row r="309" spans="2:6" x14ac:dyDescent="0.2">
      <c r="B309" s="443"/>
      <c r="C309" s="443"/>
      <c r="D309" s="443"/>
      <c r="E309" s="443"/>
      <c r="F309" s="443"/>
    </row>
    <row r="310" spans="2:6" x14ac:dyDescent="0.2">
      <c r="B310" s="443"/>
      <c r="C310" s="443"/>
      <c r="D310" s="443"/>
      <c r="E310" s="443"/>
      <c r="F310" s="443"/>
    </row>
    <row r="311" spans="2:6" x14ac:dyDescent="0.2">
      <c r="B311" s="443"/>
      <c r="C311" s="443"/>
      <c r="D311" s="443"/>
      <c r="E311" s="443"/>
      <c r="F311" s="443"/>
    </row>
    <row r="312" spans="2:6" x14ac:dyDescent="0.2">
      <c r="B312" s="443"/>
      <c r="C312" s="443"/>
      <c r="D312" s="443"/>
      <c r="E312" s="443"/>
      <c r="F312" s="443"/>
    </row>
    <row r="313" spans="2:6" x14ac:dyDescent="0.2">
      <c r="B313" s="443"/>
      <c r="C313" s="443"/>
      <c r="D313" s="443"/>
      <c r="E313" s="443"/>
      <c r="F313" s="443"/>
    </row>
    <row r="314" spans="2:6" x14ac:dyDescent="0.2">
      <c r="B314" s="443"/>
      <c r="C314" s="443"/>
      <c r="D314" s="443"/>
      <c r="E314" s="443"/>
      <c r="F314" s="443"/>
    </row>
    <row r="315" spans="2:6" x14ac:dyDescent="0.2">
      <c r="B315" s="443"/>
      <c r="C315" s="443"/>
      <c r="D315" s="443"/>
      <c r="E315" s="443"/>
      <c r="F315" s="443"/>
    </row>
    <row r="316" spans="2:6" x14ac:dyDescent="0.2">
      <c r="B316" s="443"/>
      <c r="C316" s="443"/>
      <c r="D316" s="443"/>
      <c r="E316" s="443"/>
      <c r="F316" s="443"/>
    </row>
    <row r="317" spans="2:6" x14ac:dyDescent="0.2">
      <c r="B317" s="443"/>
      <c r="C317" s="443"/>
      <c r="D317" s="443"/>
      <c r="E317" s="443"/>
      <c r="F317" s="443"/>
    </row>
    <row r="318" spans="2:6" x14ac:dyDescent="0.2">
      <c r="B318" s="443"/>
      <c r="C318" s="443"/>
      <c r="D318" s="443"/>
      <c r="E318" s="443"/>
      <c r="F318" s="443"/>
    </row>
    <row r="319" spans="2:6" x14ac:dyDescent="0.2">
      <c r="B319" s="443"/>
      <c r="C319" s="443"/>
      <c r="D319" s="443"/>
      <c r="E319" s="443"/>
      <c r="F319" s="443"/>
    </row>
    <row r="320" spans="2:6" x14ac:dyDescent="0.2">
      <c r="B320" s="443"/>
      <c r="C320" s="443"/>
      <c r="D320" s="443"/>
      <c r="E320" s="443"/>
      <c r="F320" s="443"/>
    </row>
    <row r="321" spans="2:6" x14ac:dyDescent="0.2">
      <c r="B321" s="443"/>
      <c r="C321" s="443"/>
      <c r="D321" s="443"/>
      <c r="E321" s="443"/>
      <c r="F321" s="443"/>
    </row>
    <row r="322" spans="2:6" x14ac:dyDescent="0.2">
      <c r="B322" s="443"/>
      <c r="C322" s="443"/>
      <c r="D322" s="443"/>
      <c r="E322" s="443"/>
      <c r="F322" s="443"/>
    </row>
    <row r="323" spans="2:6" x14ac:dyDescent="0.2">
      <c r="B323" s="443"/>
      <c r="C323" s="443"/>
      <c r="D323" s="443"/>
      <c r="E323" s="443"/>
      <c r="F323" s="443"/>
    </row>
    <row r="324" spans="2:6" x14ac:dyDescent="0.2">
      <c r="B324" s="443"/>
      <c r="C324" s="443"/>
      <c r="D324" s="443"/>
      <c r="E324" s="443"/>
      <c r="F324" s="443"/>
    </row>
    <row r="325" spans="2:6" x14ac:dyDescent="0.2">
      <c r="B325" s="443"/>
      <c r="C325" s="443"/>
      <c r="D325" s="443"/>
      <c r="E325" s="443"/>
      <c r="F325" s="443"/>
    </row>
    <row r="326" spans="2:6" x14ac:dyDescent="0.2">
      <c r="B326" s="443"/>
      <c r="C326" s="443"/>
      <c r="D326" s="443"/>
      <c r="E326" s="443"/>
      <c r="F326" s="443"/>
    </row>
    <row r="327" spans="2:6" x14ac:dyDescent="0.2">
      <c r="B327" s="443"/>
      <c r="C327" s="443"/>
      <c r="D327" s="443"/>
      <c r="E327" s="443"/>
      <c r="F327" s="443"/>
    </row>
    <row r="328" spans="2:6" x14ac:dyDescent="0.2">
      <c r="B328" s="443"/>
      <c r="C328" s="443"/>
      <c r="D328" s="443"/>
      <c r="E328" s="443"/>
      <c r="F328" s="443"/>
    </row>
    <row r="329" spans="2:6" x14ac:dyDescent="0.2">
      <c r="B329" s="443"/>
      <c r="C329" s="443"/>
      <c r="D329" s="443"/>
      <c r="E329" s="443"/>
      <c r="F329" s="443"/>
    </row>
    <row r="330" spans="2:6" x14ac:dyDescent="0.2">
      <c r="B330" s="443"/>
      <c r="C330" s="443"/>
      <c r="D330" s="443"/>
      <c r="E330" s="443"/>
      <c r="F330" s="443"/>
    </row>
    <row r="331" spans="2:6" x14ac:dyDescent="0.2">
      <c r="B331" s="443"/>
      <c r="C331" s="443"/>
      <c r="D331" s="443"/>
      <c r="E331" s="443"/>
      <c r="F331" s="443"/>
    </row>
    <row r="332" spans="2:6" x14ac:dyDescent="0.2">
      <c r="B332" s="443"/>
      <c r="C332" s="443"/>
      <c r="D332" s="443"/>
      <c r="E332" s="443"/>
      <c r="F332" s="443"/>
    </row>
    <row r="333" spans="2:6" x14ac:dyDescent="0.2">
      <c r="B333" s="443"/>
      <c r="C333" s="443"/>
      <c r="D333" s="443"/>
      <c r="E333" s="443"/>
      <c r="F333" s="443"/>
    </row>
    <row r="334" spans="2:6" x14ac:dyDescent="0.2">
      <c r="B334" s="443"/>
      <c r="C334" s="443"/>
      <c r="D334" s="443"/>
      <c r="E334" s="443"/>
      <c r="F334" s="443"/>
    </row>
    <row r="335" spans="2:6" x14ac:dyDescent="0.2">
      <c r="B335" s="443"/>
      <c r="C335" s="443"/>
      <c r="D335" s="443"/>
      <c r="E335" s="443"/>
      <c r="F335" s="443"/>
    </row>
    <row r="336" spans="2:6" x14ac:dyDescent="0.2">
      <c r="B336" s="443"/>
      <c r="C336" s="443"/>
      <c r="D336" s="443"/>
      <c r="E336" s="443"/>
      <c r="F336" s="443"/>
    </row>
    <row r="337" spans="2:6" x14ac:dyDescent="0.2">
      <c r="B337" s="443"/>
      <c r="C337" s="443"/>
      <c r="D337" s="443"/>
      <c r="E337" s="443"/>
      <c r="F337" s="443"/>
    </row>
    <row r="338" spans="2:6" x14ac:dyDescent="0.2">
      <c r="B338" s="443"/>
      <c r="C338" s="443"/>
      <c r="D338" s="443"/>
      <c r="E338" s="443"/>
      <c r="F338" s="443"/>
    </row>
    <row r="339" spans="2:6" x14ac:dyDescent="0.2">
      <c r="B339" s="443"/>
      <c r="C339" s="443"/>
      <c r="D339" s="443"/>
      <c r="E339" s="443"/>
      <c r="F339" s="443"/>
    </row>
    <row r="340" spans="2:6" x14ac:dyDescent="0.2">
      <c r="B340" s="443"/>
      <c r="C340" s="443"/>
      <c r="D340" s="443"/>
      <c r="E340" s="443"/>
      <c r="F340" s="443"/>
    </row>
    <row r="341" spans="2:6" x14ac:dyDescent="0.2">
      <c r="B341" s="443"/>
      <c r="C341" s="443"/>
      <c r="D341" s="443"/>
      <c r="E341" s="443"/>
      <c r="F341" s="443"/>
    </row>
    <row r="342" spans="2:6" x14ac:dyDescent="0.2">
      <c r="B342" s="443"/>
      <c r="C342" s="443"/>
      <c r="D342" s="443"/>
      <c r="E342" s="443"/>
      <c r="F342" s="443"/>
    </row>
    <row r="343" spans="2:6" x14ac:dyDescent="0.2">
      <c r="B343" s="443"/>
      <c r="C343" s="443"/>
      <c r="D343" s="443"/>
      <c r="E343" s="443"/>
      <c r="F343" s="443"/>
    </row>
    <row r="344" spans="2:6" x14ac:dyDescent="0.2">
      <c r="B344" s="443"/>
      <c r="C344" s="443"/>
      <c r="D344" s="443"/>
      <c r="E344" s="443"/>
      <c r="F344" s="443"/>
    </row>
    <row r="345" spans="2:6" x14ac:dyDescent="0.2">
      <c r="B345" s="443"/>
      <c r="C345" s="443"/>
      <c r="D345" s="443"/>
      <c r="E345" s="443"/>
      <c r="F345" s="443"/>
    </row>
    <row r="346" spans="2:6" x14ac:dyDescent="0.2">
      <c r="B346" s="443"/>
      <c r="C346" s="443"/>
      <c r="D346" s="443"/>
      <c r="E346" s="443"/>
      <c r="F346" s="443"/>
    </row>
    <row r="347" spans="2:6" x14ac:dyDescent="0.2">
      <c r="B347" s="443"/>
      <c r="C347" s="443"/>
      <c r="D347" s="443"/>
      <c r="E347" s="443"/>
      <c r="F347" s="443"/>
    </row>
    <row r="348" spans="2:6" x14ac:dyDescent="0.2">
      <c r="B348" s="443"/>
      <c r="C348" s="443"/>
      <c r="D348" s="443"/>
      <c r="E348" s="443"/>
      <c r="F348" s="443"/>
    </row>
    <row r="349" spans="2:6" x14ac:dyDescent="0.2">
      <c r="B349" s="443"/>
      <c r="C349" s="443"/>
      <c r="D349" s="443"/>
      <c r="E349" s="443"/>
      <c r="F349" s="443"/>
    </row>
    <row r="350" spans="2:6" x14ac:dyDescent="0.2">
      <c r="B350" s="443"/>
      <c r="C350" s="443"/>
      <c r="D350" s="443"/>
      <c r="E350" s="443"/>
      <c r="F350" s="443"/>
    </row>
    <row r="351" spans="2:6" x14ac:dyDescent="0.2">
      <c r="B351" s="443"/>
      <c r="C351" s="443"/>
      <c r="D351" s="443"/>
      <c r="E351" s="443"/>
      <c r="F351" s="443"/>
    </row>
    <row r="352" spans="2:6" x14ac:dyDescent="0.2">
      <c r="B352" s="443"/>
      <c r="C352" s="443"/>
      <c r="D352" s="443"/>
      <c r="E352" s="443"/>
      <c r="F352" s="443"/>
    </row>
    <row r="353" spans="2:6" x14ac:dyDescent="0.2">
      <c r="B353" s="443"/>
      <c r="C353" s="443"/>
      <c r="D353" s="443"/>
      <c r="E353" s="443"/>
      <c r="F353" s="443"/>
    </row>
    <row r="354" spans="2:6" x14ac:dyDescent="0.2">
      <c r="B354" s="443"/>
      <c r="C354" s="443"/>
      <c r="D354" s="443"/>
      <c r="E354" s="443"/>
      <c r="F354" s="443"/>
    </row>
    <row r="355" spans="2:6" x14ac:dyDescent="0.2">
      <c r="B355" s="443"/>
      <c r="C355" s="443"/>
      <c r="D355" s="443"/>
      <c r="E355" s="443"/>
      <c r="F355" s="443"/>
    </row>
    <row r="356" spans="2:6" x14ac:dyDescent="0.2">
      <c r="B356" s="443"/>
      <c r="C356" s="443"/>
      <c r="D356" s="443"/>
      <c r="E356" s="443"/>
      <c r="F356" s="443"/>
    </row>
    <row r="357" spans="2:6" x14ac:dyDescent="0.2">
      <c r="B357" s="443"/>
      <c r="C357" s="443"/>
      <c r="D357" s="443"/>
      <c r="E357" s="443"/>
      <c r="F357" s="443"/>
    </row>
    <row r="358" spans="2:6" x14ac:dyDescent="0.2">
      <c r="B358" s="443"/>
      <c r="C358" s="443"/>
      <c r="D358" s="443"/>
      <c r="E358" s="443"/>
      <c r="F358" s="443"/>
    </row>
    <row r="359" spans="2:6" x14ac:dyDescent="0.2">
      <c r="B359" s="443"/>
      <c r="C359" s="443"/>
      <c r="D359" s="443"/>
      <c r="E359" s="443"/>
      <c r="F359" s="443"/>
    </row>
    <row r="360" spans="2:6" x14ac:dyDescent="0.2">
      <c r="B360" s="443"/>
      <c r="C360" s="443"/>
      <c r="D360" s="443"/>
      <c r="E360" s="443"/>
      <c r="F360" s="443"/>
    </row>
    <row r="361" spans="2:6" x14ac:dyDescent="0.2">
      <c r="B361" s="443"/>
      <c r="C361" s="443"/>
      <c r="D361" s="443"/>
      <c r="E361" s="443"/>
      <c r="F361" s="443"/>
    </row>
    <row r="362" spans="2:6" x14ac:dyDescent="0.2">
      <c r="B362" s="443"/>
      <c r="C362" s="443"/>
      <c r="D362" s="443"/>
      <c r="E362" s="443"/>
      <c r="F362" s="443"/>
    </row>
    <row r="363" spans="2:6" x14ac:dyDescent="0.2">
      <c r="B363" s="443"/>
      <c r="C363" s="443"/>
      <c r="D363" s="443"/>
      <c r="E363" s="443"/>
      <c r="F363" s="443"/>
    </row>
    <row r="364" spans="2:6" x14ac:dyDescent="0.2">
      <c r="B364" s="443"/>
      <c r="C364" s="443"/>
      <c r="D364" s="443"/>
      <c r="E364" s="443"/>
      <c r="F364" s="443"/>
    </row>
    <row r="365" spans="2:6" x14ac:dyDescent="0.2">
      <c r="B365" s="443"/>
      <c r="C365" s="443"/>
      <c r="D365" s="443"/>
      <c r="E365" s="443"/>
      <c r="F365" s="443"/>
    </row>
    <row r="366" spans="2:6" x14ac:dyDescent="0.2">
      <c r="B366" s="443"/>
      <c r="C366" s="443"/>
      <c r="D366" s="443"/>
      <c r="E366" s="443"/>
      <c r="F366" s="443"/>
    </row>
    <row r="367" spans="2:6" x14ac:dyDescent="0.2">
      <c r="B367" s="443"/>
      <c r="C367" s="443"/>
      <c r="D367" s="443"/>
      <c r="E367" s="443"/>
      <c r="F367" s="443"/>
    </row>
    <row r="368" spans="2:6" x14ac:dyDescent="0.2">
      <c r="B368" s="443"/>
      <c r="C368" s="443"/>
      <c r="D368" s="443"/>
      <c r="E368" s="443"/>
      <c r="F368" s="443"/>
    </row>
    <row r="369" spans="2:6" x14ac:dyDescent="0.2">
      <c r="B369" s="443"/>
      <c r="C369" s="443"/>
      <c r="D369" s="443"/>
      <c r="E369" s="443"/>
      <c r="F369" s="443"/>
    </row>
    <row r="370" spans="2:6" x14ac:dyDescent="0.2">
      <c r="B370" s="443"/>
      <c r="C370" s="443"/>
      <c r="D370" s="443"/>
      <c r="E370" s="443"/>
      <c r="F370" s="443"/>
    </row>
    <row r="371" spans="2:6" x14ac:dyDescent="0.2">
      <c r="B371" s="443"/>
      <c r="C371" s="443"/>
      <c r="D371" s="443"/>
      <c r="E371" s="443"/>
      <c r="F371" s="443"/>
    </row>
    <row r="372" spans="2:6" x14ac:dyDescent="0.2">
      <c r="B372" s="443"/>
      <c r="C372" s="443"/>
      <c r="D372" s="443"/>
      <c r="E372" s="443"/>
      <c r="F372" s="443"/>
    </row>
    <row r="373" spans="2:6" x14ac:dyDescent="0.2">
      <c r="B373" s="443"/>
      <c r="C373" s="443"/>
      <c r="D373" s="443"/>
      <c r="E373" s="443"/>
      <c r="F373" s="443"/>
    </row>
    <row r="374" spans="2:6" x14ac:dyDescent="0.2">
      <c r="B374" s="443"/>
      <c r="C374" s="443"/>
      <c r="D374" s="443"/>
      <c r="E374" s="443"/>
      <c r="F374" s="443"/>
    </row>
    <row r="375" spans="2:6" x14ac:dyDescent="0.2">
      <c r="B375" s="443"/>
      <c r="C375" s="443"/>
      <c r="D375" s="443"/>
      <c r="E375" s="443"/>
      <c r="F375" s="443"/>
    </row>
    <row r="376" spans="2:6" x14ac:dyDescent="0.2">
      <c r="B376" s="443"/>
      <c r="C376" s="443"/>
      <c r="D376" s="443"/>
      <c r="E376" s="443"/>
      <c r="F376" s="443"/>
    </row>
    <row r="377" spans="2:6" x14ac:dyDescent="0.2">
      <c r="B377" s="443"/>
      <c r="C377" s="443"/>
      <c r="D377" s="443"/>
      <c r="E377" s="443"/>
      <c r="F377" s="443"/>
    </row>
    <row r="378" spans="2:6" x14ac:dyDescent="0.2">
      <c r="B378" s="443"/>
      <c r="C378" s="443"/>
      <c r="D378" s="443"/>
      <c r="E378" s="443"/>
      <c r="F378" s="443"/>
    </row>
    <row r="379" spans="2:6" x14ac:dyDescent="0.2">
      <c r="B379" s="443"/>
      <c r="C379" s="443"/>
      <c r="D379" s="443"/>
      <c r="E379" s="443"/>
      <c r="F379" s="443"/>
    </row>
    <row r="380" spans="2:6" x14ac:dyDescent="0.2">
      <c r="B380" s="443"/>
      <c r="C380" s="443"/>
      <c r="D380" s="443"/>
      <c r="E380" s="443"/>
      <c r="F380" s="443"/>
    </row>
    <row r="381" spans="2:6" x14ac:dyDescent="0.2">
      <c r="B381" s="443"/>
      <c r="C381" s="443"/>
      <c r="D381" s="443"/>
      <c r="E381" s="443"/>
      <c r="F381" s="443"/>
    </row>
    <row r="382" spans="2:6" x14ac:dyDescent="0.2">
      <c r="B382" s="443"/>
      <c r="C382" s="443"/>
      <c r="D382" s="443"/>
      <c r="E382" s="443"/>
      <c r="F382" s="443"/>
    </row>
    <row r="383" spans="2:6" x14ac:dyDescent="0.2">
      <c r="B383" s="443"/>
      <c r="C383" s="443"/>
      <c r="D383" s="443"/>
      <c r="E383" s="443"/>
      <c r="F383" s="443"/>
    </row>
    <row r="384" spans="2:6" x14ac:dyDescent="0.2">
      <c r="B384" s="443"/>
      <c r="C384" s="443"/>
      <c r="D384" s="443"/>
      <c r="E384" s="443"/>
      <c r="F384" s="443"/>
    </row>
    <row r="385" spans="2:6" x14ac:dyDescent="0.2">
      <c r="B385" s="443"/>
      <c r="C385" s="443"/>
      <c r="D385" s="443"/>
      <c r="E385" s="443"/>
      <c r="F385" s="443"/>
    </row>
    <row r="386" spans="2:6" x14ac:dyDescent="0.2">
      <c r="B386" s="443"/>
      <c r="C386" s="443"/>
      <c r="D386" s="443"/>
      <c r="E386" s="443"/>
      <c r="F386" s="443"/>
    </row>
    <row r="387" spans="2:6" x14ac:dyDescent="0.2">
      <c r="B387" s="443"/>
      <c r="C387" s="443"/>
      <c r="D387" s="443"/>
      <c r="E387" s="443"/>
      <c r="F387" s="443"/>
    </row>
    <row r="388" spans="2:6" x14ac:dyDescent="0.2">
      <c r="B388" s="443"/>
      <c r="C388" s="443"/>
      <c r="D388" s="443"/>
      <c r="E388" s="443"/>
      <c r="F388" s="443"/>
    </row>
    <row r="389" spans="2:6" x14ac:dyDescent="0.2">
      <c r="B389" s="443"/>
      <c r="C389" s="443"/>
      <c r="D389" s="443"/>
      <c r="E389" s="443"/>
      <c r="F389" s="443"/>
    </row>
    <row r="390" spans="2:6" x14ac:dyDescent="0.2">
      <c r="B390" s="443"/>
      <c r="C390" s="443"/>
      <c r="D390" s="443"/>
      <c r="E390" s="443"/>
      <c r="F390" s="443"/>
    </row>
    <row r="391" spans="2:6" x14ac:dyDescent="0.2">
      <c r="B391" s="443"/>
      <c r="C391" s="443"/>
      <c r="D391" s="443"/>
      <c r="E391" s="443"/>
      <c r="F391" s="443"/>
    </row>
    <row r="392" spans="2:6" x14ac:dyDescent="0.2">
      <c r="B392" s="443"/>
      <c r="C392" s="443"/>
      <c r="D392" s="443"/>
      <c r="E392" s="443"/>
      <c r="F392" s="443"/>
    </row>
    <row r="393" spans="2:6" x14ac:dyDescent="0.2">
      <c r="B393" s="443"/>
      <c r="C393" s="443"/>
      <c r="D393" s="443"/>
      <c r="E393" s="443"/>
      <c r="F393" s="443"/>
    </row>
    <row r="394" spans="2:6" x14ac:dyDescent="0.2">
      <c r="B394" s="443"/>
      <c r="C394" s="443"/>
      <c r="D394" s="443"/>
      <c r="E394" s="443"/>
      <c r="F394" s="443"/>
    </row>
    <row r="395" spans="2:6" x14ac:dyDescent="0.2">
      <c r="B395" s="443"/>
      <c r="C395" s="443"/>
      <c r="D395" s="443"/>
      <c r="E395" s="443"/>
      <c r="F395" s="443"/>
    </row>
    <row r="396" spans="2:6" x14ac:dyDescent="0.2">
      <c r="B396" s="443"/>
      <c r="C396" s="443"/>
      <c r="D396" s="443"/>
      <c r="E396" s="443"/>
      <c r="F396" s="443"/>
    </row>
    <row r="397" spans="2:6" x14ac:dyDescent="0.2">
      <c r="B397" s="443"/>
      <c r="C397" s="443"/>
      <c r="D397" s="443"/>
      <c r="E397" s="443"/>
      <c r="F397" s="443"/>
    </row>
    <row r="398" spans="2:6" x14ac:dyDescent="0.2">
      <c r="B398" s="443"/>
      <c r="C398" s="443"/>
      <c r="D398" s="443"/>
      <c r="E398" s="443"/>
      <c r="F398" s="443"/>
    </row>
    <row r="399" spans="2:6" x14ac:dyDescent="0.2">
      <c r="B399" s="443"/>
      <c r="C399" s="443"/>
      <c r="D399" s="443"/>
      <c r="E399" s="443"/>
      <c r="F399" s="443"/>
    </row>
    <row r="400" spans="2:6" x14ac:dyDescent="0.2">
      <c r="B400" s="443"/>
      <c r="C400" s="443"/>
      <c r="D400" s="443"/>
      <c r="E400" s="443"/>
      <c r="F400" s="443"/>
    </row>
    <row r="401" spans="2:6" x14ac:dyDescent="0.2">
      <c r="B401" s="443"/>
      <c r="C401" s="443"/>
      <c r="D401" s="443"/>
      <c r="E401" s="443"/>
      <c r="F401" s="443"/>
    </row>
    <row r="402" spans="2:6" x14ac:dyDescent="0.2">
      <c r="B402" s="443"/>
      <c r="C402" s="443"/>
      <c r="D402" s="443"/>
      <c r="E402" s="443"/>
      <c r="F402" s="443"/>
    </row>
    <row r="403" spans="2:6" x14ac:dyDescent="0.2">
      <c r="B403" s="443"/>
      <c r="C403" s="443"/>
      <c r="D403" s="443"/>
      <c r="E403" s="443"/>
      <c r="F403" s="443"/>
    </row>
    <row r="404" spans="2:6" x14ac:dyDescent="0.2">
      <c r="B404" s="443"/>
      <c r="C404" s="443"/>
      <c r="D404" s="443"/>
      <c r="E404" s="443"/>
      <c r="F404" s="443"/>
    </row>
    <row r="405" spans="2:6" x14ac:dyDescent="0.2">
      <c r="B405" s="443"/>
      <c r="C405" s="443"/>
      <c r="D405" s="443"/>
      <c r="E405" s="443"/>
      <c r="F405" s="443"/>
    </row>
    <row r="406" spans="2:6" x14ac:dyDescent="0.2">
      <c r="B406" s="443"/>
      <c r="C406" s="443"/>
      <c r="D406" s="443"/>
      <c r="E406" s="443"/>
      <c r="F406" s="443"/>
    </row>
    <row r="407" spans="2:6" x14ac:dyDescent="0.2">
      <c r="B407" s="443"/>
      <c r="C407" s="443"/>
      <c r="D407" s="443"/>
      <c r="E407" s="443"/>
      <c r="F407" s="443"/>
    </row>
    <row r="408" spans="2:6" x14ac:dyDescent="0.2">
      <c r="B408" s="443"/>
      <c r="C408" s="443"/>
      <c r="D408" s="443"/>
      <c r="E408" s="443"/>
      <c r="F408" s="443"/>
    </row>
    <row r="409" spans="2:6" x14ac:dyDescent="0.2">
      <c r="B409" s="443"/>
      <c r="C409" s="443"/>
      <c r="D409" s="443"/>
      <c r="E409" s="443"/>
      <c r="F409" s="443"/>
    </row>
    <row r="410" spans="2:6" x14ac:dyDescent="0.2">
      <c r="B410" s="443"/>
      <c r="C410" s="443"/>
      <c r="D410" s="443"/>
      <c r="E410" s="443"/>
      <c r="F410" s="443"/>
    </row>
    <row r="411" spans="2:6" x14ac:dyDescent="0.2">
      <c r="B411" s="443"/>
      <c r="C411" s="443"/>
      <c r="D411" s="443"/>
      <c r="E411" s="443"/>
      <c r="F411" s="443"/>
    </row>
    <row r="412" spans="2:6" x14ac:dyDescent="0.2">
      <c r="B412" s="443"/>
      <c r="C412" s="443"/>
      <c r="D412" s="443"/>
      <c r="E412" s="443"/>
      <c r="F412" s="443"/>
    </row>
    <row r="413" spans="2:6" x14ac:dyDescent="0.2">
      <c r="B413" s="443"/>
      <c r="C413" s="443"/>
      <c r="D413" s="443"/>
      <c r="E413" s="443"/>
      <c r="F413" s="443"/>
    </row>
    <row r="414" spans="2:6" x14ac:dyDescent="0.2">
      <c r="B414" s="443"/>
      <c r="C414" s="443"/>
      <c r="D414" s="443"/>
      <c r="E414" s="443"/>
      <c r="F414" s="443"/>
    </row>
    <row r="415" spans="2:6" x14ac:dyDescent="0.2">
      <c r="B415" s="443"/>
      <c r="C415" s="443"/>
      <c r="D415" s="443"/>
      <c r="E415" s="443"/>
      <c r="F415" s="443"/>
    </row>
    <row r="416" spans="2:6" x14ac:dyDescent="0.2">
      <c r="B416" s="443"/>
      <c r="C416" s="443"/>
      <c r="D416" s="443"/>
      <c r="E416" s="443"/>
      <c r="F416" s="443"/>
    </row>
    <row r="417" spans="2:6" x14ac:dyDescent="0.2">
      <c r="B417" s="443"/>
      <c r="C417" s="443"/>
      <c r="D417" s="443"/>
      <c r="E417" s="443"/>
      <c r="F417" s="443"/>
    </row>
    <row r="418" spans="2:6" x14ac:dyDescent="0.2">
      <c r="B418" s="443"/>
      <c r="C418" s="443"/>
      <c r="D418" s="443"/>
      <c r="E418" s="443"/>
      <c r="F418" s="443"/>
    </row>
    <row r="419" spans="2:6" x14ac:dyDescent="0.2">
      <c r="B419" s="443"/>
      <c r="C419" s="443"/>
      <c r="D419" s="443"/>
      <c r="E419" s="443"/>
      <c r="F419" s="443"/>
    </row>
    <row r="420" spans="2:6" x14ac:dyDescent="0.2">
      <c r="B420" s="443"/>
      <c r="C420" s="443"/>
      <c r="D420" s="443"/>
      <c r="E420" s="443"/>
      <c r="F420" s="443"/>
    </row>
    <row r="421" spans="2:6" x14ac:dyDescent="0.2">
      <c r="B421" s="443"/>
      <c r="C421" s="443"/>
      <c r="D421" s="443"/>
      <c r="E421" s="443"/>
      <c r="F421" s="443"/>
    </row>
    <row r="422" spans="2:6" x14ac:dyDescent="0.2">
      <c r="B422" s="443"/>
      <c r="C422" s="443"/>
      <c r="D422" s="443"/>
      <c r="E422" s="443"/>
      <c r="F422" s="443"/>
    </row>
    <row r="423" spans="2:6" x14ac:dyDescent="0.2">
      <c r="B423" s="443"/>
      <c r="C423" s="443"/>
      <c r="D423" s="443"/>
      <c r="E423" s="443"/>
      <c r="F423" s="443"/>
    </row>
    <row r="424" spans="2:6" x14ac:dyDescent="0.2">
      <c r="B424" s="443"/>
      <c r="C424" s="443"/>
      <c r="D424" s="443"/>
      <c r="E424" s="443"/>
      <c r="F424" s="443"/>
    </row>
    <row r="425" spans="2:6" x14ac:dyDescent="0.2">
      <c r="B425" s="443"/>
      <c r="C425" s="443"/>
      <c r="D425" s="443"/>
      <c r="E425" s="443"/>
      <c r="F425" s="443"/>
    </row>
    <row r="426" spans="2:6" x14ac:dyDescent="0.2">
      <c r="B426" s="443"/>
      <c r="C426" s="443"/>
      <c r="D426" s="443"/>
      <c r="E426" s="443"/>
      <c r="F426" s="443"/>
    </row>
    <row r="427" spans="2:6" x14ac:dyDescent="0.2">
      <c r="B427" s="443"/>
      <c r="C427" s="443"/>
      <c r="D427" s="443"/>
      <c r="E427" s="443"/>
      <c r="F427" s="443"/>
    </row>
    <row r="428" spans="2:6" x14ac:dyDescent="0.2">
      <c r="B428" s="443"/>
      <c r="C428" s="443"/>
      <c r="D428" s="443"/>
      <c r="E428" s="443"/>
      <c r="F428" s="443"/>
    </row>
    <row r="429" spans="2:6" x14ac:dyDescent="0.2">
      <c r="B429" s="443"/>
      <c r="C429" s="443"/>
      <c r="D429" s="443"/>
      <c r="E429" s="443"/>
      <c r="F429" s="443"/>
    </row>
    <row r="430" spans="2:6" x14ac:dyDescent="0.2">
      <c r="B430" s="443"/>
      <c r="C430" s="443"/>
      <c r="D430" s="443"/>
      <c r="E430" s="443"/>
      <c r="F430" s="443"/>
    </row>
    <row r="431" spans="2:6" x14ac:dyDescent="0.2">
      <c r="B431" s="443"/>
      <c r="C431" s="443"/>
      <c r="D431" s="443"/>
      <c r="E431" s="443"/>
      <c r="F431" s="443"/>
    </row>
    <row r="432" spans="2:6" x14ac:dyDescent="0.2">
      <c r="B432" s="443"/>
      <c r="C432" s="443"/>
      <c r="D432" s="443"/>
      <c r="E432" s="443"/>
      <c r="F432" s="443"/>
    </row>
    <row r="433" spans="2:6" x14ac:dyDescent="0.2">
      <c r="B433" s="443"/>
      <c r="C433" s="443"/>
      <c r="D433" s="443"/>
      <c r="E433" s="443"/>
      <c r="F433" s="443"/>
    </row>
    <row r="434" spans="2:6" x14ac:dyDescent="0.2">
      <c r="B434" s="443"/>
      <c r="C434" s="443"/>
      <c r="D434" s="443"/>
      <c r="E434" s="443"/>
      <c r="F434" s="443"/>
    </row>
    <row r="435" spans="2:6" x14ac:dyDescent="0.2">
      <c r="B435" s="443"/>
      <c r="C435" s="443"/>
      <c r="D435" s="443"/>
      <c r="E435" s="443"/>
      <c r="F435" s="443"/>
    </row>
    <row r="436" spans="2:6" x14ac:dyDescent="0.2">
      <c r="B436" s="443"/>
      <c r="C436" s="443"/>
      <c r="D436" s="443"/>
      <c r="E436" s="443"/>
      <c r="F436" s="443"/>
    </row>
    <row r="437" spans="2:6" x14ac:dyDescent="0.2">
      <c r="B437" s="443"/>
      <c r="C437" s="443"/>
      <c r="D437" s="443"/>
      <c r="E437" s="443"/>
      <c r="F437" s="443"/>
    </row>
    <row r="438" spans="2:6" x14ac:dyDescent="0.2">
      <c r="B438" s="443"/>
      <c r="C438" s="443"/>
      <c r="D438" s="443"/>
      <c r="E438" s="443"/>
      <c r="F438" s="443"/>
    </row>
    <row r="439" spans="2:6" x14ac:dyDescent="0.2">
      <c r="B439" s="443"/>
      <c r="C439" s="443"/>
      <c r="D439" s="443"/>
      <c r="E439" s="443"/>
      <c r="F439" s="443"/>
    </row>
    <row r="440" spans="2:6" x14ac:dyDescent="0.2">
      <c r="B440" s="443"/>
      <c r="C440" s="443"/>
      <c r="D440" s="443"/>
      <c r="E440" s="443"/>
      <c r="F440" s="443"/>
    </row>
    <row r="441" spans="2:6" x14ac:dyDescent="0.2">
      <c r="B441" s="443"/>
      <c r="C441" s="443"/>
      <c r="D441" s="443"/>
      <c r="E441" s="443"/>
      <c r="F441" s="443"/>
    </row>
    <row r="442" spans="2:6" x14ac:dyDescent="0.2">
      <c r="B442" s="443"/>
      <c r="C442" s="443"/>
      <c r="D442" s="443"/>
      <c r="E442" s="443"/>
      <c r="F442" s="443"/>
    </row>
    <row r="443" spans="2:6" x14ac:dyDescent="0.2">
      <c r="B443" s="443"/>
      <c r="C443" s="443"/>
      <c r="D443" s="443"/>
      <c r="E443" s="443"/>
      <c r="F443" s="443"/>
    </row>
    <row r="444" spans="2:6" x14ac:dyDescent="0.2">
      <c r="B444" s="443"/>
      <c r="C444" s="443"/>
      <c r="D444" s="443"/>
      <c r="E444" s="443"/>
      <c r="F444" s="443"/>
    </row>
    <row r="445" spans="2:6" x14ac:dyDescent="0.2">
      <c r="B445" s="443"/>
      <c r="C445" s="443"/>
      <c r="D445" s="443"/>
      <c r="E445" s="443"/>
      <c r="F445" s="443"/>
    </row>
    <row r="446" spans="2:6" x14ac:dyDescent="0.2">
      <c r="B446" s="443"/>
      <c r="C446" s="443"/>
      <c r="D446" s="443"/>
      <c r="E446" s="443"/>
      <c r="F446" s="443"/>
    </row>
    <row r="447" spans="2:6" x14ac:dyDescent="0.2">
      <c r="B447" s="443"/>
      <c r="C447" s="443"/>
      <c r="D447" s="443"/>
      <c r="E447" s="443"/>
      <c r="F447" s="443"/>
    </row>
    <row r="448" spans="2:6" x14ac:dyDescent="0.2">
      <c r="B448" s="443"/>
      <c r="C448" s="443"/>
      <c r="D448" s="443"/>
      <c r="E448" s="443"/>
      <c r="F448" s="443"/>
    </row>
    <row r="449" spans="2:6" x14ac:dyDescent="0.2">
      <c r="B449" s="443"/>
      <c r="C449" s="443"/>
      <c r="D449" s="443"/>
      <c r="E449" s="443"/>
      <c r="F449" s="443"/>
    </row>
    <row r="450" spans="2:6" x14ac:dyDescent="0.2">
      <c r="B450" s="443"/>
      <c r="C450" s="443"/>
      <c r="D450" s="443"/>
      <c r="E450" s="443"/>
      <c r="F450" s="443"/>
    </row>
    <row r="451" spans="2:6" x14ac:dyDescent="0.2">
      <c r="B451" s="443"/>
      <c r="C451" s="443"/>
      <c r="D451" s="443"/>
      <c r="E451" s="443"/>
      <c r="F451" s="443"/>
    </row>
    <row r="452" spans="2:6" x14ac:dyDescent="0.2">
      <c r="B452" s="443"/>
      <c r="C452" s="443"/>
      <c r="D452" s="443"/>
      <c r="E452" s="443"/>
      <c r="F452" s="443"/>
    </row>
    <row r="453" spans="2:6" x14ac:dyDescent="0.2">
      <c r="B453" s="443"/>
      <c r="C453" s="443"/>
      <c r="D453" s="443"/>
      <c r="E453" s="443"/>
      <c r="F453" s="443"/>
    </row>
    <row r="454" spans="2:6" x14ac:dyDescent="0.2">
      <c r="B454" s="443"/>
      <c r="C454" s="443"/>
      <c r="D454" s="443"/>
      <c r="E454" s="443"/>
      <c r="F454" s="443"/>
    </row>
    <row r="455" spans="2:6" x14ac:dyDescent="0.2">
      <c r="B455" s="443"/>
      <c r="C455" s="443"/>
      <c r="D455" s="443"/>
      <c r="E455" s="443"/>
      <c r="F455" s="443"/>
    </row>
    <row r="456" spans="2:6" x14ac:dyDescent="0.2">
      <c r="B456" s="443"/>
      <c r="C456" s="443"/>
      <c r="D456" s="443"/>
      <c r="E456" s="443"/>
      <c r="F456" s="443"/>
    </row>
    <row r="457" spans="2:6" x14ac:dyDescent="0.2">
      <c r="B457" s="443"/>
      <c r="C457" s="443"/>
      <c r="D457" s="443"/>
      <c r="E457" s="443"/>
      <c r="F457" s="443"/>
    </row>
    <row r="458" spans="2:6" x14ac:dyDescent="0.2">
      <c r="B458" s="443"/>
      <c r="C458" s="443"/>
      <c r="D458" s="443"/>
      <c r="E458" s="443"/>
      <c r="F458" s="443"/>
    </row>
    <row r="459" spans="2:6" x14ac:dyDescent="0.2">
      <c r="B459" s="443"/>
      <c r="C459" s="443"/>
      <c r="D459" s="443"/>
      <c r="E459" s="443"/>
      <c r="F459" s="443"/>
    </row>
    <row r="460" spans="2:6" x14ac:dyDescent="0.2">
      <c r="B460" s="443"/>
      <c r="C460" s="443"/>
      <c r="D460" s="443"/>
      <c r="E460" s="443"/>
      <c r="F460" s="443"/>
    </row>
    <row r="461" spans="2:6" x14ac:dyDescent="0.2">
      <c r="B461" s="443"/>
      <c r="C461" s="443"/>
      <c r="D461" s="443"/>
      <c r="E461" s="443"/>
      <c r="F461" s="443"/>
    </row>
    <row r="462" spans="2:6" x14ac:dyDescent="0.2">
      <c r="B462" s="443"/>
      <c r="C462" s="443"/>
      <c r="D462" s="443"/>
      <c r="E462" s="443"/>
      <c r="F462" s="443"/>
    </row>
    <row r="463" spans="2:6" x14ac:dyDescent="0.2">
      <c r="B463" s="443"/>
      <c r="C463" s="443"/>
      <c r="D463" s="443"/>
      <c r="E463" s="443"/>
      <c r="F463" s="443"/>
    </row>
    <row r="464" spans="2:6" x14ac:dyDescent="0.2">
      <c r="B464" s="443"/>
      <c r="C464" s="443"/>
      <c r="D464" s="443"/>
      <c r="E464" s="443"/>
      <c r="F464" s="443"/>
    </row>
    <row r="465" spans="2:6" x14ac:dyDescent="0.2">
      <c r="B465" s="443"/>
      <c r="C465" s="443"/>
      <c r="D465" s="443"/>
      <c r="E465" s="443"/>
      <c r="F465" s="443"/>
    </row>
    <row r="466" spans="2:6" x14ac:dyDescent="0.2">
      <c r="B466" s="443"/>
      <c r="C466" s="443"/>
      <c r="D466" s="443"/>
      <c r="E466" s="443"/>
      <c r="F466" s="443"/>
    </row>
    <row r="467" spans="2:6" x14ac:dyDescent="0.2">
      <c r="B467" s="443"/>
      <c r="C467" s="443"/>
      <c r="D467" s="443"/>
      <c r="E467" s="443"/>
      <c r="F467" s="443"/>
    </row>
    <row r="468" spans="2:6" x14ac:dyDescent="0.2">
      <c r="B468" s="443"/>
      <c r="C468" s="443"/>
      <c r="D468" s="443"/>
      <c r="E468" s="443"/>
      <c r="F468" s="443"/>
    </row>
    <row r="469" spans="2:6" x14ac:dyDescent="0.2">
      <c r="B469" s="443"/>
      <c r="C469" s="443"/>
      <c r="D469" s="443"/>
      <c r="E469" s="443"/>
      <c r="F469" s="443"/>
    </row>
    <row r="470" spans="2:6" x14ac:dyDescent="0.2">
      <c r="B470" s="443"/>
      <c r="C470" s="443"/>
      <c r="D470" s="443"/>
      <c r="E470" s="443"/>
      <c r="F470" s="443"/>
    </row>
    <row r="471" spans="2:6" x14ac:dyDescent="0.2">
      <c r="B471" s="443"/>
      <c r="C471" s="443"/>
      <c r="D471" s="443"/>
      <c r="E471" s="443"/>
      <c r="F471" s="443"/>
    </row>
    <row r="472" spans="2:6" x14ac:dyDescent="0.2">
      <c r="B472" s="443"/>
      <c r="C472" s="443"/>
      <c r="D472" s="443"/>
      <c r="E472" s="443"/>
      <c r="F472" s="443"/>
    </row>
    <row r="473" spans="2:6" x14ac:dyDescent="0.2">
      <c r="B473" s="443"/>
      <c r="C473" s="443"/>
      <c r="D473" s="443"/>
      <c r="E473" s="443"/>
      <c r="F473" s="443"/>
    </row>
    <row r="474" spans="2:6" x14ac:dyDescent="0.2">
      <c r="B474" s="443"/>
      <c r="C474" s="443"/>
      <c r="D474" s="443"/>
      <c r="E474" s="443"/>
      <c r="F474" s="443"/>
    </row>
    <row r="475" spans="2:6" x14ac:dyDescent="0.2">
      <c r="B475" s="443"/>
      <c r="C475" s="443"/>
      <c r="D475" s="443"/>
      <c r="E475" s="443"/>
      <c r="F475" s="443"/>
    </row>
    <row r="476" spans="2:6" x14ac:dyDescent="0.2">
      <c r="B476" s="443"/>
      <c r="C476" s="443"/>
      <c r="D476" s="443"/>
      <c r="E476" s="443"/>
      <c r="F476" s="443"/>
    </row>
    <row r="477" spans="2:6" x14ac:dyDescent="0.2">
      <c r="B477" s="443"/>
      <c r="C477" s="443"/>
      <c r="D477" s="443"/>
      <c r="E477" s="443"/>
      <c r="F477" s="443"/>
    </row>
    <row r="478" spans="2:6" x14ac:dyDescent="0.2">
      <c r="B478" s="443"/>
      <c r="C478" s="443"/>
      <c r="D478" s="443"/>
      <c r="E478" s="443"/>
      <c r="F478" s="443"/>
    </row>
    <row r="479" spans="2:6" x14ac:dyDescent="0.2">
      <c r="B479" s="443"/>
      <c r="C479" s="443"/>
      <c r="D479" s="443"/>
      <c r="E479" s="443"/>
      <c r="F479" s="443"/>
    </row>
    <row r="480" spans="2:6" x14ac:dyDescent="0.2">
      <c r="B480" s="443"/>
      <c r="C480" s="443"/>
      <c r="D480" s="443"/>
      <c r="E480" s="443"/>
      <c r="F480" s="443"/>
    </row>
    <row r="481" spans="2:6" x14ac:dyDescent="0.2">
      <c r="B481" s="443"/>
      <c r="C481" s="443"/>
      <c r="D481" s="443"/>
      <c r="E481" s="443"/>
      <c r="F481" s="443"/>
    </row>
    <row r="482" spans="2:6" x14ac:dyDescent="0.2">
      <c r="B482" s="443"/>
      <c r="C482" s="443"/>
      <c r="D482" s="443"/>
      <c r="E482" s="443"/>
      <c r="F482" s="443"/>
    </row>
    <row r="483" spans="2:6" x14ac:dyDescent="0.2">
      <c r="B483" s="443"/>
      <c r="C483" s="443"/>
      <c r="D483" s="443"/>
      <c r="E483" s="443"/>
      <c r="F483" s="443"/>
    </row>
    <row r="484" spans="2:6" x14ac:dyDescent="0.2">
      <c r="B484" s="443"/>
      <c r="C484" s="443"/>
      <c r="D484" s="443"/>
      <c r="E484" s="443"/>
      <c r="F484" s="443"/>
    </row>
    <row r="485" spans="2:6" x14ac:dyDescent="0.2">
      <c r="B485" s="443"/>
      <c r="C485" s="443"/>
      <c r="D485" s="443"/>
      <c r="E485" s="443"/>
      <c r="F485" s="443"/>
    </row>
    <row r="486" spans="2:6" x14ac:dyDescent="0.2">
      <c r="B486" s="443"/>
      <c r="C486" s="443"/>
      <c r="D486" s="443"/>
      <c r="E486" s="443"/>
      <c r="F486" s="443"/>
    </row>
    <row r="487" spans="2:6" x14ac:dyDescent="0.2">
      <c r="B487" s="443"/>
      <c r="C487" s="443"/>
      <c r="D487" s="443"/>
      <c r="E487" s="443"/>
      <c r="F487" s="443"/>
    </row>
    <row r="488" spans="2:6" x14ac:dyDescent="0.2">
      <c r="B488" s="443"/>
      <c r="C488" s="443"/>
      <c r="D488" s="443"/>
      <c r="E488" s="443"/>
      <c r="F488" s="443"/>
    </row>
    <row r="489" spans="2:6" x14ac:dyDescent="0.2">
      <c r="B489" s="443"/>
      <c r="C489" s="443"/>
      <c r="D489" s="443"/>
      <c r="E489" s="443"/>
      <c r="F489" s="443"/>
    </row>
    <row r="490" spans="2:6" x14ac:dyDescent="0.2">
      <c r="B490" s="443"/>
      <c r="C490" s="443"/>
      <c r="D490" s="443"/>
      <c r="E490" s="443"/>
      <c r="F490" s="443"/>
    </row>
    <row r="491" spans="2:6" x14ac:dyDescent="0.2">
      <c r="B491" s="443"/>
      <c r="C491" s="443"/>
      <c r="D491" s="443"/>
      <c r="E491" s="443"/>
      <c r="F491" s="443"/>
    </row>
    <row r="492" spans="2:6" x14ac:dyDescent="0.2">
      <c r="B492" s="443"/>
      <c r="C492" s="443"/>
      <c r="D492" s="443"/>
      <c r="E492" s="443"/>
      <c r="F492" s="443"/>
    </row>
    <row r="493" spans="2:6" x14ac:dyDescent="0.2">
      <c r="B493" s="443"/>
      <c r="C493" s="443"/>
      <c r="D493" s="443"/>
      <c r="E493" s="443"/>
      <c r="F493" s="443"/>
    </row>
    <row r="494" spans="2:6" x14ac:dyDescent="0.2">
      <c r="B494" s="443"/>
      <c r="C494" s="443"/>
      <c r="D494" s="443"/>
      <c r="E494" s="443"/>
      <c r="F494" s="443"/>
    </row>
    <row r="495" spans="2:6" x14ac:dyDescent="0.2">
      <c r="B495" s="443"/>
      <c r="C495" s="443"/>
      <c r="D495" s="443"/>
      <c r="E495" s="443"/>
      <c r="F495" s="443"/>
    </row>
    <row r="496" spans="2:6" x14ac:dyDescent="0.2">
      <c r="B496" s="443"/>
      <c r="C496" s="443"/>
      <c r="D496" s="443"/>
      <c r="E496" s="443"/>
      <c r="F496" s="443"/>
    </row>
    <row r="497" spans="2:6" x14ac:dyDescent="0.2">
      <c r="B497" s="443"/>
      <c r="C497" s="443"/>
      <c r="D497" s="443"/>
      <c r="E497" s="443"/>
      <c r="F497" s="443"/>
    </row>
    <row r="498" spans="2:6" x14ac:dyDescent="0.2">
      <c r="B498" s="443"/>
      <c r="C498" s="443"/>
      <c r="D498" s="443"/>
      <c r="E498" s="443"/>
      <c r="F498" s="443"/>
    </row>
    <row r="499" spans="2:6" x14ac:dyDescent="0.2">
      <c r="B499" s="443"/>
      <c r="C499" s="443"/>
      <c r="D499" s="443"/>
      <c r="E499" s="443"/>
      <c r="F499" s="443"/>
    </row>
    <row r="500" spans="2:6" x14ac:dyDescent="0.2">
      <c r="B500" s="443"/>
      <c r="C500" s="443"/>
      <c r="D500" s="443"/>
      <c r="E500" s="443"/>
      <c r="F500" s="443"/>
    </row>
    <row r="501" spans="2:6" x14ac:dyDescent="0.2">
      <c r="B501" s="443"/>
      <c r="C501" s="443"/>
      <c r="D501" s="443"/>
      <c r="E501" s="443"/>
      <c r="F501" s="443"/>
    </row>
    <row r="502" spans="2:6" x14ac:dyDescent="0.2">
      <c r="B502" s="443"/>
      <c r="C502" s="443"/>
      <c r="D502" s="443"/>
      <c r="E502" s="443"/>
      <c r="F502" s="443"/>
    </row>
    <row r="503" spans="2:6" x14ac:dyDescent="0.2">
      <c r="B503" s="443"/>
      <c r="C503" s="443"/>
      <c r="D503" s="443"/>
      <c r="E503" s="443"/>
      <c r="F503" s="443"/>
    </row>
    <row r="504" spans="2:6" x14ac:dyDescent="0.2">
      <c r="B504" s="443"/>
      <c r="C504" s="443"/>
      <c r="D504" s="443"/>
      <c r="E504" s="443"/>
      <c r="F504" s="443"/>
    </row>
    <row r="505" spans="2:6" x14ac:dyDescent="0.2">
      <c r="B505" s="443"/>
      <c r="C505" s="443"/>
      <c r="D505" s="443"/>
      <c r="E505" s="443"/>
      <c r="F505" s="443"/>
    </row>
    <row r="506" spans="2:6" x14ac:dyDescent="0.2">
      <c r="B506" s="443"/>
      <c r="C506" s="443"/>
      <c r="D506" s="443"/>
      <c r="E506" s="443"/>
      <c r="F506" s="443"/>
    </row>
    <row r="507" spans="2:6" x14ac:dyDescent="0.2">
      <c r="B507" s="443"/>
      <c r="C507" s="443"/>
      <c r="D507" s="443"/>
      <c r="E507" s="443"/>
      <c r="F507" s="443"/>
    </row>
    <row r="508" spans="2:6" x14ac:dyDescent="0.2">
      <c r="B508" s="443"/>
      <c r="C508" s="443"/>
      <c r="D508" s="443"/>
      <c r="E508" s="443"/>
      <c r="F508" s="443"/>
    </row>
    <row r="509" spans="2:6" x14ac:dyDescent="0.2">
      <c r="B509" s="443"/>
      <c r="C509" s="443"/>
      <c r="D509" s="443"/>
      <c r="E509" s="443"/>
      <c r="F509" s="443"/>
    </row>
    <row r="510" spans="2:6" x14ac:dyDescent="0.2">
      <c r="B510" s="443"/>
      <c r="C510" s="443"/>
      <c r="D510" s="443"/>
      <c r="E510" s="443"/>
      <c r="F510" s="443"/>
    </row>
    <row r="511" spans="2:6" x14ac:dyDescent="0.2">
      <c r="B511" s="443"/>
      <c r="C511" s="443"/>
      <c r="D511" s="443"/>
      <c r="E511" s="443"/>
      <c r="F511" s="443"/>
    </row>
    <row r="512" spans="2:6" x14ac:dyDescent="0.2">
      <c r="B512" s="443"/>
      <c r="C512" s="443"/>
      <c r="D512" s="443"/>
      <c r="E512" s="443"/>
      <c r="F512" s="443"/>
    </row>
    <row r="513" spans="2:6" x14ac:dyDescent="0.2">
      <c r="B513" s="443"/>
      <c r="C513" s="443"/>
      <c r="D513" s="443"/>
      <c r="E513" s="443"/>
      <c r="F513" s="443"/>
    </row>
    <row r="514" spans="2:6" x14ac:dyDescent="0.2">
      <c r="B514" s="443"/>
      <c r="C514" s="443"/>
      <c r="D514" s="443"/>
      <c r="E514" s="443"/>
      <c r="F514" s="443"/>
    </row>
    <row r="515" spans="2:6" x14ac:dyDescent="0.2">
      <c r="B515" s="443"/>
      <c r="C515" s="443"/>
      <c r="D515" s="443"/>
      <c r="E515" s="443"/>
      <c r="F515" s="443"/>
    </row>
    <row r="516" spans="2:6" x14ac:dyDescent="0.2">
      <c r="B516" s="443"/>
      <c r="C516" s="443"/>
      <c r="D516" s="443"/>
      <c r="E516" s="443"/>
      <c r="F516" s="443"/>
    </row>
    <row r="517" spans="2:6" x14ac:dyDescent="0.2">
      <c r="B517" s="443"/>
      <c r="C517" s="443"/>
      <c r="D517" s="443"/>
      <c r="E517" s="443"/>
      <c r="F517" s="443"/>
    </row>
    <row r="518" spans="2:6" x14ac:dyDescent="0.2">
      <c r="B518" s="443"/>
      <c r="C518" s="443"/>
      <c r="D518" s="443"/>
      <c r="E518" s="443"/>
      <c r="F518" s="443"/>
    </row>
    <row r="519" spans="2:6" x14ac:dyDescent="0.2">
      <c r="B519" s="443"/>
      <c r="C519" s="443"/>
      <c r="D519" s="443"/>
      <c r="E519" s="443"/>
      <c r="F519" s="443"/>
    </row>
    <row r="520" spans="2:6" x14ac:dyDescent="0.2">
      <c r="B520" s="443"/>
      <c r="C520" s="443"/>
      <c r="D520" s="443"/>
      <c r="E520" s="443"/>
      <c r="F520" s="443"/>
    </row>
    <row r="521" spans="2:6" x14ac:dyDescent="0.2">
      <c r="B521" s="443"/>
      <c r="C521" s="443"/>
      <c r="D521" s="443"/>
      <c r="E521" s="443"/>
      <c r="F521" s="443"/>
    </row>
    <row r="522" spans="2:6" x14ac:dyDescent="0.2">
      <c r="B522" s="443"/>
      <c r="C522" s="443"/>
      <c r="D522" s="443"/>
      <c r="E522" s="443"/>
      <c r="F522" s="443"/>
    </row>
    <row r="523" spans="2:6" x14ac:dyDescent="0.2">
      <c r="B523" s="443"/>
      <c r="C523" s="443"/>
      <c r="D523" s="443"/>
      <c r="E523" s="443"/>
      <c r="F523" s="443"/>
    </row>
    <row r="524" spans="2:6" x14ac:dyDescent="0.2">
      <c r="B524" s="443"/>
      <c r="C524" s="443"/>
      <c r="D524" s="443"/>
      <c r="E524" s="443"/>
      <c r="F524" s="443"/>
    </row>
    <row r="525" spans="2:6" x14ac:dyDescent="0.2">
      <c r="B525" s="443"/>
      <c r="C525" s="443"/>
      <c r="D525" s="443"/>
      <c r="E525" s="443"/>
      <c r="F525" s="443"/>
    </row>
    <row r="526" spans="2:6" x14ac:dyDescent="0.2">
      <c r="B526" s="443"/>
      <c r="C526" s="443"/>
      <c r="D526" s="443"/>
      <c r="E526" s="443"/>
      <c r="F526" s="443"/>
    </row>
    <row r="527" spans="2:6" x14ac:dyDescent="0.2">
      <c r="B527" s="443"/>
      <c r="C527" s="443"/>
      <c r="D527" s="443"/>
      <c r="E527" s="443"/>
      <c r="F527" s="443"/>
    </row>
    <row r="528" spans="2:6" x14ac:dyDescent="0.2">
      <c r="B528" s="443"/>
      <c r="C528" s="443"/>
      <c r="D528" s="443"/>
      <c r="E528" s="443"/>
      <c r="F528" s="443"/>
    </row>
    <row r="529" spans="2:6" x14ac:dyDescent="0.2">
      <c r="B529" s="443"/>
      <c r="C529" s="443"/>
      <c r="D529" s="443"/>
      <c r="E529" s="443"/>
      <c r="F529" s="443"/>
    </row>
    <row r="530" spans="2:6" x14ac:dyDescent="0.2">
      <c r="B530" s="443"/>
      <c r="C530" s="443"/>
      <c r="D530" s="443"/>
      <c r="E530" s="443"/>
      <c r="F530" s="443"/>
    </row>
    <row r="531" spans="2:6" x14ac:dyDescent="0.2">
      <c r="B531" s="443"/>
      <c r="C531" s="443"/>
      <c r="D531" s="443"/>
      <c r="E531" s="443"/>
      <c r="F531" s="443"/>
    </row>
    <row r="532" spans="2:6" x14ac:dyDescent="0.2">
      <c r="B532" s="443"/>
      <c r="C532" s="443"/>
      <c r="D532" s="443"/>
      <c r="E532" s="443"/>
      <c r="F532" s="443"/>
    </row>
    <row r="533" spans="2:6" x14ac:dyDescent="0.2">
      <c r="B533" s="443"/>
      <c r="C533" s="443"/>
      <c r="D533" s="443"/>
      <c r="E533" s="443"/>
      <c r="F533" s="443"/>
    </row>
    <row r="534" spans="2:6" x14ac:dyDescent="0.2">
      <c r="B534" s="443"/>
      <c r="C534" s="443"/>
      <c r="D534" s="443"/>
      <c r="E534" s="443"/>
      <c r="F534" s="443"/>
    </row>
    <row r="535" spans="2:6" x14ac:dyDescent="0.2">
      <c r="B535" s="443"/>
      <c r="C535" s="443"/>
      <c r="D535" s="443"/>
      <c r="E535" s="443"/>
      <c r="F535" s="443"/>
    </row>
    <row r="536" spans="2:6" x14ac:dyDescent="0.2">
      <c r="B536" s="443"/>
      <c r="C536" s="443"/>
      <c r="D536" s="443"/>
      <c r="E536" s="443"/>
      <c r="F536" s="443"/>
    </row>
    <row r="537" spans="2:6" x14ac:dyDescent="0.2">
      <c r="B537" s="443"/>
      <c r="C537" s="443"/>
      <c r="D537" s="443"/>
      <c r="E537" s="443"/>
      <c r="F537" s="443"/>
    </row>
    <row r="538" spans="2:6" x14ac:dyDescent="0.2">
      <c r="B538" s="443"/>
      <c r="C538" s="443"/>
      <c r="D538" s="443"/>
      <c r="E538" s="443"/>
      <c r="F538" s="443"/>
    </row>
    <row r="539" spans="2:6" x14ac:dyDescent="0.2">
      <c r="B539" s="443"/>
      <c r="C539" s="443"/>
      <c r="D539" s="443"/>
      <c r="E539" s="443"/>
      <c r="F539" s="443"/>
    </row>
    <row r="540" spans="2:6" x14ac:dyDescent="0.2">
      <c r="B540" s="443"/>
      <c r="C540" s="443"/>
      <c r="D540" s="443"/>
      <c r="E540" s="443"/>
      <c r="F540" s="443"/>
    </row>
    <row r="541" spans="2:6" x14ac:dyDescent="0.2">
      <c r="B541" s="443"/>
      <c r="C541" s="443"/>
      <c r="D541" s="443"/>
      <c r="E541" s="443"/>
      <c r="F541" s="443"/>
    </row>
    <row r="542" spans="2:6" x14ac:dyDescent="0.2">
      <c r="B542" s="443"/>
      <c r="C542" s="443"/>
      <c r="D542" s="443"/>
      <c r="E542" s="443"/>
      <c r="F542" s="443"/>
    </row>
    <row r="543" spans="2:6" x14ac:dyDescent="0.2">
      <c r="B543" s="443"/>
      <c r="C543" s="443"/>
      <c r="D543" s="443"/>
      <c r="E543" s="443"/>
      <c r="F543" s="443"/>
    </row>
    <row r="544" spans="2:6" x14ac:dyDescent="0.2">
      <c r="B544" s="443"/>
      <c r="C544" s="443"/>
      <c r="D544" s="443"/>
      <c r="E544" s="443"/>
      <c r="F544" s="443"/>
    </row>
    <row r="545" spans="2:6" x14ac:dyDescent="0.2">
      <c r="B545" s="443"/>
      <c r="C545" s="443"/>
      <c r="D545" s="443"/>
      <c r="E545" s="443"/>
      <c r="F545" s="443"/>
    </row>
    <row r="546" spans="2:6" x14ac:dyDescent="0.2">
      <c r="B546" s="443"/>
      <c r="C546" s="443"/>
      <c r="D546" s="443"/>
      <c r="E546" s="443"/>
      <c r="F546" s="443"/>
    </row>
    <row r="547" spans="2:6" x14ac:dyDescent="0.2">
      <c r="B547" s="443"/>
      <c r="C547" s="443"/>
      <c r="D547" s="443"/>
      <c r="E547" s="443"/>
      <c r="F547" s="443"/>
    </row>
    <row r="548" spans="2:6" x14ac:dyDescent="0.2">
      <c r="B548" s="443"/>
      <c r="C548" s="443"/>
      <c r="D548" s="443"/>
      <c r="E548" s="443"/>
      <c r="F548" s="443"/>
    </row>
    <row r="549" spans="2:6" x14ac:dyDescent="0.2">
      <c r="B549" s="443"/>
      <c r="C549" s="443"/>
      <c r="D549" s="443"/>
      <c r="E549" s="443"/>
      <c r="F549" s="443"/>
    </row>
    <row r="550" spans="2:6" x14ac:dyDescent="0.2">
      <c r="B550" s="443"/>
      <c r="C550" s="443"/>
      <c r="D550" s="443"/>
      <c r="E550" s="443"/>
      <c r="F550" s="443"/>
    </row>
    <row r="551" spans="2:6" x14ac:dyDescent="0.2">
      <c r="B551" s="443"/>
      <c r="C551" s="443"/>
      <c r="D551" s="443"/>
      <c r="E551" s="443"/>
      <c r="F551" s="443"/>
    </row>
    <row r="552" spans="2:6" x14ac:dyDescent="0.2">
      <c r="B552" s="443"/>
      <c r="C552" s="443"/>
      <c r="D552" s="443"/>
      <c r="E552" s="443"/>
      <c r="F552" s="443"/>
    </row>
    <row r="553" spans="2:6" x14ac:dyDescent="0.2">
      <c r="B553" s="443"/>
      <c r="C553" s="443"/>
      <c r="D553" s="443"/>
      <c r="E553" s="443"/>
      <c r="F553" s="443"/>
    </row>
    <row r="554" spans="2:6" x14ac:dyDescent="0.2">
      <c r="B554" s="443"/>
      <c r="C554" s="443"/>
      <c r="D554" s="443"/>
      <c r="E554" s="443"/>
      <c r="F554" s="443"/>
    </row>
    <row r="555" spans="2:6" x14ac:dyDescent="0.2">
      <c r="B555" s="443"/>
      <c r="C555" s="443"/>
      <c r="D555" s="443"/>
      <c r="E555" s="443"/>
      <c r="F555" s="443"/>
    </row>
    <row r="556" spans="2:6" x14ac:dyDescent="0.2">
      <c r="B556" s="443"/>
      <c r="C556" s="443"/>
      <c r="D556" s="443"/>
      <c r="E556" s="443"/>
      <c r="F556" s="443"/>
    </row>
    <row r="557" spans="2:6" x14ac:dyDescent="0.2">
      <c r="B557" s="443"/>
      <c r="C557" s="443"/>
      <c r="D557" s="443"/>
      <c r="E557" s="443"/>
      <c r="F557" s="443"/>
    </row>
    <row r="558" spans="2:6" x14ac:dyDescent="0.2">
      <c r="B558" s="443"/>
      <c r="C558" s="443"/>
      <c r="D558" s="443"/>
      <c r="E558" s="443"/>
      <c r="F558" s="443"/>
    </row>
    <row r="559" spans="2:6" x14ac:dyDescent="0.2">
      <c r="B559" s="443"/>
      <c r="C559" s="443"/>
      <c r="D559" s="443"/>
      <c r="E559" s="443"/>
      <c r="F559" s="443"/>
    </row>
    <row r="560" spans="2:6" x14ac:dyDescent="0.2">
      <c r="B560" s="443"/>
      <c r="C560" s="443"/>
      <c r="D560" s="443"/>
      <c r="E560" s="443"/>
      <c r="F560" s="443"/>
    </row>
    <row r="561" spans="2:6" x14ac:dyDescent="0.2">
      <c r="B561" s="443"/>
      <c r="C561" s="443"/>
      <c r="D561" s="443"/>
      <c r="E561" s="443"/>
      <c r="F561" s="443"/>
    </row>
    <row r="562" spans="2:6" x14ac:dyDescent="0.2">
      <c r="B562" s="443"/>
      <c r="C562" s="443"/>
      <c r="D562" s="443"/>
      <c r="E562" s="443"/>
      <c r="F562" s="443"/>
    </row>
    <row r="563" spans="2:6" x14ac:dyDescent="0.2">
      <c r="B563" s="443"/>
      <c r="C563" s="443"/>
      <c r="D563" s="443"/>
      <c r="E563" s="443"/>
      <c r="F563" s="443"/>
    </row>
    <row r="564" spans="2:6" x14ac:dyDescent="0.2">
      <c r="B564" s="443"/>
      <c r="C564" s="443"/>
      <c r="D564" s="443"/>
      <c r="E564" s="443"/>
      <c r="F564" s="443"/>
    </row>
    <row r="565" spans="2:6" x14ac:dyDescent="0.2">
      <c r="B565" s="443"/>
      <c r="C565" s="443"/>
      <c r="D565" s="443"/>
      <c r="E565" s="443"/>
      <c r="F565" s="443"/>
    </row>
    <row r="566" spans="2:6" x14ac:dyDescent="0.2">
      <c r="B566" s="443"/>
      <c r="C566" s="443"/>
      <c r="D566" s="443"/>
      <c r="E566" s="443"/>
      <c r="F566" s="443"/>
    </row>
    <row r="567" spans="2:6" x14ac:dyDescent="0.2">
      <c r="B567" s="443"/>
      <c r="C567" s="443"/>
      <c r="D567" s="443"/>
      <c r="E567" s="443"/>
      <c r="F567" s="443"/>
    </row>
    <row r="568" spans="2:6" x14ac:dyDescent="0.2">
      <c r="B568" s="443"/>
      <c r="C568" s="443"/>
      <c r="D568" s="443"/>
      <c r="E568" s="443"/>
      <c r="F568" s="443"/>
    </row>
    <row r="569" spans="2:6" x14ac:dyDescent="0.2">
      <c r="B569" s="443"/>
      <c r="C569" s="443"/>
      <c r="D569" s="443"/>
      <c r="E569" s="443"/>
      <c r="F569" s="443"/>
    </row>
    <row r="570" spans="2:6" x14ac:dyDescent="0.2">
      <c r="B570" s="443"/>
      <c r="C570" s="443"/>
      <c r="D570" s="443"/>
      <c r="E570" s="443"/>
      <c r="F570" s="443"/>
    </row>
    <row r="571" spans="2:6" x14ac:dyDescent="0.2">
      <c r="B571" s="443"/>
      <c r="C571" s="443"/>
      <c r="D571" s="443"/>
      <c r="E571" s="443"/>
      <c r="F571" s="443"/>
    </row>
    <row r="572" spans="2:6" x14ac:dyDescent="0.2">
      <c r="B572" s="443"/>
      <c r="C572" s="443"/>
      <c r="D572" s="443"/>
      <c r="E572" s="443"/>
      <c r="F572" s="443"/>
    </row>
    <row r="573" spans="2:6" x14ac:dyDescent="0.2">
      <c r="B573" s="443"/>
      <c r="C573" s="443"/>
      <c r="D573" s="443"/>
      <c r="E573" s="443"/>
      <c r="F573" s="443"/>
    </row>
    <row r="574" spans="2:6" x14ac:dyDescent="0.2">
      <c r="B574" s="443"/>
      <c r="C574" s="443"/>
      <c r="D574" s="443"/>
      <c r="E574" s="443"/>
      <c r="F574" s="443"/>
    </row>
    <row r="575" spans="2:6" x14ac:dyDescent="0.2">
      <c r="B575" s="443"/>
      <c r="C575" s="443"/>
      <c r="D575" s="443"/>
      <c r="E575" s="443"/>
      <c r="F575" s="443"/>
    </row>
    <row r="576" spans="2:6" x14ac:dyDescent="0.2">
      <c r="B576" s="443"/>
      <c r="C576" s="443"/>
      <c r="D576" s="443"/>
      <c r="E576" s="443"/>
      <c r="F576" s="443"/>
    </row>
    <row r="577" spans="2:6" x14ac:dyDescent="0.2">
      <c r="B577" s="443"/>
      <c r="C577" s="443"/>
      <c r="D577" s="443"/>
      <c r="E577" s="443"/>
      <c r="F577" s="443"/>
    </row>
    <row r="578" spans="2:6" x14ac:dyDescent="0.2">
      <c r="B578" s="443"/>
      <c r="C578" s="443"/>
      <c r="D578" s="443"/>
      <c r="E578" s="443"/>
      <c r="F578" s="443"/>
    </row>
    <row r="579" spans="2:6" x14ac:dyDescent="0.2">
      <c r="B579" s="443"/>
      <c r="C579" s="443"/>
      <c r="D579" s="443"/>
      <c r="E579" s="443"/>
      <c r="F579" s="443"/>
    </row>
    <row r="580" spans="2:6" x14ac:dyDescent="0.2">
      <c r="B580" s="443"/>
      <c r="C580" s="443"/>
      <c r="D580" s="443"/>
      <c r="E580" s="443"/>
      <c r="F580" s="443"/>
    </row>
    <row r="581" spans="2:6" x14ac:dyDescent="0.2">
      <c r="B581" s="443"/>
      <c r="C581" s="443"/>
      <c r="D581" s="443"/>
      <c r="E581" s="443"/>
      <c r="F581" s="443"/>
    </row>
    <row r="582" spans="2:6" x14ac:dyDescent="0.2">
      <c r="B582" s="443"/>
      <c r="C582" s="443"/>
      <c r="D582" s="443"/>
      <c r="E582" s="443"/>
      <c r="F582" s="443"/>
    </row>
    <row r="583" spans="2:6" x14ac:dyDescent="0.2">
      <c r="B583" s="443"/>
      <c r="C583" s="443"/>
      <c r="D583" s="443"/>
      <c r="E583" s="443"/>
      <c r="F583" s="443"/>
    </row>
    <row r="584" spans="2:6" x14ac:dyDescent="0.2">
      <c r="B584" s="443"/>
      <c r="C584" s="443"/>
      <c r="D584" s="443"/>
      <c r="E584" s="443"/>
      <c r="F584" s="443"/>
    </row>
    <row r="585" spans="2:6" x14ac:dyDescent="0.2">
      <c r="B585" s="443"/>
      <c r="C585" s="443"/>
      <c r="D585" s="443"/>
      <c r="E585" s="443"/>
      <c r="F585" s="443"/>
    </row>
    <row r="586" spans="2:6" x14ac:dyDescent="0.2">
      <c r="B586" s="443"/>
      <c r="C586" s="443"/>
      <c r="D586" s="443"/>
      <c r="E586" s="443"/>
      <c r="F586" s="443"/>
    </row>
    <row r="587" spans="2:6" x14ac:dyDescent="0.2">
      <c r="B587" s="443"/>
      <c r="C587" s="443"/>
      <c r="D587" s="443"/>
      <c r="E587" s="443"/>
      <c r="F587" s="443"/>
    </row>
    <row r="588" spans="2:6" x14ac:dyDescent="0.2">
      <c r="B588" s="443"/>
      <c r="C588" s="443"/>
      <c r="D588" s="443"/>
      <c r="E588" s="443"/>
      <c r="F588" s="443"/>
    </row>
    <row r="589" spans="2:6" x14ac:dyDescent="0.2">
      <c r="B589" s="443"/>
      <c r="C589" s="443"/>
      <c r="D589" s="443"/>
      <c r="E589" s="443"/>
      <c r="F589" s="443"/>
    </row>
    <row r="590" spans="2:6" x14ac:dyDescent="0.2">
      <c r="B590" s="443"/>
      <c r="C590" s="443"/>
      <c r="D590" s="443"/>
      <c r="E590" s="443"/>
      <c r="F590" s="443"/>
    </row>
    <row r="591" spans="2:6" x14ac:dyDescent="0.2">
      <c r="B591" s="443"/>
      <c r="C591" s="443"/>
      <c r="D591" s="443"/>
      <c r="E591" s="443"/>
      <c r="F591" s="443"/>
    </row>
    <row r="592" spans="2:6" x14ac:dyDescent="0.2">
      <c r="B592" s="443"/>
      <c r="C592" s="443"/>
      <c r="D592" s="443"/>
      <c r="E592" s="443"/>
      <c r="F592" s="443"/>
    </row>
    <row r="593" spans="2:6" x14ac:dyDescent="0.2">
      <c r="B593" s="443"/>
      <c r="C593" s="443"/>
      <c r="D593" s="443"/>
      <c r="E593" s="443"/>
      <c r="F593" s="443"/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43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2"/>
  <sheetViews>
    <sheetView zoomScale="75" workbookViewId="0">
      <selection activeCell="A11" sqref="A11"/>
    </sheetView>
  </sheetViews>
  <sheetFormatPr defaultRowHeight="12.75" x14ac:dyDescent="0.2"/>
  <cols>
    <col min="1" max="1" width="15.85546875" style="315" customWidth="1"/>
    <col min="2" max="3" width="10.5703125" style="315" customWidth="1"/>
    <col min="4" max="4" width="9.85546875" style="315" customWidth="1"/>
    <col min="5" max="5" width="9.28515625" style="315" customWidth="1"/>
    <col min="6" max="6" width="73.7109375" style="315" customWidth="1"/>
    <col min="7" max="7" width="22.7109375" style="315" customWidth="1"/>
    <col min="8" max="8" width="22" style="315" customWidth="1"/>
    <col min="9" max="9" width="22.7109375" style="315" customWidth="1"/>
    <col min="10" max="10" width="14" style="315" customWidth="1"/>
    <col min="11" max="12" width="9.140625" style="315"/>
    <col min="13" max="13" width="11.42578125" style="315" bestFit="1" customWidth="1"/>
    <col min="14" max="16384" width="9.140625" style="315"/>
  </cols>
  <sheetData>
    <row r="1" spans="1:10" ht="15" x14ac:dyDescent="0.2">
      <c r="G1" s="316"/>
      <c r="H1" s="316"/>
      <c r="J1" s="316"/>
    </row>
    <row r="3" spans="1:10" ht="23.25" x14ac:dyDescent="0.35">
      <c r="A3" s="318" t="s">
        <v>439</v>
      </c>
      <c r="B3" s="319"/>
      <c r="C3" s="319"/>
      <c r="D3" s="319"/>
      <c r="E3" s="319"/>
      <c r="F3" s="319"/>
      <c r="G3" s="319"/>
      <c r="H3" s="319"/>
      <c r="I3" s="321"/>
      <c r="J3" s="321"/>
    </row>
    <row r="4" spans="1:10" ht="24.75" customHeight="1" x14ac:dyDescent="0.25">
      <c r="A4" s="318" t="s">
        <v>269</v>
      </c>
      <c r="B4" s="318"/>
      <c r="C4" s="318"/>
      <c r="D4" s="318"/>
      <c r="E4" s="322"/>
      <c r="F4" s="322"/>
      <c r="G4" s="321"/>
      <c r="H4" s="321"/>
      <c r="I4" s="321"/>
    </row>
    <row r="5" spans="1:10" ht="15.75" thickBot="1" x14ac:dyDescent="0.25">
      <c r="B5" s="324"/>
      <c r="C5" s="324"/>
      <c r="G5" s="325"/>
      <c r="H5" s="325"/>
      <c r="I5" s="316"/>
      <c r="J5" s="327" t="s">
        <v>202</v>
      </c>
    </row>
    <row r="6" spans="1:10" ht="24" customHeight="1" x14ac:dyDescent="0.25">
      <c r="A6" s="328" t="s">
        <v>270</v>
      </c>
      <c r="B6" s="329" t="s">
        <v>271</v>
      </c>
      <c r="C6" s="330"/>
      <c r="D6" s="330"/>
      <c r="E6" s="331"/>
      <c r="F6" s="332" t="s">
        <v>272</v>
      </c>
      <c r="G6" s="332" t="s">
        <v>273</v>
      </c>
      <c r="H6" s="333" t="s">
        <v>274</v>
      </c>
      <c r="I6" s="332" t="s">
        <v>256</v>
      </c>
      <c r="J6" s="332" t="s">
        <v>275</v>
      </c>
    </row>
    <row r="7" spans="1:10" ht="17.25" customHeight="1" x14ac:dyDescent="0.25">
      <c r="A7" s="334" t="s">
        <v>276</v>
      </c>
      <c r="B7" s="335" t="s">
        <v>277</v>
      </c>
      <c r="C7" s="336" t="s">
        <v>278</v>
      </c>
      <c r="D7" s="337" t="s">
        <v>279</v>
      </c>
      <c r="E7" s="338" t="s">
        <v>280</v>
      </c>
      <c r="F7" s="339"/>
      <c r="G7" s="340" t="s">
        <v>258</v>
      </c>
      <c r="H7" s="341" t="s">
        <v>281</v>
      </c>
      <c r="I7" s="340" t="s">
        <v>282</v>
      </c>
      <c r="J7" s="340" t="s">
        <v>283</v>
      </c>
    </row>
    <row r="8" spans="1:10" ht="15" x14ac:dyDescent="0.25">
      <c r="A8" s="342" t="s">
        <v>284</v>
      </c>
      <c r="B8" s="343" t="s">
        <v>285</v>
      </c>
      <c r="C8" s="336"/>
      <c r="D8" s="336"/>
      <c r="E8" s="344" t="s">
        <v>286</v>
      </c>
      <c r="F8" s="345"/>
      <c r="G8" s="340" t="s">
        <v>265</v>
      </c>
      <c r="H8" s="341" t="s">
        <v>287</v>
      </c>
      <c r="I8" s="346">
        <v>2014</v>
      </c>
      <c r="J8" s="347" t="s">
        <v>288</v>
      </c>
    </row>
    <row r="9" spans="1:10" ht="15.75" thickBot="1" x14ac:dyDescent="0.3">
      <c r="A9" s="342" t="s">
        <v>289</v>
      </c>
      <c r="B9" s="348"/>
      <c r="C9" s="349"/>
      <c r="D9" s="349"/>
      <c r="E9" s="350"/>
      <c r="F9" s="351"/>
      <c r="G9" s="346"/>
      <c r="H9" s="352"/>
      <c r="I9" s="353"/>
      <c r="J9" s="354"/>
    </row>
    <row r="10" spans="1:10" ht="15" thickBot="1" x14ac:dyDescent="0.25">
      <c r="A10" s="355" t="s">
        <v>0</v>
      </c>
      <c r="B10" s="356" t="s">
        <v>290</v>
      </c>
      <c r="C10" s="357" t="s">
        <v>291</v>
      </c>
      <c r="D10" s="357" t="s">
        <v>292</v>
      </c>
      <c r="E10" s="358" t="s">
        <v>293</v>
      </c>
      <c r="F10" s="358" t="s">
        <v>294</v>
      </c>
      <c r="G10" s="358">
        <v>1</v>
      </c>
      <c r="H10" s="358">
        <v>2</v>
      </c>
      <c r="I10" s="358">
        <v>3</v>
      </c>
      <c r="J10" s="358">
        <v>4</v>
      </c>
    </row>
    <row r="11" spans="1:10" ht="30.75" customHeight="1" x14ac:dyDescent="0.25">
      <c r="A11" s="360" t="s">
        <v>295</v>
      </c>
      <c r="B11" s="361" t="s">
        <v>440</v>
      </c>
      <c r="C11" s="362"/>
      <c r="D11" s="363"/>
      <c r="E11" s="364"/>
      <c r="F11" s="365" t="s">
        <v>441</v>
      </c>
      <c r="G11" s="446">
        <f>SUM(G12)</f>
        <v>1189272</v>
      </c>
      <c r="H11" s="446">
        <f>SUM(H12)</f>
        <v>5303919</v>
      </c>
      <c r="I11" s="446">
        <f>SUM(I12)</f>
        <v>123746</v>
      </c>
      <c r="J11" s="447">
        <f>SUM($I11/H11)*100</f>
        <v>2.3331050115961425</v>
      </c>
    </row>
    <row r="12" spans="1:10" ht="18.75" customHeight="1" x14ac:dyDescent="0.25">
      <c r="A12" s="368" t="s">
        <v>295</v>
      </c>
      <c r="B12" s="448"/>
      <c r="C12" s="390" t="s">
        <v>442</v>
      </c>
      <c r="D12" s="449"/>
      <c r="E12" s="450"/>
      <c r="F12" s="451" t="s">
        <v>443</v>
      </c>
      <c r="G12" s="434">
        <f>SUM(G13+G16+G18+G24+G26+G27)</f>
        <v>1189272</v>
      </c>
      <c r="H12" s="434">
        <f>SUM(H13+H16+H18+H24+H26+H27)</f>
        <v>5303919</v>
      </c>
      <c r="I12" s="434">
        <f>SUM(I13+I16+I18+I24+I26+I27)</f>
        <v>123746</v>
      </c>
      <c r="J12" s="374">
        <f>SUM($I12/H12)*100</f>
        <v>2.3331050115961425</v>
      </c>
    </row>
    <row r="13" spans="1:10" ht="18.75" customHeight="1" x14ac:dyDescent="0.2">
      <c r="A13" s="375" t="s">
        <v>295</v>
      </c>
      <c r="B13" s="452"/>
      <c r="C13" s="453"/>
      <c r="D13" s="395" t="s">
        <v>444</v>
      </c>
      <c r="E13" s="396"/>
      <c r="F13" s="454" t="s">
        <v>445</v>
      </c>
      <c r="G13" s="410">
        <f>SUM(G14:G15)</f>
        <v>3456</v>
      </c>
      <c r="H13" s="410">
        <f>SUM(H14:H15)</f>
        <v>853456</v>
      </c>
      <c r="I13" s="410">
        <f>SUM(I14:I15)</f>
        <v>0</v>
      </c>
      <c r="J13" s="380">
        <f>SUM($I13/H13)*100</f>
        <v>0</v>
      </c>
    </row>
    <row r="14" spans="1:10" ht="18.75" customHeight="1" x14ac:dyDescent="0.2">
      <c r="A14" s="375"/>
      <c r="B14" s="452"/>
      <c r="C14" s="453"/>
      <c r="D14" s="395"/>
      <c r="E14" s="455" t="s">
        <v>446</v>
      </c>
      <c r="F14" s="456" t="s">
        <v>447</v>
      </c>
      <c r="G14" s="415">
        <v>0</v>
      </c>
      <c r="H14" s="415">
        <v>0</v>
      </c>
      <c r="I14" s="415">
        <v>0</v>
      </c>
      <c r="J14" s="388">
        <v>0</v>
      </c>
    </row>
    <row r="15" spans="1:10" ht="18.75" customHeight="1" x14ac:dyDescent="0.2">
      <c r="A15" s="381" t="s">
        <v>295</v>
      </c>
      <c r="B15" s="457"/>
      <c r="C15" s="458"/>
      <c r="D15" s="384"/>
      <c r="E15" s="459" t="s">
        <v>448</v>
      </c>
      <c r="F15" s="398" t="s">
        <v>449</v>
      </c>
      <c r="G15" s="415">
        <v>3456</v>
      </c>
      <c r="H15" s="415">
        <v>853456</v>
      </c>
      <c r="I15" s="415">
        <v>0</v>
      </c>
      <c r="J15" s="388">
        <f>SUM($I15/H15)*100</f>
        <v>0</v>
      </c>
    </row>
    <row r="16" spans="1:10" ht="18.75" customHeight="1" x14ac:dyDescent="0.2">
      <c r="A16" s="375" t="s">
        <v>295</v>
      </c>
      <c r="B16" s="452"/>
      <c r="C16" s="453"/>
      <c r="D16" s="395" t="s">
        <v>450</v>
      </c>
      <c r="E16" s="396"/>
      <c r="F16" s="402" t="s">
        <v>451</v>
      </c>
      <c r="G16" s="410">
        <f>SUM(G17)</f>
        <v>0</v>
      </c>
      <c r="H16" s="410">
        <f>SUM(H17)</f>
        <v>0</v>
      </c>
      <c r="I16" s="410">
        <f>SUM(I17)</f>
        <v>0</v>
      </c>
      <c r="J16" s="380">
        <v>0</v>
      </c>
    </row>
    <row r="17" spans="1:10" ht="18.75" customHeight="1" x14ac:dyDescent="0.2">
      <c r="A17" s="381" t="s">
        <v>295</v>
      </c>
      <c r="B17" s="457"/>
      <c r="C17" s="458"/>
      <c r="D17" s="384"/>
      <c r="E17" s="459" t="s">
        <v>452</v>
      </c>
      <c r="F17" s="398" t="s">
        <v>380</v>
      </c>
      <c r="G17" s="415">
        <v>0</v>
      </c>
      <c r="H17" s="415">
        <v>0</v>
      </c>
      <c r="I17" s="415">
        <v>0</v>
      </c>
      <c r="J17" s="388">
        <v>0</v>
      </c>
    </row>
    <row r="18" spans="1:10" ht="18.75" customHeight="1" x14ac:dyDescent="0.2">
      <c r="A18" s="375" t="s">
        <v>295</v>
      </c>
      <c r="B18" s="452"/>
      <c r="C18" s="453"/>
      <c r="D18" s="395" t="s">
        <v>453</v>
      </c>
      <c r="E18" s="396"/>
      <c r="F18" s="397" t="s">
        <v>454</v>
      </c>
      <c r="G18" s="410">
        <f>SUM(G19:G23)</f>
        <v>509816</v>
      </c>
      <c r="H18" s="410">
        <f>SUM(H19:H23)</f>
        <v>3196363</v>
      </c>
      <c r="I18" s="410">
        <f>SUM(I19:I23)</f>
        <v>66174</v>
      </c>
      <c r="J18" s="380">
        <f>SUM($I18/H18)*100</f>
        <v>2.070290514562958</v>
      </c>
    </row>
    <row r="19" spans="1:10" ht="18.75" customHeight="1" x14ac:dyDescent="0.2">
      <c r="A19" s="381" t="s">
        <v>295</v>
      </c>
      <c r="B19" s="389"/>
      <c r="C19" s="460"/>
      <c r="D19" s="384"/>
      <c r="E19" s="459" t="s">
        <v>455</v>
      </c>
      <c r="F19" s="461" t="s">
        <v>456</v>
      </c>
      <c r="G19" s="415">
        <v>30000</v>
      </c>
      <c r="H19" s="415">
        <v>30000</v>
      </c>
      <c r="I19" s="415">
        <v>0</v>
      </c>
      <c r="J19" s="388">
        <v>0</v>
      </c>
    </row>
    <row r="20" spans="1:10" ht="18.75" customHeight="1" x14ac:dyDescent="0.2">
      <c r="A20" s="381" t="s">
        <v>295</v>
      </c>
      <c r="B20" s="389"/>
      <c r="C20" s="460"/>
      <c r="D20" s="384"/>
      <c r="E20" s="459" t="s">
        <v>457</v>
      </c>
      <c r="F20" s="461" t="s">
        <v>377</v>
      </c>
      <c r="G20" s="415">
        <v>60816</v>
      </c>
      <c r="H20" s="415">
        <v>2685363</v>
      </c>
      <c r="I20" s="415">
        <v>66174</v>
      </c>
      <c r="J20" s="388">
        <f t="shared" ref="J20:J25" si="0">SUM($I20/H20)*100</f>
        <v>2.4642478502906311</v>
      </c>
    </row>
    <row r="21" spans="1:10" ht="18.75" customHeight="1" x14ac:dyDescent="0.2">
      <c r="A21" s="381" t="s">
        <v>295</v>
      </c>
      <c r="B21" s="389"/>
      <c r="C21" s="460"/>
      <c r="D21" s="384"/>
      <c r="E21" s="459" t="s">
        <v>458</v>
      </c>
      <c r="F21" s="461" t="s">
        <v>378</v>
      </c>
      <c r="G21" s="415">
        <v>0</v>
      </c>
      <c r="H21" s="415">
        <v>0</v>
      </c>
      <c r="I21" s="415">
        <v>0</v>
      </c>
      <c r="J21" s="388">
        <v>0</v>
      </c>
    </row>
    <row r="22" spans="1:10" ht="18.75" customHeight="1" x14ac:dyDescent="0.2">
      <c r="A22" s="381" t="s">
        <v>295</v>
      </c>
      <c r="B22" s="389"/>
      <c r="C22" s="460"/>
      <c r="D22" s="384"/>
      <c r="E22" s="459" t="s">
        <v>459</v>
      </c>
      <c r="F22" s="462" t="s">
        <v>379</v>
      </c>
      <c r="G22" s="415">
        <v>8000</v>
      </c>
      <c r="H22" s="415">
        <v>18000</v>
      </c>
      <c r="I22" s="415">
        <v>0</v>
      </c>
      <c r="J22" s="388">
        <f t="shared" si="0"/>
        <v>0</v>
      </c>
    </row>
    <row r="23" spans="1:10" ht="18.75" customHeight="1" x14ac:dyDescent="0.2">
      <c r="A23" s="381" t="s">
        <v>295</v>
      </c>
      <c r="B23" s="389"/>
      <c r="C23" s="460"/>
      <c r="D23" s="384"/>
      <c r="E23" s="459" t="s">
        <v>460</v>
      </c>
      <c r="F23" s="462" t="s">
        <v>461</v>
      </c>
      <c r="G23" s="415">
        <v>411000</v>
      </c>
      <c r="H23" s="415">
        <v>463000</v>
      </c>
      <c r="I23" s="415">
        <v>0</v>
      </c>
      <c r="J23" s="388">
        <f t="shared" si="0"/>
        <v>0</v>
      </c>
    </row>
    <row r="24" spans="1:10" ht="18.75" customHeight="1" x14ac:dyDescent="0.2">
      <c r="A24" s="375" t="s">
        <v>295</v>
      </c>
      <c r="B24" s="452"/>
      <c r="C24" s="453"/>
      <c r="D24" s="395" t="s">
        <v>462</v>
      </c>
      <c r="E24" s="396"/>
      <c r="F24" s="402" t="s">
        <v>463</v>
      </c>
      <c r="G24" s="410">
        <f>SUM(G25)</f>
        <v>250000</v>
      </c>
      <c r="H24" s="410">
        <f>SUM(H25)</f>
        <v>398000</v>
      </c>
      <c r="I24" s="410">
        <f>SUM(I25)</f>
        <v>0</v>
      </c>
      <c r="J24" s="380">
        <f t="shared" si="0"/>
        <v>0</v>
      </c>
    </row>
    <row r="25" spans="1:10" ht="18.75" customHeight="1" x14ac:dyDescent="0.2">
      <c r="A25" s="381" t="s">
        <v>295</v>
      </c>
      <c r="B25" s="407"/>
      <c r="C25" s="463"/>
      <c r="D25" s="464"/>
      <c r="E25" s="465" t="s">
        <v>464</v>
      </c>
      <c r="F25" s="466" t="s">
        <v>465</v>
      </c>
      <c r="G25" s="415">
        <v>250000</v>
      </c>
      <c r="H25" s="415">
        <v>398000</v>
      </c>
      <c r="I25" s="415">
        <v>0</v>
      </c>
      <c r="J25" s="388">
        <f t="shared" si="0"/>
        <v>0</v>
      </c>
    </row>
    <row r="26" spans="1:10" ht="18.75" customHeight="1" x14ac:dyDescent="0.2">
      <c r="A26" s="375" t="s">
        <v>295</v>
      </c>
      <c r="B26" s="452"/>
      <c r="C26" s="453"/>
      <c r="D26" s="395" t="s">
        <v>466</v>
      </c>
      <c r="E26" s="401"/>
      <c r="F26" s="467" t="s">
        <v>467</v>
      </c>
      <c r="G26" s="410">
        <v>25020</v>
      </c>
      <c r="H26" s="410">
        <v>26270</v>
      </c>
      <c r="I26" s="410">
        <v>0</v>
      </c>
      <c r="J26" s="380">
        <f>SUM(I26/H26)*100</f>
        <v>0</v>
      </c>
    </row>
    <row r="27" spans="1:10" ht="18.75" customHeight="1" x14ac:dyDescent="0.2">
      <c r="A27" s="375" t="s">
        <v>295</v>
      </c>
      <c r="B27" s="452"/>
      <c r="C27" s="453"/>
      <c r="D27" s="395" t="s">
        <v>468</v>
      </c>
      <c r="E27" s="401"/>
      <c r="F27" s="468" t="s">
        <v>469</v>
      </c>
      <c r="G27" s="410">
        <f>SUM(G28:G30)</f>
        <v>400980</v>
      </c>
      <c r="H27" s="410">
        <f>SUM(H28:H30)</f>
        <v>829830</v>
      </c>
      <c r="I27" s="410">
        <f>SUM(I28:I30)</f>
        <v>57572</v>
      </c>
      <c r="J27" s="380">
        <f>SUM($I27/H27)*100</f>
        <v>6.9378065386886467</v>
      </c>
    </row>
    <row r="28" spans="1:10" ht="18.75" customHeight="1" x14ac:dyDescent="0.2">
      <c r="A28" s="381" t="s">
        <v>295</v>
      </c>
      <c r="B28" s="407"/>
      <c r="C28" s="463"/>
      <c r="D28" s="464"/>
      <c r="E28" s="465" t="s">
        <v>470</v>
      </c>
      <c r="F28" s="466" t="s">
        <v>471</v>
      </c>
      <c r="G28" s="415">
        <v>0</v>
      </c>
      <c r="H28" s="415">
        <v>0</v>
      </c>
      <c r="I28" s="415">
        <v>0</v>
      </c>
      <c r="J28" s="388">
        <v>0</v>
      </c>
    </row>
    <row r="29" spans="1:10" ht="18.75" customHeight="1" x14ac:dyDescent="0.2">
      <c r="A29" s="381" t="s">
        <v>295</v>
      </c>
      <c r="B29" s="407"/>
      <c r="C29" s="463"/>
      <c r="D29" s="464"/>
      <c r="E29" s="465" t="s">
        <v>472</v>
      </c>
      <c r="F29" s="466" t="s">
        <v>473</v>
      </c>
      <c r="G29" s="415">
        <v>374980</v>
      </c>
      <c r="H29" s="415">
        <v>645830</v>
      </c>
      <c r="I29" s="415">
        <v>57572</v>
      </c>
      <c r="J29" s="388">
        <f>SUM($I29/H29)*100</f>
        <v>8.9144202034591142</v>
      </c>
    </row>
    <row r="30" spans="1:10" ht="18.75" customHeight="1" x14ac:dyDescent="0.2">
      <c r="A30" s="381" t="s">
        <v>295</v>
      </c>
      <c r="B30" s="407"/>
      <c r="C30" s="463"/>
      <c r="D30" s="464"/>
      <c r="E30" s="465" t="s">
        <v>474</v>
      </c>
      <c r="F30" s="466" t="s">
        <v>475</v>
      </c>
      <c r="G30" s="415">
        <v>26000</v>
      </c>
      <c r="H30" s="415">
        <v>184000</v>
      </c>
      <c r="I30" s="415">
        <v>0</v>
      </c>
      <c r="J30" s="388">
        <f>SUM($I30/H30)*100</f>
        <v>0</v>
      </c>
    </row>
    <row r="31" spans="1:10" ht="15" thickBot="1" x14ac:dyDescent="0.25">
      <c r="A31" s="435"/>
      <c r="B31" s="436"/>
      <c r="C31" s="437"/>
      <c r="D31" s="437"/>
      <c r="E31" s="438"/>
      <c r="F31" s="439"/>
      <c r="G31" s="440"/>
      <c r="H31" s="440"/>
      <c r="I31" s="440"/>
      <c r="J31" s="442"/>
    </row>
    <row r="32" spans="1:10" x14ac:dyDescent="0.2">
      <c r="B32" s="443"/>
      <c r="C32" s="443"/>
      <c r="D32" s="443"/>
      <c r="E32" s="443"/>
      <c r="F32" s="443"/>
    </row>
    <row r="33" spans="2:13" x14ac:dyDescent="0.2">
      <c r="B33" s="443"/>
      <c r="C33" s="443"/>
      <c r="D33" s="443"/>
      <c r="E33" s="443"/>
      <c r="F33" s="443"/>
    </row>
    <row r="34" spans="2:13" x14ac:dyDescent="0.2">
      <c r="B34" s="443"/>
      <c r="C34" s="443"/>
      <c r="D34" s="443"/>
      <c r="E34" s="443"/>
      <c r="F34" s="443"/>
      <c r="G34" s="445"/>
      <c r="H34" s="445"/>
      <c r="I34" s="445"/>
      <c r="M34" s="445"/>
    </row>
    <row r="35" spans="2:13" x14ac:dyDescent="0.2">
      <c r="B35" s="443"/>
      <c r="C35" s="443"/>
      <c r="D35" s="443"/>
      <c r="E35" s="443"/>
      <c r="F35" s="443"/>
      <c r="G35" s="445"/>
      <c r="H35" s="445"/>
      <c r="I35" s="445"/>
    </row>
    <row r="36" spans="2:13" x14ac:dyDescent="0.2">
      <c r="B36" s="443"/>
      <c r="C36" s="443"/>
      <c r="D36" s="443"/>
      <c r="E36" s="443"/>
      <c r="F36" s="443"/>
      <c r="H36" s="445"/>
    </row>
    <row r="37" spans="2:13" x14ac:dyDescent="0.2">
      <c r="B37" s="443"/>
      <c r="C37" s="443"/>
      <c r="D37" s="443"/>
      <c r="E37" s="443"/>
      <c r="F37" s="443"/>
    </row>
    <row r="38" spans="2:13" x14ac:dyDescent="0.2">
      <c r="B38" s="443"/>
      <c r="C38" s="443"/>
      <c r="D38" s="443"/>
      <c r="E38" s="443"/>
      <c r="F38" s="443"/>
    </row>
    <row r="39" spans="2:13" x14ac:dyDescent="0.2">
      <c r="B39" s="443"/>
      <c r="C39" s="443"/>
      <c r="D39" s="443"/>
      <c r="E39" s="443"/>
      <c r="F39" s="443"/>
    </row>
    <row r="40" spans="2:13" x14ac:dyDescent="0.2">
      <c r="B40" s="443"/>
      <c r="C40" s="443"/>
      <c r="D40" s="443"/>
      <c r="E40" s="443"/>
      <c r="F40" s="443"/>
      <c r="H40" s="445"/>
    </row>
    <row r="41" spans="2:13" x14ac:dyDescent="0.2">
      <c r="B41" s="443"/>
      <c r="C41" s="443"/>
      <c r="D41" s="443"/>
      <c r="E41" s="443"/>
      <c r="F41" s="443"/>
    </row>
    <row r="42" spans="2:13" x14ac:dyDescent="0.2">
      <c r="B42" s="443"/>
      <c r="C42" s="443"/>
      <c r="D42" s="443"/>
      <c r="E42" s="443"/>
      <c r="F42" s="443"/>
    </row>
    <row r="43" spans="2:13" x14ac:dyDescent="0.2">
      <c r="B43" s="443"/>
      <c r="C43" s="443"/>
      <c r="D43" s="443"/>
      <c r="E43" s="443"/>
      <c r="F43" s="443"/>
    </row>
    <row r="44" spans="2:13" x14ac:dyDescent="0.2">
      <c r="B44" s="443"/>
      <c r="C44" s="443"/>
      <c r="D44" s="443"/>
      <c r="E44" s="443"/>
      <c r="F44" s="443"/>
    </row>
    <row r="45" spans="2:13" x14ac:dyDescent="0.2">
      <c r="B45" s="443"/>
      <c r="C45" s="443"/>
      <c r="D45" s="443"/>
      <c r="E45" s="443"/>
      <c r="F45" s="443"/>
    </row>
    <row r="46" spans="2:13" x14ac:dyDescent="0.2">
      <c r="B46" s="443"/>
      <c r="C46" s="443"/>
      <c r="D46" s="443"/>
      <c r="E46" s="443"/>
      <c r="F46" s="443"/>
    </row>
    <row r="47" spans="2:13" x14ac:dyDescent="0.2">
      <c r="B47" s="443"/>
      <c r="C47" s="443"/>
      <c r="D47" s="443"/>
      <c r="E47" s="443"/>
      <c r="F47" s="443"/>
    </row>
    <row r="48" spans="2:13" x14ac:dyDescent="0.2">
      <c r="B48" s="443"/>
      <c r="C48" s="443"/>
      <c r="D48" s="443"/>
      <c r="E48" s="443"/>
      <c r="F48" s="443"/>
    </row>
    <row r="49" spans="2:6" x14ac:dyDescent="0.2">
      <c r="B49" s="443"/>
      <c r="C49" s="443"/>
      <c r="D49" s="443"/>
      <c r="E49" s="443"/>
      <c r="F49" s="443"/>
    </row>
    <row r="50" spans="2:6" x14ac:dyDescent="0.2">
      <c r="B50" s="443"/>
      <c r="C50" s="443"/>
      <c r="D50" s="443"/>
      <c r="E50" s="443"/>
      <c r="F50" s="443"/>
    </row>
    <row r="51" spans="2:6" x14ac:dyDescent="0.2">
      <c r="B51" s="443"/>
      <c r="C51" s="443"/>
      <c r="D51" s="443"/>
      <c r="E51" s="443"/>
      <c r="F51" s="443"/>
    </row>
    <row r="52" spans="2:6" x14ac:dyDescent="0.2">
      <c r="B52" s="443"/>
      <c r="C52" s="443"/>
      <c r="D52" s="443"/>
      <c r="E52" s="443"/>
      <c r="F52" s="443"/>
    </row>
    <row r="53" spans="2:6" x14ac:dyDescent="0.2">
      <c r="B53" s="443"/>
      <c r="C53" s="443"/>
      <c r="D53" s="443"/>
      <c r="E53" s="443"/>
      <c r="F53" s="443"/>
    </row>
    <row r="54" spans="2:6" x14ac:dyDescent="0.2">
      <c r="B54" s="443"/>
      <c r="C54" s="443"/>
      <c r="D54" s="443"/>
      <c r="E54" s="443"/>
      <c r="F54" s="443"/>
    </row>
    <row r="55" spans="2:6" x14ac:dyDescent="0.2">
      <c r="B55" s="443"/>
      <c r="C55" s="443"/>
      <c r="D55" s="443"/>
      <c r="E55" s="443"/>
      <c r="F55" s="443"/>
    </row>
    <row r="56" spans="2:6" x14ac:dyDescent="0.2">
      <c r="B56" s="443"/>
      <c r="C56" s="443"/>
      <c r="D56" s="443"/>
      <c r="E56" s="443"/>
      <c r="F56" s="443"/>
    </row>
    <row r="57" spans="2:6" x14ac:dyDescent="0.2">
      <c r="B57" s="443"/>
      <c r="C57" s="443"/>
      <c r="D57" s="443"/>
      <c r="E57" s="443"/>
      <c r="F57" s="443"/>
    </row>
    <row r="58" spans="2:6" x14ac:dyDescent="0.2">
      <c r="B58" s="443"/>
      <c r="C58" s="443"/>
      <c r="D58" s="443"/>
      <c r="E58" s="443"/>
      <c r="F58" s="443"/>
    </row>
    <row r="59" spans="2:6" x14ac:dyDescent="0.2">
      <c r="B59" s="443"/>
      <c r="C59" s="443"/>
      <c r="D59" s="443"/>
      <c r="E59" s="443"/>
      <c r="F59" s="443"/>
    </row>
    <row r="60" spans="2:6" x14ac:dyDescent="0.2">
      <c r="B60" s="443"/>
      <c r="C60" s="443"/>
      <c r="D60" s="443"/>
      <c r="E60" s="443"/>
      <c r="F60" s="443"/>
    </row>
    <row r="61" spans="2:6" x14ac:dyDescent="0.2">
      <c r="B61" s="443"/>
      <c r="C61" s="443"/>
      <c r="D61" s="443"/>
      <c r="E61" s="443"/>
      <c r="F61" s="443"/>
    </row>
    <row r="62" spans="2:6" x14ac:dyDescent="0.2">
      <c r="B62" s="443"/>
      <c r="C62" s="443"/>
      <c r="D62" s="443"/>
      <c r="E62" s="443"/>
      <c r="F62" s="443"/>
    </row>
    <row r="63" spans="2:6" x14ac:dyDescent="0.2">
      <c r="B63" s="443"/>
      <c r="C63" s="443"/>
      <c r="D63" s="443"/>
      <c r="E63" s="443"/>
      <c r="F63" s="443"/>
    </row>
    <row r="64" spans="2:6" x14ac:dyDescent="0.2">
      <c r="B64" s="443"/>
      <c r="C64" s="443"/>
      <c r="D64" s="443"/>
      <c r="E64" s="443"/>
      <c r="F64" s="443"/>
    </row>
    <row r="65" spans="2:6" x14ac:dyDescent="0.2">
      <c r="B65" s="443"/>
      <c r="C65" s="443"/>
      <c r="D65" s="443"/>
      <c r="E65" s="443"/>
      <c r="F65" s="443"/>
    </row>
    <row r="66" spans="2:6" x14ac:dyDescent="0.2">
      <c r="B66" s="443"/>
      <c r="C66" s="443"/>
      <c r="D66" s="443"/>
      <c r="E66" s="443"/>
      <c r="F66" s="443"/>
    </row>
    <row r="67" spans="2:6" x14ac:dyDescent="0.2">
      <c r="B67" s="443"/>
      <c r="C67" s="443"/>
      <c r="D67" s="443"/>
      <c r="E67" s="443"/>
      <c r="F67" s="443"/>
    </row>
    <row r="68" spans="2:6" x14ac:dyDescent="0.2">
      <c r="B68" s="443"/>
      <c r="C68" s="443"/>
      <c r="D68" s="443"/>
      <c r="E68" s="443"/>
      <c r="F68" s="443"/>
    </row>
    <row r="69" spans="2:6" x14ac:dyDescent="0.2">
      <c r="B69" s="443"/>
      <c r="C69" s="443"/>
      <c r="D69" s="443"/>
      <c r="E69" s="443"/>
      <c r="F69" s="443"/>
    </row>
    <row r="70" spans="2:6" x14ac:dyDescent="0.2">
      <c r="B70" s="443"/>
      <c r="C70" s="443"/>
      <c r="D70" s="443"/>
      <c r="E70" s="443"/>
      <c r="F70" s="443"/>
    </row>
    <row r="71" spans="2:6" x14ac:dyDescent="0.2">
      <c r="B71" s="443"/>
      <c r="C71" s="443"/>
      <c r="D71" s="443"/>
      <c r="E71" s="443"/>
      <c r="F71" s="443"/>
    </row>
    <row r="72" spans="2:6" x14ac:dyDescent="0.2">
      <c r="B72" s="443"/>
      <c r="C72" s="443"/>
      <c r="D72" s="443"/>
      <c r="E72" s="443"/>
      <c r="F72" s="443"/>
    </row>
    <row r="73" spans="2:6" x14ac:dyDescent="0.2">
      <c r="B73" s="443"/>
      <c r="C73" s="443"/>
      <c r="D73" s="443"/>
      <c r="E73" s="443"/>
      <c r="F73" s="443"/>
    </row>
    <row r="74" spans="2:6" x14ac:dyDescent="0.2">
      <c r="B74" s="443"/>
      <c r="C74" s="443"/>
      <c r="D74" s="443"/>
      <c r="E74" s="443"/>
      <c r="F74" s="443"/>
    </row>
    <row r="75" spans="2:6" x14ac:dyDescent="0.2">
      <c r="B75" s="443"/>
      <c r="C75" s="443"/>
      <c r="D75" s="443"/>
      <c r="E75" s="443"/>
      <c r="F75" s="443"/>
    </row>
    <row r="76" spans="2:6" x14ac:dyDescent="0.2">
      <c r="B76" s="443"/>
      <c r="C76" s="443"/>
      <c r="D76" s="443"/>
      <c r="E76" s="443"/>
      <c r="F76" s="443"/>
    </row>
    <row r="77" spans="2:6" x14ac:dyDescent="0.2">
      <c r="B77" s="443"/>
      <c r="C77" s="443"/>
      <c r="D77" s="443"/>
      <c r="E77" s="443"/>
      <c r="F77" s="443"/>
    </row>
    <row r="78" spans="2:6" x14ac:dyDescent="0.2">
      <c r="B78" s="443"/>
      <c r="C78" s="443"/>
      <c r="D78" s="443"/>
      <c r="E78" s="443"/>
      <c r="F78" s="443"/>
    </row>
    <row r="79" spans="2:6" x14ac:dyDescent="0.2">
      <c r="B79" s="443"/>
      <c r="C79" s="443"/>
      <c r="D79" s="443"/>
      <c r="E79" s="443"/>
      <c r="F79" s="443"/>
    </row>
    <row r="80" spans="2:6" x14ac:dyDescent="0.2">
      <c r="B80" s="443"/>
      <c r="C80" s="443"/>
      <c r="D80" s="443"/>
      <c r="E80" s="443"/>
      <c r="F80" s="443"/>
    </row>
    <row r="81" spans="2:6" x14ac:dyDescent="0.2">
      <c r="B81" s="443"/>
      <c r="C81" s="443"/>
      <c r="D81" s="443"/>
      <c r="E81" s="443"/>
      <c r="F81" s="443"/>
    </row>
    <row r="82" spans="2:6" x14ac:dyDescent="0.2">
      <c r="B82" s="443"/>
      <c r="C82" s="443"/>
      <c r="D82" s="443"/>
      <c r="E82" s="443"/>
      <c r="F82" s="443"/>
    </row>
    <row r="83" spans="2:6" x14ac:dyDescent="0.2">
      <c r="B83" s="443"/>
      <c r="C83" s="443"/>
      <c r="D83" s="443"/>
      <c r="E83" s="443"/>
      <c r="F83" s="443"/>
    </row>
    <row r="84" spans="2:6" x14ac:dyDescent="0.2">
      <c r="B84" s="443"/>
      <c r="C84" s="443"/>
      <c r="D84" s="443"/>
      <c r="E84" s="443"/>
      <c r="F84" s="443"/>
    </row>
    <row r="85" spans="2:6" x14ac:dyDescent="0.2">
      <c r="B85" s="443"/>
      <c r="C85" s="443"/>
      <c r="D85" s="443"/>
      <c r="E85" s="443"/>
      <c r="F85" s="443"/>
    </row>
    <row r="86" spans="2:6" x14ac:dyDescent="0.2">
      <c r="B86" s="443"/>
      <c r="C86" s="443"/>
      <c r="D86" s="443"/>
      <c r="E86" s="443"/>
      <c r="F86" s="443"/>
    </row>
    <row r="87" spans="2:6" x14ac:dyDescent="0.2">
      <c r="B87" s="443"/>
      <c r="C87" s="443"/>
      <c r="D87" s="443"/>
      <c r="E87" s="443"/>
      <c r="F87" s="443"/>
    </row>
    <row r="88" spans="2:6" x14ac:dyDescent="0.2">
      <c r="B88" s="443"/>
      <c r="C88" s="443"/>
      <c r="D88" s="443"/>
      <c r="E88" s="443"/>
      <c r="F88" s="443"/>
    </row>
    <row r="89" spans="2:6" x14ac:dyDescent="0.2">
      <c r="B89" s="443"/>
      <c r="C89" s="443"/>
      <c r="D89" s="443"/>
      <c r="E89" s="443"/>
      <c r="F89" s="443"/>
    </row>
    <row r="90" spans="2:6" x14ac:dyDescent="0.2">
      <c r="B90" s="443"/>
      <c r="C90" s="443"/>
      <c r="D90" s="443"/>
      <c r="E90" s="443"/>
      <c r="F90" s="443"/>
    </row>
    <row r="91" spans="2:6" x14ac:dyDescent="0.2">
      <c r="B91" s="443"/>
      <c r="C91" s="443"/>
      <c r="D91" s="443"/>
      <c r="E91" s="443"/>
      <c r="F91" s="443"/>
    </row>
    <row r="92" spans="2:6" x14ac:dyDescent="0.2">
      <c r="B92" s="443"/>
      <c r="C92" s="443"/>
      <c r="D92" s="443"/>
      <c r="E92" s="443"/>
      <c r="F92" s="443"/>
    </row>
    <row r="93" spans="2:6" x14ac:dyDescent="0.2">
      <c r="B93" s="443"/>
      <c r="C93" s="443"/>
      <c r="D93" s="443"/>
      <c r="E93" s="443"/>
      <c r="F93" s="443"/>
    </row>
    <row r="94" spans="2:6" x14ac:dyDescent="0.2">
      <c r="B94" s="443"/>
      <c r="C94" s="443"/>
      <c r="D94" s="443"/>
      <c r="E94" s="443"/>
      <c r="F94" s="443"/>
    </row>
    <row r="95" spans="2:6" x14ac:dyDescent="0.2">
      <c r="B95" s="443"/>
      <c r="C95" s="443"/>
      <c r="D95" s="443"/>
      <c r="E95" s="443"/>
      <c r="F95" s="443"/>
    </row>
    <row r="96" spans="2:6" x14ac:dyDescent="0.2">
      <c r="B96" s="443"/>
      <c r="C96" s="443"/>
      <c r="D96" s="443"/>
      <c r="E96" s="443"/>
      <c r="F96" s="443"/>
    </row>
    <row r="97" spans="2:6" x14ac:dyDescent="0.2">
      <c r="B97" s="443"/>
      <c r="C97" s="443"/>
      <c r="D97" s="443"/>
      <c r="E97" s="443"/>
      <c r="F97" s="443"/>
    </row>
    <row r="98" spans="2:6" x14ac:dyDescent="0.2">
      <c r="B98" s="443"/>
      <c r="C98" s="443"/>
      <c r="D98" s="443"/>
      <c r="E98" s="443"/>
      <c r="F98" s="443"/>
    </row>
    <row r="99" spans="2:6" x14ac:dyDescent="0.2">
      <c r="B99" s="443"/>
      <c r="C99" s="443"/>
      <c r="D99" s="443"/>
      <c r="E99" s="443"/>
      <c r="F99" s="443"/>
    </row>
    <row r="100" spans="2:6" x14ac:dyDescent="0.2">
      <c r="B100" s="443"/>
      <c r="C100" s="443"/>
      <c r="D100" s="443"/>
      <c r="E100" s="443"/>
      <c r="F100" s="443"/>
    </row>
    <row r="101" spans="2:6" x14ac:dyDescent="0.2">
      <c r="B101" s="443"/>
      <c r="C101" s="443"/>
      <c r="D101" s="443"/>
      <c r="E101" s="443"/>
      <c r="F101" s="443"/>
    </row>
    <row r="102" spans="2:6" x14ac:dyDescent="0.2">
      <c r="B102" s="443"/>
      <c r="C102" s="443"/>
      <c r="D102" s="443"/>
      <c r="E102" s="443"/>
      <c r="F102" s="443"/>
    </row>
    <row r="103" spans="2:6" x14ac:dyDescent="0.2">
      <c r="B103" s="443"/>
      <c r="C103" s="443"/>
      <c r="D103" s="443"/>
      <c r="E103" s="443"/>
      <c r="F103" s="443"/>
    </row>
    <row r="104" spans="2:6" x14ac:dyDescent="0.2">
      <c r="B104" s="443"/>
      <c r="C104" s="443"/>
      <c r="D104" s="443"/>
      <c r="E104" s="443"/>
      <c r="F104" s="443"/>
    </row>
    <row r="105" spans="2:6" x14ac:dyDescent="0.2">
      <c r="B105" s="443"/>
      <c r="C105" s="443"/>
      <c r="D105" s="443"/>
      <c r="E105" s="443"/>
      <c r="F105" s="443"/>
    </row>
    <row r="106" spans="2:6" x14ac:dyDescent="0.2">
      <c r="B106" s="443"/>
      <c r="C106" s="443"/>
      <c r="D106" s="443"/>
      <c r="E106" s="443"/>
      <c r="F106" s="443"/>
    </row>
    <row r="107" spans="2:6" x14ac:dyDescent="0.2">
      <c r="B107" s="443"/>
      <c r="C107" s="443"/>
      <c r="D107" s="443"/>
      <c r="E107" s="443"/>
      <c r="F107" s="443"/>
    </row>
    <row r="108" spans="2:6" x14ac:dyDescent="0.2">
      <c r="B108" s="443"/>
      <c r="C108" s="443"/>
      <c r="D108" s="443"/>
      <c r="E108" s="443"/>
      <c r="F108" s="443"/>
    </row>
    <row r="109" spans="2:6" x14ac:dyDescent="0.2">
      <c r="B109" s="443"/>
      <c r="C109" s="443"/>
      <c r="D109" s="443"/>
      <c r="E109" s="443"/>
      <c r="F109" s="443"/>
    </row>
    <row r="110" spans="2:6" x14ac:dyDescent="0.2">
      <c r="B110" s="443"/>
      <c r="C110" s="443"/>
      <c r="D110" s="443"/>
      <c r="E110" s="443"/>
      <c r="F110" s="443"/>
    </row>
    <row r="111" spans="2:6" x14ac:dyDescent="0.2">
      <c r="B111" s="443"/>
      <c r="C111" s="443"/>
      <c r="D111" s="443"/>
      <c r="E111" s="443"/>
      <c r="F111" s="443"/>
    </row>
    <row r="112" spans="2:6" x14ac:dyDescent="0.2">
      <c r="B112" s="443"/>
      <c r="C112" s="443"/>
      <c r="D112" s="443"/>
      <c r="E112" s="443"/>
      <c r="F112" s="443"/>
    </row>
    <row r="113" spans="2:6" x14ac:dyDescent="0.2">
      <c r="B113" s="443"/>
      <c r="C113" s="443"/>
      <c r="D113" s="443"/>
      <c r="E113" s="443"/>
      <c r="F113" s="443"/>
    </row>
    <row r="114" spans="2:6" x14ac:dyDescent="0.2">
      <c r="B114" s="443"/>
      <c r="C114" s="443"/>
      <c r="D114" s="443"/>
      <c r="E114" s="443"/>
      <c r="F114" s="443"/>
    </row>
    <row r="115" spans="2:6" x14ac:dyDescent="0.2">
      <c r="B115" s="443"/>
      <c r="C115" s="443"/>
      <c r="D115" s="443"/>
      <c r="E115" s="443"/>
      <c r="F115" s="443"/>
    </row>
    <row r="116" spans="2:6" x14ac:dyDescent="0.2">
      <c r="B116" s="443"/>
      <c r="C116" s="443"/>
      <c r="D116" s="443"/>
      <c r="E116" s="443"/>
      <c r="F116" s="443"/>
    </row>
    <row r="117" spans="2:6" x14ac:dyDescent="0.2">
      <c r="B117" s="443"/>
      <c r="C117" s="443"/>
      <c r="D117" s="443"/>
      <c r="E117" s="443"/>
      <c r="F117" s="443"/>
    </row>
    <row r="118" spans="2:6" x14ac:dyDescent="0.2">
      <c r="B118" s="443"/>
      <c r="C118" s="443"/>
      <c r="D118" s="443"/>
      <c r="E118" s="443"/>
      <c r="F118" s="443"/>
    </row>
    <row r="119" spans="2:6" x14ac:dyDescent="0.2">
      <c r="B119" s="443"/>
      <c r="C119" s="443"/>
      <c r="D119" s="443"/>
      <c r="E119" s="443"/>
      <c r="F119" s="443"/>
    </row>
    <row r="120" spans="2:6" x14ac:dyDescent="0.2">
      <c r="B120" s="443"/>
      <c r="C120" s="443"/>
      <c r="D120" s="443"/>
      <c r="E120" s="443"/>
      <c r="F120" s="443"/>
    </row>
    <row r="121" spans="2:6" x14ac:dyDescent="0.2">
      <c r="B121" s="443"/>
      <c r="C121" s="443"/>
      <c r="D121" s="443"/>
      <c r="E121" s="443"/>
      <c r="F121" s="443"/>
    </row>
    <row r="122" spans="2:6" x14ac:dyDescent="0.2">
      <c r="B122" s="443"/>
      <c r="C122" s="443"/>
      <c r="D122" s="443"/>
      <c r="E122" s="443"/>
      <c r="F122" s="443"/>
    </row>
    <row r="123" spans="2:6" x14ac:dyDescent="0.2">
      <c r="B123" s="443"/>
      <c r="C123" s="443"/>
      <c r="D123" s="443"/>
      <c r="E123" s="443"/>
      <c r="F123" s="443"/>
    </row>
    <row r="124" spans="2:6" x14ac:dyDescent="0.2">
      <c r="B124" s="443"/>
      <c r="C124" s="443"/>
      <c r="D124" s="443"/>
      <c r="E124" s="443"/>
      <c r="F124" s="443"/>
    </row>
    <row r="125" spans="2:6" x14ac:dyDescent="0.2">
      <c r="B125" s="443"/>
      <c r="C125" s="443"/>
      <c r="D125" s="443"/>
      <c r="E125" s="443"/>
      <c r="F125" s="443"/>
    </row>
    <row r="126" spans="2:6" x14ac:dyDescent="0.2">
      <c r="B126" s="443"/>
      <c r="C126" s="443"/>
      <c r="D126" s="443"/>
      <c r="E126" s="443"/>
      <c r="F126" s="443"/>
    </row>
    <row r="127" spans="2:6" x14ac:dyDescent="0.2">
      <c r="B127" s="443"/>
      <c r="C127" s="443"/>
      <c r="D127" s="443"/>
      <c r="E127" s="443"/>
      <c r="F127" s="443"/>
    </row>
    <row r="128" spans="2:6" x14ac:dyDescent="0.2">
      <c r="B128" s="443"/>
      <c r="C128" s="443"/>
      <c r="D128" s="443"/>
      <c r="E128" s="443"/>
      <c r="F128" s="443"/>
    </row>
    <row r="129" spans="2:6" x14ac:dyDescent="0.2">
      <c r="B129" s="443"/>
      <c r="C129" s="443"/>
      <c r="D129" s="443"/>
      <c r="E129" s="443"/>
      <c r="F129" s="443"/>
    </row>
    <row r="130" spans="2:6" x14ac:dyDescent="0.2">
      <c r="B130" s="443"/>
      <c r="C130" s="443"/>
      <c r="D130" s="443"/>
      <c r="E130" s="443"/>
      <c r="F130" s="443"/>
    </row>
    <row r="131" spans="2:6" x14ac:dyDescent="0.2">
      <c r="B131" s="443"/>
      <c r="C131" s="443"/>
      <c r="D131" s="443"/>
      <c r="E131" s="443"/>
      <c r="F131" s="443"/>
    </row>
    <row r="132" spans="2:6" x14ac:dyDescent="0.2">
      <c r="B132" s="443"/>
      <c r="C132" s="443"/>
      <c r="D132" s="443"/>
      <c r="E132" s="443"/>
      <c r="F132" s="443"/>
    </row>
    <row r="133" spans="2:6" x14ac:dyDescent="0.2">
      <c r="B133" s="443"/>
      <c r="C133" s="443"/>
      <c r="D133" s="443"/>
      <c r="E133" s="443"/>
      <c r="F133" s="443"/>
    </row>
    <row r="134" spans="2:6" x14ac:dyDescent="0.2">
      <c r="B134" s="443"/>
      <c r="C134" s="443"/>
      <c r="D134" s="443"/>
      <c r="E134" s="443"/>
      <c r="F134" s="443"/>
    </row>
    <row r="135" spans="2:6" x14ac:dyDescent="0.2">
      <c r="B135" s="443"/>
      <c r="C135" s="443"/>
      <c r="D135" s="443"/>
      <c r="E135" s="443"/>
      <c r="F135" s="443"/>
    </row>
    <row r="136" spans="2:6" x14ac:dyDescent="0.2">
      <c r="B136" s="443"/>
      <c r="C136" s="443"/>
      <c r="D136" s="443"/>
      <c r="E136" s="443"/>
      <c r="F136" s="443"/>
    </row>
    <row r="137" spans="2:6" x14ac:dyDescent="0.2">
      <c r="B137" s="443"/>
      <c r="C137" s="443"/>
      <c r="D137" s="443"/>
      <c r="E137" s="443"/>
      <c r="F137" s="443"/>
    </row>
    <row r="138" spans="2:6" x14ac:dyDescent="0.2">
      <c r="B138" s="443"/>
      <c r="C138" s="443"/>
      <c r="D138" s="443"/>
      <c r="E138" s="443"/>
      <c r="F138" s="443"/>
    </row>
    <row r="139" spans="2:6" x14ac:dyDescent="0.2">
      <c r="B139" s="443"/>
      <c r="C139" s="443"/>
      <c r="D139" s="443"/>
      <c r="E139" s="443"/>
      <c r="F139" s="443"/>
    </row>
    <row r="140" spans="2:6" x14ac:dyDescent="0.2">
      <c r="B140" s="443"/>
      <c r="C140" s="443"/>
      <c r="D140" s="443"/>
      <c r="E140" s="443"/>
      <c r="F140" s="443"/>
    </row>
    <row r="141" spans="2:6" x14ac:dyDescent="0.2">
      <c r="B141" s="443"/>
      <c r="C141" s="443"/>
      <c r="D141" s="443"/>
      <c r="E141" s="443"/>
      <c r="F141" s="443"/>
    </row>
    <row r="142" spans="2:6" x14ac:dyDescent="0.2">
      <c r="B142" s="443"/>
      <c r="C142" s="443"/>
      <c r="D142" s="443"/>
      <c r="E142" s="443"/>
      <c r="F142" s="443"/>
    </row>
    <row r="143" spans="2:6" x14ac:dyDescent="0.2">
      <c r="B143" s="443"/>
      <c r="C143" s="443"/>
      <c r="D143" s="443"/>
      <c r="E143" s="443"/>
      <c r="F143" s="443"/>
    </row>
    <row r="144" spans="2:6" x14ac:dyDescent="0.2">
      <c r="B144" s="443"/>
      <c r="C144" s="443"/>
      <c r="D144" s="443"/>
      <c r="E144" s="443"/>
      <c r="F144" s="443"/>
    </row>
    <row r="145" spans="2:6" x14ac:dyDescent="0.2">
      <c r="B145" s="443"/>
      <c r="C145" s="443"/>
      <c r="D145" s="443"/>
      <c r="E145" s="443"/>
      <c r="F145" s="443"/>
    </row>
    <row r="146" spans="2:6" x14ac:dyDescent="0.2">
      <c r="B146" s="443"/>
      <c r="C146" s="443"/>
      <c r="D146" s="443"/>
      <c r="E146" s="443"/>
      <c r="F146" s="443"/>
    </row>
    <row r="147" spans="2:6" x14ac:dyDescent="0.2">
      <c r="B147" s="443"/>
      <c r="C147" s="443"/>
      <c r="D147" s="443"/>
      <c r="E147" s="443"/>
      <c r="F147" s="443"/>
    </row>
    <row r="148" spans="2:6" x14ac:dyDescent="0.2">
      <c r="B148" s="443"/>
      <c r="C148" s="443"/>
      <c r="D148" s="443"/>
      <c r="E148" s="443"/>
      <c r="F148" s="443"/>
    </row>
    <row r="149" spans="2:6" x14ac:dyDescent="0.2">
      <c r="B149" s="443"/>
      <c r="C149" s="443"/>
      <c r="D149" s="443"/>
      <c r="E149" s="443"/>
      <c r="F149" s="443"/>
    </row>
    <row r="150" spans="2:6" x14ac:dyDescent="0.2">
      <c r="B150" s="443"/>
      <c r="C150" s="443"/>
      <c r="D150" s="443"/>
      <c r="E150" s="443"/>
      <c r="F150" s="443"/>
    </row>
    <row r="151" spans="2:6" x14ac:dyDescent="0.2">
      <c r="B151" s="443"/>
      <c r="C151" s="443"/>
      <c r="D151" s="443"/>
      <c r="E151" s="443"/>
      <c r="F151" s="443"/>
    </row>
    <row r="152" spans="2:6" x14ac:dyDescent="0.2">
      <c r="B152" s="443"/>
      <c r="C152" s="443"/>
      <c r="D152" s="443"/>
      <c r="E152" s="443"/>
      <c r="F152" s="443"/>
    </row>
    <row r="153" spans="2:6" x14ac:dyDescent="0.2">
      <c r="B153" s="443"/>
      <c r="C153" s="443"/>
      <c r="D153" s="443"/>
      <c r="E153" s="443"/>
      <c r="F153" s="443"/>
    </row>
    <row r="154" spans="2:6" x14ac:dyDescent="0.2">
      <c r="B154" s="443"/>
      <c r="C154" s="443"/>
      <c r="D154" s="443"/>
      <c r="E154" s="443"/>
      <c r="F154" s="443"/>
    </row>
    <row r="155" spans="2:6" x14ac:dyDescent="0.2">
      <c r="B155" s="443"/>
      <c r="C155" s="443"/>
      <c r="D155" s="443"/>
      <c r="E155" s="443"/>
      <c r="F155" s="443"/>
    </row>
    <row r="156" spans="2:6" x14ac:dyDescent="0.2">
      <c r="B156" s="443"/>
      <c r="C156" s="443"/>
      <c r="D156" s="443"/>
      <c r="E156" s="443"/>
      <c r="F156" s="443"/>
    </row>
    <row r="157" spans="2:6" x14ac:dyDescent="0.2">
      <c r="B157" s="443"/>
      <c r="C157" s="443"/>
      <c r="D157" s="443"/>
      <c r="E157" s="443"/>
      <c r="F157" s="443"/>
    </row>
    <row r="158" spans="2:6" x14ac:dyDescent="0.2">
      <c r="B158" s="443"/>
      <c r="C158" s="443"/>
      <c r="D158" s="443"/>
      <c r="E158" s="443"/>
      <c r="F158" s="443"/>
    </row>
    <row r="159" spans="2:6" x14ac:dyDescent="0.2">
      <c r="B159" s="443"/>
      <c r="C159" s="443"/>
      <c r="D159" s="443"/>
      <c r="E159" s="443"/>
      <c r="F159" s="443"/>
    </row>
    <row r="160" spans="2:6" x14ac:dyDescent="0.2">
      <c r="B160" s="443"/>
      <c r="C160" s="443"/>
      <c r="D160" s="443"/>
      <c r="E160" s="443"/>
      <c r="F160" s="443"/>
    </row>
    <row r="161" spans="2:6" x14ac:dyDescent="0.2">
      <c r="B161" s="443"/>
      <c r="C161" s="443"/>
      <c r="D161" s="443"/>
      <c r="E161" s="443"/>
      <c r="F161" s="443"/>
    </row>
    <row r="162" spans="2:6" x14ac:dyDescent="0.2">
      <c r="B162" s="443"/>
      <c r="C162" s="443"/>
      <c r="D162" s="443"/>
      <c r="E162" s="443"/>
      <c r="F162" s="443"/>
    </row>
    <row r="163" spans="2:6" x14ac:dyDescent="0.2">
      <c r="B163" s="443"/>
      <c r="C163" s="443"/>
      <c r="D163" s="443"/>
      <c r="E163" s="443"/>
      <c r="F163" s="443"/>
    </row>
    <row r="164" spans="2:6" x14ac:dyDescent="0.2">
      <c r="B164" s="443"/>
      <c r="C164" s="443"/>
      <c r="D164" s="443"/>
      <c r="E164" s="443"/>
      <c r="F164" s="443"/>
    </row>
    <row r="165" spans="2:6" x14ac:dyDescent="0.2">
      <c r="B165" s="443"/>
      <c r="C165" s="443"/>
      <c r="D165" s="443"/>
      <c r="E165" s="443"/>
      <c r="F165" s="443"/>
    </row>
    <row r="166" spans="2:6" x14ac:dyDescent="0.2">
      <c r="B166" s="443"/>
      <c r="C166" s="443"/>
      <c r="D166" s="443"/>
      <c r="E166" s="443"/>
      <c r="F166" s="443"/>
    </row>
    <row r="167" spans="2:6" x14ac:dyDescent="0.2">
      <c r="B167" s="443"/>
      <c r="C167" s="443"/>
      <c r="D167" s="443"/>
      <c r="E167" s="443"/>
      <c r="F167" s="443"/>
    </row>
    <row r="168" spans="2:6" x14ac:dyDescent="0.2">
      <c r="B168" s="443"/>
      <c r="C168" s="443"/>
      <c r="D168" s="443"/>
      <c r="E168" s="443"/>
      <c r="F168" s="443"/>
    </row>
    <row r="169" spans="2:6" x14ac:dyDescent="0.2">
      <c r="B169" s="443"/>
      <c r="C169" s="443"/>
      <c r="D169" s="443"/>
      <c r="E169" s="443"/>
      <c r="F169" s="443"/>
    </row>
    <row r="170" spans="2:6" x14ac:dyDescent="0.2">
      <c r="B170" s="443"/>
      <c r="C170" s="443"/>
      <c r="D170" s="443"/>
      <c r="E170" s="443"/>
      <c r="F170" s="443"/>
    </row>
    <row r="171" spans="2:6" x14ac:dyDescent="0.2">
      <c r="B171" s="443"/>
      <c r="C171" s="443"/>
      <c r="D171" s="443"/>
      <c r="E171" s="443"/>
      <c r="F171" s="443"/>
    </row>
    <row r="172" spans="2:6" x14ac:dyDescent="0.2">
      <c r="B172" s="443"/>
      <c r="C172" s="443"/>
      <c r="D172" s="443"/>
      <c r="E172" s="443"/>
      <c r="F172" s="443"/>
    </row>
    <row r="173" spans="2:6" x14ac:dyDescent="0.2">
      <c r="B173" s="443"/>
      <c r="C173" s="443"/>
      <c r="D173" s="443"/>
      <c r="E173" s="443"/>
      <c r="F173" s="443"/>
    </row>
    <row r="174" spans="2:6" x14ac:dyDescent="0.2">
      <c r="B174" s="443"/>
      <c r="C174" s="443"/>
      <c r="D174" s="443"/>
      <c r="E174" s="443"/>
      <c r="F174" s="443"/>
    </row>
    <row r="175" spans="2:6" x14ac:dyDescent="0.2">
      <c r="B175" s="443"/>
      <c r="C175" s="443"/>
      <c r="D175" s="443"/>
      <c r="E175" s="443"/>
      <c r="F175" s="443"/>
    </row>
    <row r="176" spans="2:6" x14ac:dyDescent="0.2">
      <c r="B176" s="443"/>
      <c r="C176" s="443"/>
      <c r="D176" s="443"/>
      <c r="E176" s="443"/>
      <c r="F176" s="443"/>
    </row>
    <row r="177" spans="2:6" x14ac:dyDescent="0.2">
      <c r="B177" s="443"/>
      <c r="C177" s="443"/>
      <c r="D177" s="443"/>
      <c r="E177" s="443"/>
      <c r="F177" s="443"/>
    </row>
    <row r="178" spans="2:6" x14ac:dyDescent="0.2">
      <c r="B178" s="443"/>
      <c r="C178" s="443"/>
      <c r="D178" s="443"/>
      <c r="E178" s="443"/>
      <c r="F178" s="443"/>
    </row>
    <row r="179" spans="2:6" x14ac:dyDescent="0.2">
      <c r="B179" s="443"/>
      <c r="C179" s="443"/>
      <c r="D179" s="443"/>
      <c r="E179" s="443"/>
      <c r="F179" s="443"/>
    </row>
    <row r="180" spans="2:6" x14ac:dyDescent="0.2">
      <c r="B180" s="443"/>
      <c r="C180" s="443"/>
      <c r="D180" s="443"/>
      <c r="E180" s="443"/>
      <c r="F180" s="443"/>
    </row>
    <row r="181" spans="2:6" x14ac:dyDescent="0.2">
      <c r="B181" s="443"/>
      <c r="C181" s="443"/>
      <c r="D181" s="443"/>
      <c r="E181" s="443"/>
      <c r="F181" s="443"/>
    </row>
    <row r="182" spans="2:6" x14ac:dyDescent="0.2">
      <c r="B182" s="443"/>
      <c r="C182" s="443"/>
      <c r="D182" s="443"/>
      <c r="E182" s="443"/>
      <c r="F182" s="443"/>
    </row>
    <row r="183" spans="2:6" x14ac:dyDescent="0.2">
      <c r="B183" s="443"/>
      <c r="C183" s="443"/>
      <c r="D183" s="443"/>
      <c r="E183" s="443"/>
      <c r="F183" s="443"/>
    </row>
    <row r="184" spans="2:6" x14ac:dyDescent="0.2">
      <c r="B184" s="443"/>
      <c r="C184" s="443"/>
      <c r="D184" s="443"/>
      <c r="E184" s="443"/>
      <c r="F184" s="443"/>
    </row>
    <row r="185" spans="2:6" x14ac:dyDescent="0.2">
      <c r="B185" s="443"/>
      <c r="C185" s="443"/>
      <c r="D185" s="443"/>
      <c r="E185" s="443"/>
      <c r="F185" s="443"/>
    </row>
    <row r="186" spans="2:6" x14ac:dyDescent="0.2">
      <c r="B186" s="443"/>
      <c r="C186" s="443"/>
      <c r="D186" s="443"/>
      <c r="E186" s="443"/>
      <c r="F186" s="443"/>
    </row>
    <row r="187" spans="2:6" x14ac:dyDescent="0.2">
      <c r="B187" s="443"/>
      <c r="C187" s="443"/>
      <c r="D187" s="443"/>
      <c r="E187" s="443"/>
      <c r="F187" s="443"/>
    </row>
    <row r="188" spans="2:6" x14ac:dyDescent="0.2">
      <c r="B188" s="443"/>
      <c r="C188" s="443"/>
      <c r="D188" s="443"/>
      <c r="E188" s="443"/>
      <c r="F188" s="443"/>
    </row>
    <row r="189" spans="2:6" x14ac:dyDescent="0.2">
      <c r="B189" s="443"/>
      <c r="C189" s="443"/>
      <c r="D189" s="443"/>
      <c r="E189" s="443"/>
      <c r="F189" s="443"/>
    </row>
    <row r="190" spans="2:6" x14ac:dyDescent="0.2">
      <c r="B190" s="443"/>
      <c r="C190" s="443"/>
      <c r="D190" s="443"/>
      <c r="E190" s="443"/>
      <c r="F190" s="443"/>
    </row>
    <row r="191" spans="2:6" x14ac:dyDescent="0.2">
      <c r="B191" s="443"/>
      <c r="C191" s="443"/>
      <c r="D191" s="443"/>
      <c r="E191" s="443"/>
      <c r="F191" s="443"/>
    </row>
    <row r="192" spans="2:6" x14ac:dyDescent="0.2">
      <c r="B192" s="443"/>
      <c r="C192" s="443"/>
      <c r="D192" s="443"/>
      <c r="E192" s="443"/>
      <c r="F192" s="443"/>
    </row>
    <row r="193" spans="2:6" x14ac:dyDescent="0.2">
      <c r="B193" s="443"/>
      <c r="C193" s="443"/>
      <c r="D193" s="443"/>
      <c r="E193" s="443"/>
      <c r="F193" s="443"/>
    </row>
    <row r="194" spans="2:6" x14ac:dyDescent="0.2">
      <c r="B194" s="443"/>
      <c r="C194" s="443"/>
      <c r="D194" s="443"/>
      <c r="E194" s="443"/>
      <c r="F194" s="443"/>
    </row>
    <row r="195" spans="2:6" x14ac:dyDescent="0.2">
      <c r="B195" s="443"/>
      <c r="C195" s="443"/>
      <c r="D195" s="443"/>
      <c r="E195" s="443"/>
      <c r="F195" s="443"/>
    </row>
    <row r="196" spans="2:6" x14ac:dyDescent="0.2">
      <c r="B196" s="443"/>
      <c r="C196" s="443"/>
      <c r="D196" s="443"/>
      <c r="E196" s="443"/>
      <c r="F196" s="443"/>
    </row>
    <row r="197" spans="2:6" x14ac:dyDescent="0.2">
      <c r="B197" s="443"/>
      <c r="C197" s="443"/>
      <c r="D197" s="443"/>
      <c r="E197" s="443"/>
      <c r="F197" s="443"/>
    </row>
    <row r="198" spans="2:6" x14ac:dyDescent="0.2">
      <c r="B198" s="443"/>
      <c r="C198" s="443"/>
      <c r="D198" s="443"/>
      <c r="E198" s="443"/>
      <c r="F198" s="443"/>
    </row>
    <row r="199" spans="2:6" x14ac:dyDescent="0.2">
      <c r="B199" s="443"/>
      <c r="C199" s="443"/>
      <c r="D199" s="443"/>
      <c r="E199" s="443"/>
      <c r="F199" s="443"/>
    </row>
    <row r="200" spans="2:6" x14ac:dyDescent="0.2">
      <c r="B200" s="443"/>
      <c r="C200" s="443"/>
      <c r="D200" s="443"/>
      <c r="E200" s="443"/>
      <c r="F200" s="443"/>
    </row>
    <row r="201" spans="2:6" x14ac:dyDescent="0.2">
      <c r="B201" s="443"/>
      <c r="C201" s="443"/>
      <c r="D201" s="443"/>
      <c r="E201" s="443"/>
      <c r="F201" s="443"/>
    </row>
    <row r="202" spans="2:6" x14ac:dyDescent="0.2">
      <c r="B202" s="443"/>
      <c r="C202" s="443"/>
      <c r="D202" s="443"/>
      <c r="E202" s="443"/>
      <c r="F202" s="443"/>
    </row>
    <row r="203" spans="2:6" x14ac:dyDescent="0.2">
      <c r="B203" s="443"/>
      <c r="C203" s="443"/>
      <c r="D203" s="443"/>
      <c r="E203" s="443"/>
      <c r="F203" s="443"/>
    </row>
    <row r="204" spans="2:6" x14ac:dyDescent="0.2">
      <c r="B204" s="443"/>
      <c r="C204" s="443"/>
      <c r="D204" s="443"/>
      <c r="E204" s="443"/>
      <c r="F204" s="443"/>
    </row>
    <row r="205" spans="2:6" x14ac:dyDescent="0.2">
      <c r="B205" s="443"/>
      <c r="C205" s="443"/>
      <c r="D205" s="443"/>
      <c r="E205" s="443"/>
      <c r="F205" s="443"/>
    </row>
    <row r="206" spans="2:6" x14ac:dyDescent="0.2">
      <c r="B206" s="443"/>
      <c r="C206" s="443"/>
      <c r="D206" s="443"/>
      <c r="E206" s="443"/>
      <c r="F206" s="443"/>
    </row>
    <row r="207" spans="2:6" x14ac:dyDescent="0.2">
      <c r="B207" s="443"/>
      <c r="C207" s="443"/>
      <c r="D207" s="443"/>
      <c r="E207" s="443"/>
      <c r="F207" s="443"/>
    </row>
    <row r="208" spans="2:6" x14ac:dyDescent="0.2">
      <c r="B208" s="443"/>
      <c r="C208" s="443"/>
      <c r="D208" s="443"/>
      <c r="E208" s="443"/>
      <c r="F208" s="443"/>
    </row>
    <row r="209" spans="2:6" x14ac:dyDescent="0.2">
      <c r="B209" s="443"/>
      <c r="C209" s="443"/>
      <c r="D209" s="443"/>
      <c r="E209" s="443"/>
      <c r="F209" s="443"/>
    </row>
    <row r="210" spans="2:6" x14ac:dyDescent="0.2">
      <c r="B210" s="443"/>
      <c r="C210" s="443"/>
      <c r="D210" s="443"/>
      <c r="E210" s="443"/>
      <c r="F210" s="443"/>
    </row>
    <row r="211" spans="2:6" x14ac:dyDescent="0.2">
      <c r="B211" s="443"/>
      <c r="C211" s="443"/>
      <c r="D211" s="443"/>
      <c r="E211" s="443"/>
      <c r="F211" s="443"/>
    </row>
    <row r="212" spans="2:6" x14ac:dyDescent="0.2">
      <c r="B212" s="443"/>
      <c r="C212" s="443"/>
      <c r="D212" s="443"/>
      <c r="E212" s="443"/>
      <c r="F212" s="443"/>
    </row>
    <row r="213" spans="2:6" x14ac:dyDescent="0.2">
      <c r="B213" s="443"/>
      <c r="C213" s="443"/>
      <c r="D213" s="443"/>
      <c r="E213" s="443"/>
      <c r="F213" s="443"/>
    </row>
    <row r="214" spans="2:6" x14ac:dyDescent="0.2">
      <c r="B214" s="443"/>
      <c r="C214" s="443"/>
      <c r="D214" s="443"/>
      <c r="E214" s="443"/>
      <c r="F214" s="443"/>
    </row>
    <row r="215" spans="2:6" x14ac:dyDescent="0.2">
      <c r="B215" s="443"/>
      <c r="C215" s="443"/>
      <c r="D215" s="443"/>
      <c r="E215" s="443"/>
      <c r="F215" s="443"/>
    </row>
    <row r="216" spans="2:6" x14ac:dyDescent="0.2">
      <c r="B216" s="443"/>
      <c r="C216" s="443"/>
      <c r="D216" s="443"/>
      <c r="E216" s="443"/>
      <c r="F216" s="443"/>
    </row>
    <row r="217" spans="2:6" x14ac:dyDescent="0.2">
      <c r="B217" s="443"/>
      <c r="C217" s="443"/>
      <c r="D217" s="443"/>
      <c r="E217" s="443"/>
      <c r="F217" s="443"/>
    </row>
    <row r="218" spans="2:6" x14ac:dyDescent="0.2">
      <c r="B218" s="443"/>
      <c r="C218" s="443"/>
      <c r="D218" s="443"/>
      <c r="E218" s="443"/>
      <c r="F218" s="443"/>
    </row>
    <row r="219" spans="2:6" x14ac:dyDescent="0.2">
      <c r="B219" s="443"/>
      <c r="C219" s="443"/>
      <c r="D219" s="443"/>
      <c r="E219" s="443"/>
      <c r="F219" s="443"/>
    </row>
    <row r="220" spans="2:6" x14ac:dyDescent="0.2">
      <c r="B220" s="443"/>
      <c r="C220" s="443"/>
      <c r="D220" s="443"/>
      <c r="E220" s="443"/>
      <c r="F220" s="443"/>
    </row>
    <row r="221" spans="2:6" x14ac:dyDescent="0.2">
      <c r="B221" s="443"/>
      <c r="C221" s="443"/>
      <c r="D221" s="443"/>
      <c r="E221" s="443"/>
      <c r="F221" s="443"/>
    </row>
    <row r="222" spans="2:6" x14ac:dyDescent="0.2">
      <c r="B222" s="443"/>
      <c r="C222" s="443"/>
      <c r="D222" s="443"/>
      <c r="E222" s="443"/>
      <c r="F222" s="443"/>
    </row>
    <row r="223" spans="2:6" x14ac:dyDescent="0.2">
      <c r="B223" s="443"/>
      <c r="C223" s="443"/>
      <c r="D223" s="443"/>
      <c r="E223" s="443"/>
      <c r="F223" s="443"/>
    </row>
    <row r="224" spans="2:6" x14ac:dyDescent="0.2">
      <c r="B224" s="443"/>
      <c r="C224" s="443"/>
      <c r="D224" s="443"/>
      <c r="E224" s="443"/>
      <c r="F224" s="443"/>
    </row>
    <row r="225" spans="2:6" x14ac:dyDescent="0.2">
      <c r="B225" s="443"/>
      <c r="C225" s="443"/>
      <c r="D225" s="443"/>
      <c r="E225" s="443"/>
      <c r="F225" s="443"/>
    </row>
    <row r="226" spans="2:6" x14ac:dyDescent="0.2">
      <c r="B226" s="443"/>
      <c r="C226" s="443"/>
      <c r="D226" s="443"/>
      <c r="E226" s="443"/>
      <c r="F226" s="443"/>
    </row>
    <row r="227" spans="2:6" x14ac:dyDescent="0.2">
      <c r="B227" s="443"/>
      <c r="C227" s="443"/>
      <c r="D227" s="443"/>
      <c r="E227" s="443"/>
      <c r="F227" s="443"/>
    </row>
    <row r="228" spans="2:6" x14ac:dyDescent="0.2">
      <c r="B228" s="443"/>
      <c r="C228" s="443"/>
      <c r="D228" s="443"/>
      <c r="E228" s="443"/>
      <c r="F228" s="443"/>
    </row>
    <row r="229" spans="2:6" x14ac:dyDescent="0.2">
      <c r="B229" s="443"/>
      <c r="C229" s="443"/>
      <c r="D229" s="443"/>
      <c r="E229" s="443"/>
      <c r="F229" s="443"/>
    </row>
    <row r="230" spans="2:6" x14ac:dyDescent="0.2">
      <c r="B230" s="443"/>
      <c r="C230" s="443"/>
      <c r="D230" s="443"/>
      <c r="E230" s="443"/>
      <c r="F230" s="443"/>
    </row>
    <row r="231" spans="2:6" x14ac:dyDescent="0.2">
      <c r="B231" s="443"/>
      <c r="C231" s="443"/>
      <c r="D231" s="443"/>
      <c r="E231" s="443"/>
      <c r="F231" s="443"/>
    </row>
    <row r="232" spans="2:6" x14ac:dyDescent="0.2">
      <c r="B232" s="443"/>
      <c r="C232" s="443"/>
      <c r="D232" s="443"/>
      <c r="E232" s="443"/>
      <c r="F232" s="443"/>
    </row>
    <row r="233" spans="2:6" x14ac:dyDescent="0.2">
      <c r="B233" s="443"/>
      <c r="C233" s="443"/>
      <c r="D233" s="443"/>
      <c r="E233" s="443"/>
      <c r="F233" s="443"/>
    </row>
    <row r="234" spans="2:6" x14ac:dyDescent="0.2">
      <c r="B234" s="443"/>
      <c r="C234" s="443"/>
      <c r="D234" s="443"/>
      <c r="E234" s="443"/>
      <c r="F234" s="443"/>
    </row>
    <row r="235" spans="2:6" x14ac:dyDescent="0.2">
      <c r="B235" s="443"/>
      <c r="C235" s="443"/>
      <c r="D235" s="443"/>
      <c r="E235" s="443"/>
      <c r="F235" s="443"/>
    </row>
    <row r="236" spans="2:6" x14ac:dyDescent="0.2">
      <c r="B236" s="443"/>
      <c r="C236" s="443"/>
      <c r="D236" s="443"/>
      <c r="E236" s="443"/>
      <c r="F236" s="443"/>
    </row>
    <row r="237" spans="2:6" x14ac:dyDescent="0.2">
      <c r="B237" s="443"/>
      <c r="C237" s="443"/>
      <c r="D237" s="443"/>
      <c r="E237" s="443"/>
      <c r="F237" s="443"/>
    </row>
    <row r="238" spans="2:6" x14ac:dyDescent="0.2">
      <c r="B238" s="443"/>
      <c r="C238" s="443"/>
      <c r="D238" s="443"/>
      <c r="E238" s="443"/>
      <c r="F238" s="443"/>
    </row>
    <row r="239" spans="2:6" x14ac:dyDescent="0.2">
      <c r="B239" s="443"/>
      <c r="C239" s="443"/>
      <c r="D239" s="443"/>
      <c r="E239" s="443"/>
      <c r="F239" s="443"/>
    </row>
    <row r="240" spans="2:6" x14ac:dyDescent="0.2">
      <c r="B240" s="443"/>
      <c r="C240" s="443"/>
      <c r="D240" s="443"/>
      <c r="E240" s="443"/>
      <c r="F240" s="443"/>
    </row>
    <row r="241" spans="2:6" x14ac:dyDescent="0.2">
      <c r="B241" s="443"/>
      <c r="C241" s="443"/>
      <c r="D241" s="443"/>
      <c r="E241" s="443"/>
      <c r="F241" s="443"/>
    </row>
    <row r="242" spans="2:6" x14ac:dyDescent="0.2">
      <c r="B242" s="443"/>
      <c r="C242" s="443"/>
      <c r="D242" s="443"/>
      <c r="E242" s="443"/>
      <c r="F242" s="443"/>
    </row>
    <row r="243" spans="2:6" x14ac:dyDescent="0.2">
      <c r="B243" s="443"/>
      <c r="C243" s="443"/>
      <c r="D243" s="443"/>
      <c r="E243" s="443"/>
      <c r="F243" s="443"/>
    </row>
    <row r="244" spans="2:6" x14ac:dyDescent="0.2">
      <c r="B244" s="443"/>
      <c r="C244" s="443"/>
      <c r="D244" s="443"/>
      <c r="E244" s="443"/>
      <c r="F244" s="443"/>
    </row>
    <row r="245" spans="2:6" x14ac:dyDescent="0.2">
      <c r="B245" s="443"/>
      <c r="C245" s="443"/>
      <c r="D245" s="443"/>
      <c r="E245" s="443"/>
      <c r="F245" s="443"/>
    </row>
    <row r="246" spans="2:6" x14ac:dyDescent="0.2">
      <c r="B246" s="443"/>
      <c r="C246" s="443"/>
      <c r="D246" s="443"/>
      <c r="E246" s="443"/>
      <c r="F246" s="443"/>
    </row>
    <row r="247" spans="2:6" x14ac:dyDescent="0.2">
      <c r="B247" s="443"/>
      <c r="C247" s="443"/>
      <c r="D247" s="443"/>
      <c r="E247" s="443"/>
      <c r="F247" s="443"/>
    </row>
    <row r="248" spans="2:6" x14ac:dyDescent="0.2">
      <c r="B248" s="443"/>
      <c r="C248" s="443"/>
      <c r="D248" s="443"/>
      <c r="E248" s="443"/>
      <c r="F248" s="443"/>
    </row>
    <row r="249" spans="2:6" x14ac:dyDescent="0.2">
      <c r="B249" s="443"/>
      <c r="C249" s="443"/>
      <c r="D249" s="443"/>
      <c r="E249" s="443"/>
      <c r="F249" s="443"/>
    </row>
    <row r="250" spans="2:6" x14ac:dyDescent="0.2">
      <c r="B250" s="443"/>
      <c r="C250" s="443"/>
      <c r="D250" s="443"/>
      <c r="E250" s="443"/>
      <c r="F250" s="443"/>
    </row>
    <row r="251" spans="2:6" x14ac:dyDescent="0.2">
      <c r="B251" s="443"/>
      <c r="C251" s="443"/>
      <c r="D251" s="443"/>
      <c r="E251" s="443"/>
      <c r="F251" s="443"/>
    </row>
    <row r="252" spans="2:6" x14ac:dyDescent="0.2">
      <c r="B252" s="443"/>
      <c r="C252" s="443"/>
      <c r="D252" s="443"/>
      <c r="E252" s="443"/>
      <c r="F252" s="443"/>
    </row>
    <row r="253" spans="2:6" x14ac:dyDescent="0.2">
      <c r="B253" s="443"/>
      <c r="C253" s="443"/>
      <c r="D253" s="443"/>
      <c r="E253" s="443"/>
      <c r="F253" s="443"/>
    </row>
    <row r="254" spans="2:6" x14ac:dyDescent="0.2">
      <c r="B254" s="443"/>
      <c r="C254" s="443"/>
      <c r="D254" s="443"/>
      <c r="E254" s="443"/>
      <c r="F254" s="443"/>
    </row>
    <row r="255" spans="2:6" x14ac:dyDescent="0.2">
      <c r="B255" s="443"/>
      <c r="C255" s="443"/>
      <c r="D255" s="443"/>
      <c r="E255" s="443"/>
      <c r="F255" s="443"/>
    </row>
    <row r="256" spans="2:6" x14ac:dyDescent="0.2">
      <c r="B256" s="443"/>
      <c r="C256" s="443"/>
      <c r="D256" s="443"/>
      <c r="E256" s="443"/>
      <c r="F256" s="443"/>
    </row>
    <row r="257" spans="2:6" x14ac:dyDescent="0.2">
      <c r="B257" s="443"/>
      <c r="C257" s="443"/>
      <c r="D257" s="443"/>
      <c r="E257" s="443"/>
      <c r="F257" s="443"/>
    </row>
    <row r="258" spans="2:6" x14ac:dyDescent="0.2">
      <c r="B258" s="443"/>
      <c r="C258" s="443"/>
      <c r="D258" s="443"/>
      <c r="E258" s="443"/>
      <c r="F258" s="443"/>
    </row>
    <row r="259" spans="2:6" x14ac:dyDescent="0.2">
      <c r="B259" s="443"/>
      <c r="C259" s="443"/>
      <c r="D259" s="443"/>
      <c r="E259" s="443"/>
      <c r="F259" s="443"/>
    </row>
    <row r="260" spans="2:6" x14ac:dyDescent="0.2">
      <c r="B260" s="443"/>
      <c r="C260" s="443"/>
      <c r="D260" s="443"/>
      <c r="E260" s="443"/>
      <c r="F260" s="443"/>
    </row>
    <row r="261" spans="2:6" x14ac:dyDescent="0.2">
      <c r="B261" s="443"/>
      <c r="C261" s="443"/>
      <c r="D261" s="443"/>
      <c r="E261" s="443"/>
      <c r="F261" s="443"/>
    </row>
    <row r="262" spans="2:6" x14ac:dyDescent="0.2">
      <c r="B262" s="443"/>
      <c r="C262" s="443"/>
      <c r="D262" s="443"/>
      <c r="E262" s="443"/>
      <c r="F262" s="443"/>
    </row>
    <row r="263" spans="2:6" x14ac:dyDescent="0.2">
      <c r="B263" s="443"/>
      <c r="C263" s="443"/>
      <c r="D263" s="443"/>
      <c r="E263" s="443"/>
      <c r="F263" s="443"/>
    </row>
    <row r="264" spans="2:6" x14ac:dyDescent="0.2">
      <c r="B264" s="443"/>
      <c r="C264" s="443"/>
      <c r="D264" s="443"/>
      <c r="E264" s="443"/>
      <c r="F264" s="443"/>
    </row>
    <row r="265" spans="2:6" x14ac:dyDescent="0.2">
      <c r="B265" s="443"/>
      <c r="C265" s="443"/>
      <c r="D265" s="443"/>
      <c r="E265" s="443"/>
      <c r="F265" s="443"/>
    </row>
    <row r="266" spans="2:6" x14ac:dyDescent="0.2">
      <c r="B266" s="443"/>
      <c r="C266" s="443"/>
      <c r="D266" s="443"/>
      <c r="E266" s="443"/>
      <c r="F266" s="443"/>
    </row>
    <row r="267" spans="2:6" x14ac:dyDescent="0.2">
      <c r="B267" s="443"/>
      <c r="C267" s="443"/>
      <c r="D267" s="443"/>
      <c r="E267" s="443"/>
      <c r="F267" s="443"/>
    </row>
    <row r="268" spans="2:6" x14ac:dyDescent="0.2">
      <c r="B268" s="443"/>
      <c r="C268" s="443"/>
      <c r="D268" s="443"/>
      <c r="E268" s="443"/>
      <c r="F268" s="443"/>
    </row>
    <row r="269" spans="2:6" x14ac:dyDescent="0.2">
      <c r="B269" s="443"/>
      <c r="C269" s="443"/>
      <c r="D269" s="443"/>
      <c r="E269" s="443"/>
      <c r="F269" s="443"/>
    </row>
    <row r="270" spans="2:6" x14ac:dyDescent="0.2">
      <c r="B270" s="443"/>
      <c r="C270" s="443"/>
      <c r="D270" s="443"/>
      <c r="E270" s="443"/>
      <c r="F270" s="443"/>
    </row>
    <row r="271" spans="2:6" x14ac:dyDescent="0.2">
      <c r="B271" s="443"/>
      <c r="C271" s="443"/>
      <c r="D271" s="443"/>
      <c r="E271" s="443"/>
      <c r="F271" s="443"/>
    </row>
    <row r="272" spans="2:6" x14ac:dyDescent="0.2">
      <c r="B272" s="443"/>
      <c r="C272" s="443"/>
      <c r="D272" s="443"/>
      <c r="E272" s="443"/>
      <c r="F272" s="443"/>
    </row>
    <row r="273" spans="2:6" x14ac:dyDescent="0.2">
      <c r="B273" s="443"/>
      <c r="C273" s="443"/>
      <c r="D273" s="443"/>
      <c r="E273" s="443"/>
      <c r="F273" s="443"/>
    </row>
    <row r="274" spans="2:6" x14ac:dyDescent="0.2">
      <c r="B274" s="443"/>
      <c r="C274" s="443"/>
      <c r="D274" s="443"/>
      <c r="E274" s="443"/>
      <c r="F274" s="443"/>
    </row>
    <row r="275" spans="2:6" x14ac:dyDescent="0.2">
      <c r="B275" s="443"/>
      <c r="C275" s="443"/>
      <c r="D275" s="443"/>
      <c r="E275" s="443"/>
      <c r="F275" s="443"/>
    </row>
    <row r="276" spans="2:6" x14ac:dyDescent="0.2">
      <c r="B276" s="443"/>
      <c r="C276" s="443"/>
      <c r="D276" s="443"/>
      <c r="E276" s="443"/>
      <c r="F276" s="443"/>
    </row>
    <row r="277" spans="2:6" x14ac:dyDescent="0.2">
      <c r="B277" s="443"/>
      <c r="C277" s="443"/>
      <c r="D277" s="443"/>
      <c r="E277" s="443"/>
      <c r="F277" s="443"/>
    </row>
    <row r="278" spans="2:6" x14ac:dyDescent="0.2">
      <c r="B278" s="443"/>
      <c r="C278" s="443"/>
      <c r="D278" s="443"/>
      <c r="E278" s="443"/>
      <c r="F278" s="443"/>
    </row>
    <row r="279" spans="2:6" x14ac:dyDescent="0.2">
      <c r="B279" s="443"/>
      <c r="C279" s="443"/>
      <c r="D279" s="443"/>
      <c r="E279" s="443"/>
      <c r="F279" s="443"/>
    </row>
    <row r="280" spans="2:6" x14ac:dyDescent="0.2">
      <c r="B280" s="443"/>
      <c r="C280" s="443"/>
      <c r="D280" s="443"/>
      <c r="E280" s="443"/>
      <c r="F280" s="443"/>
    </row>
    <row r="281" spans="2:6" x14ac:dyDescent="0.2">
      <c r="B281" s="443"/>
      <c r="C281" s="443"/>
      <c r="D281" s="443"/>
      <c r="E281" s="443"/>
      <c r="F281" s="443"/>
    </row>
    <row r="282" spans="2:6" x14ac:dyDescent="0.2">
      <c r="B282" s="443"/>
      <c r="C282" s="443"/>
      <c r="D282" s="443"/>
      <c r="E282" s="443"/>
      <c r="F282" s="443"/>
    </row>
    <row r="283" spans="2:6" x14ac:dyDescent="0.2">
      <c r="B283" s="443"/>
      <c r="C283" s="443"/>
      <c r="D283" s="443"/>
      <c r="E283" s="443"/>
      <c r="F283" s="443"/>
    </row>
    <row r="284" spans="2:6" x14ac:dyDescent="0.2">
      <c r="B284" s="443"/>
      <c r="C284" s="443"/>
      <c r="D284" s="443"/>
      <c r="E284" s="443"/>
      <c r="F284" s="443"/>
    </row>
    <row r="285" spans="2:6" x14ac:dyDescent="0.2">
      <c r="B285" s="443"/>
      <c r="C285" s="443"/>
      <c r="D285" s="443"/>
      <c r="E285" s="443"/>
      <c r="F285" s="443"/>
    </row>
    <row r="286" spans="2:6" x14ac:dyDescent="0.2">
      <c r="B286" s="443"/>
      <c r="C286" s="443"/>
      <c r="D286" s="443"/>
      <c r="E286" s="443"/>
      <c r="F286" s="443"/>
    </row>
    <row r="287" spans="2:6" x14ac:dyDescent="0.2">
      <c r="B287" s="443"/>
      <c r="C287" s="443"/>
      <c r="D287" s="443"/>
      <c r="E287" s="443"/>
      <c r="F287" s="443"/>
    </row>
    <row r="288" spans="2:6" x14ac:dyDescent="0.2">
      <c r="B288" s="443"/>
      <c r="C288" s="443"/>
      <c r="D288" s="443"/>
      <c r="E288" s="443"/>
      <c r="F288" s="443"/>
    </row>
    <row r="289" spans="2:6" x14ac:dyDescent="0.2">
      <c r="B289" s="443"/>
      <c r="C289" s="443"/>
      <c r="D289" s="443"/>
      <c r="E289" s="443"/>
      <c r="F289" s="443"/>
    </row>
    <row r="290" spans="2:6" x14ac:dyDescent="0.2">
      <c r="B290" s="443"/>
      <c r="C290" s="443"/>
      <c r="D290" s="443"/>
      <c r="E290" s="443"/>
      <c r="F290" s="443"/>
    </row>
    <row r="291" spans="2:6" x14ac:dyDescent="0.2">
      <c r="B291" s="443"/>
      <c r="C291" s="443"/>
      <c r="D291" s="443"/>
      <c r="E291" s="443"/>
      <c r="F291" s="443"/>
    </row>
    <row r="292" spans="2:6" x14ac:dyDescent="0.2">
      <c r="B292" s="443"/>
      <c r="C292" s="443"/>
      <c r="D292" s="443"/>
      <c r="E292" s="443"/>
      <c r="F292" s="443"/>
    </row>
    <row r="293" spans="2:6" x14ac:dyDescent="0.2">
      <c r="B293" s="443"/>
      <c r="C293" s="443"/>
      <c r="D293" s="443"/>
      <c r="E293" s="443"/>
      <c r="F293" s="443"/>
    </row>
    <row r="294" spans="2:6" x14ac:dyDescent="0.2">
      <c r="B294" s="443"/>
      <c r="C294" s="443"/>
      <c r="D294" s="443"/>
      <c r="E294" s="443"/>
      <c r="F294" s="443"/>
    </row>
    <row r="295" spans="2:6" x14ac:dyDescent="0.2">
      <c r="B295" s="443"/>
      <c r="C295" s="443"/>
      <c r="D295" s="443"/>
      <c r="E295" s="443"/>
      <c r="F295" s="443"/>
    </row>
    <row r="296" spans="2:6" x14ac:dyDescent="0.2">
      <c r="B296" s="443"/>
      <c r="C296" s="443"/>
      <c r="D296" s="443"/>
      <c r="E296" s="443"/>
      <c r="F296" s="443"/>
    </row>
    <row r="297" spans="2:6" x14ac:dyDescent="0.2">
      <c r="B297" s="443"/>
      <c r="C297" s="443"/>
      <c r="D297" s="443"/>
      <c r="E297" s="443"/>
      <c r="F297" s="443"/>
    </row>
    <row r="298" spans="2:6" x14ac:dyDescent="0.2">
      <c r="B298" s="443"/>
      <c r="C298" s="443"/>
      <c r="D298" s="443"/>
      <c r="E298" s="443"/>
      <c r="F298" s="443"/>
    </row>
    <row r="299" spans="2:6" x14ac:dyDescent="0.2">
      <c r="B299" s="443"/>
      <c r="C299" s="443"/>
      <c r="D299" s="443"/>
      <c r="E299" s="443"/>
      <c r="F299" s="443"/>
    </row>
    <row r="300" spans="2:6" x14ac:dyDescent="0.2">
      <c r="B300" s="443"/>
      <c r="C300" s="443"/>
      <c r="D300" s="443"/>
      <c r="E300" s="443"/>
      <c r="F300" s="443"/>
    </row>
    <row r="301" spans="2:6" x14ac:dyDescent="0.2">
      <c r="B301" s="443"/>
      <c r="C301" s="443"/>
      <c r="D301" s="443"/>
      <c r="E301" s="443"/>
      <c r="F301" s="443"/>
    </row>
    <row r="302" spans="2:6" x14ac:dyDescent="0.2">
      <c r="B302" s="443"/>
      <c r="C302" s="443"/>
      <c r="D302" s="443"/>
      <c r="E302" s="443"/>
      <c r="F302" s="443"/>
    </row>
    <row r="303" spans="2:6" x14ac:dyDescent="0.2">
      <c r="B303" s="443"/>
      <c r="C303" s="443"/>
      <c r="D303" s="443"/>
      <c r="E303" s="443"/>
      <c r="F303" s="443"/>
    </row>
    <row r="304" spans="2:6" x14ac:dyDescent="0.2">
      <c r="B304" s="443"/>
      <c r="C304" s="443"/>
      <c r="D304" s="443"/>
      <c r="E304" s="443"/>
      <c r="F304" s="443"/>
    </row>
    <row r="305" spans="2:6" x14ac:dyDescent="0.2">
      <c r="B305" s="443"/>
      <c r="C305" s="443"/>
      <c r="D305" s="443"/>
      <c r="E305" s="443"/>
      <c r="F305" s="443"/>
    </row>
    <row r="306" spans="2:6" x14ac:dyDescent="0.2">
      <c r="B306" s="443"/>
      <c r="C306" s="443"/>
      <c r="D306" s="443"/>
      <c r="E306" s="443"/>
      <c r="F306" s="443"/>
    </row>
    <row r="307" spans="2:6" x14ac:dyDescent="0.2">
      <c r="B307" s="443"/>
      <c r="C307" s="443"/>
      <c r="D307" s="443"/>
      <c r="E307" s="443"/>
      <c r="F307" s="443"/>
    </row>
    <row r="308" spans="2:6" x14ac:dyDescent="0.2">
      <c r="B308" s="443"/>
      <c r="C308" s="443"/>
      <c r="D308" s="443"/>
      <c r="E308" s="443"/>
      <c r="F308" s="443"/>
    </row>
    <row r="309" spans="2:6" x14ac:dyDescent="0.2">
      <c r="B309" s="443"/>
      <c r="C309" s="443"/>
      <c r="D309" s="443"/>
      <c r="E309" s="443"/>
      <c r="F309" s="443"/>
    </row>
    <row r="310" spans="2:6" x14ac:dyDescent="0.2">
      <c r="B310" s="443"/>
      <c r="C310" s="443"/>
      <c r="D310" s="443"/>
      <c r="E310" s="443"/>
      <c r="F310" s="443"/>
    </row>
    <row r="311" spans="2:6" x14ac:dyDescent="0.2">
      <c r="B311" s="443"/>
      <c r="C311" s="443"/>
      <c r="D311" s="443"/>
      <c r="E311" s="443"/>
      <c r="F311" s="443"/>
    </row>
    <row r="312" spans="2:6" x14ac:dyDescent="0.2">
      <c r="B312" s="443"/>
      <c r="C312" s="443"/>
      <c r="D312" s="443"/>
      <c r="E312" s="443"/>
      <c r="F312" s="443"/>
    </row>
    <row r="313" spans="2:6" x14ac:dyDescent="0.2">
      <c r="B313" s="443"/>
      <c r="C313" s="443"/>
      <c r="D313" s="443"/>
      <c r="E313" s="443"/>
      <c r="F313" s="443"/>
    </row>
    <row r="314" spans="2:6" x14ac:dyDescent="0.2">
      <c r="B314" s="443"/>
      <c r="C314" s="443"/>
      <c r="D314" s="443"/>
      <c r="E314" s="443"/>
      <c r="F314" s="443"/>
    </row>
    <row r="315" spans="2:6" x14ac:dyDescent="0.2">
      <c r="B315" s="443"/>
      <c r="C315" s="443"/>
      <c r="D315" s="443"/>
      <c r="E315" s="443"/>
      <c r="F315" s="443"/>
    </row>
    <row r="316" spans="2:6" x14ac:dyDescent="0.2">
      <c r="B316" s="443"/>
      <c r="C316" s="443"/>
      <c r="D316" s="443"/>
      <c r="E316" s="443"/>
      <c r="F316" s="443"/>
    </row>
    <row r="317" spans="2:6" x14ac:dyDescent="0.2">
      <c r="B317" s="443"/>
      <c r="C317" s="443"/>
      <c r="D317" s="443"/>
      <c r="E317" s="443"/>
      <c r="F317" s="443"/>
    </row>
    <row r="318" spans="2:6" x14ac:dyDescent="0.2">
      <c r="B318" s="443"/>
      <c r="C318" s="443"/>
      <c r="D318" s="443"/>
      <c r="E318" s="443"/>
      <c r="F318" s="443"/>
    </row>
    <row r="319" spans="2:6" x14ac:dyDescent="0.2">
      <c r="B319" s="443"/>
      <c r="C319" s="443"/>
      <c r="D319" s="443"/>
      <c r="E319" s="443"/>
      <c r="F319" s="443"/>
    </row>
    <row r="320" spans="2:6" x14ac:dyDescent="0.2">
      <c r="B320" s="443"/>
      <c r="C320" s="443"/>
      <c r="D320" s="443"/>
      <c r="E320" s="443"/>
      <c r="F320" s="443"/>
    </row>
    <row r="321" spans="2:6" x14ac:dyDescent="0.2">
      <c r="B321" s="443"/>
      <c r="C321" s="443"/>
      <c r="D321" s="443"/>
      <c r="E321" s="443"/>
      <c r="F321" s="443"/>
    </row>
    <row r="322" spans="2:6" x14ac:dyDescent="0.2">
      <c r="B322" s="443"/>
      <c r="C322" s="443"/>
      <c r="D322" s="443"/>
      <c r="E322" s="443"/>
      <c r="F322" s="443"/>
    </row>
    <row r="323" spans="2:6" x14ac:dyDescent="0.2">
      <c r="B323" s="443"/>
      <c r="C323" s="443"/>
      <c r="D323" s="443"/>
      <c r="E323" s="443"/>
      <c r="F323" s="443"/>
    </row>
    <row r="324" spans="2:6" x14ac:dyDescent="0.2">
      <c r="B324" s="443"/>
      <c r="C324" s="443"/>
      <c r="D324" s="443"/>
      <c r="E324" s="443"/>
      <c r="F324" s="443"/>
    </row>
    <row r="325" spans="2:6" x14ac:dyDescent="0.2">
      <c r="B325" s="443"/>
      <c r="C325" s="443"/>
      <c r="D325" s="443"/>
      <c r="E325" s="443"/>
      <c r="F325" s="443"/>
    </row>
    <row r="326" spans="2:6" x14ac:dyDescent="0.2">
      <c r="B326" s="443"/>
      <c r="C326" s="443"/>
      <c r="D326" s="443"/>
      <c r="E326" s="443"/>
      <c r="F326" s="443"/>
    </row>
    <row r="327" spans="2:6" x14ac:dyDescent="0.2">
      <c r="B327" s="443"/>
      <c r="C327" s="443"/>
      <c r="D327" s="443"/>
      <c r="E327" s="443"/>
      <c r="F327" s="443"/>
    </row>
    <row r="328" spans="2:6" x14ac:dyDescent="0.2">
      <c r="B328" s="443"/>
      <c r="C328" s="443"/>
      <c r="D328" s="443"/>
      <c r="E328" s="443"/>
      <c r="F328" s="443"/>
    </row>
    <row r="329" spans="2:6" x14ac:dyDescent="0.2">
      <c r="B329" s="443"/>
      <c r="C329" s="443"/>
      <c r="D329" s="443"/>
      <c r="E329" s="443"/>
      <c r="F329" s="443"/>
    </row>
    <row r="330" spans="2:6" x14ac:dyDescent="0.2">
      <c r="B330" s="443"/>
      <c r="C330" s="443"/>
      <c r="D330" s="443"/>
      <c r="E330" s="443"/>
      <c r="F330" s="443"/>
    </row>
    <row r="331" spans="2:6" x14ac:dyDescent="0.2">
      <c r="B331" s="443"/>
      <c r="C331" s="443"/>
      <c r="D331" s="443"/>
      <c r="E331" s="443"/>
      <c r="F331" s="443"/>
    </row>
    <row r="332" spans="2:6" x14ac:dyDescent="0.2">
      <c r="B332" s="443"/>
      <c r="C332" s="443"/>
      <c r="D332" s="443"/>
      <c r="E332" s="443"/>
      <c r="F332" s="443"/>
    </row>
    <row r="333" spans="2:6" x14ac:dyDescent="0.2">
      <c r="B333" s="443"/>
      <c r="C333" s="443"/>
      <c r="D333" s="443"/>
      <c r="E333" s="443"/>
      <c r="F333" s="443"/>
    </row>
    <row r="334" spans="2:6" x14ac:dyDescent="0.2">
      <c r="B334" s="443"/>
      <c r="C334" s="443"/>
      <c r="D334" s="443"/>
      <c r="E334" s="443"/>
      <c r="F334" s="443"/>
    </row>
    <row r="335" spans="2:6" x14ac:dyDescent="0.2">
      <c r="B335" s="443"/>
      <c r="C335" s="443"/>
      <c r="D335" s="443"/>
      <c r="E335" s="443"/>
      <c r="F335" s="443"/>
    </row>
    <row r="336" spans="2:6" x14ac:dyDescent="0.2">
      <c r="B336" s="443"/>
      <c r="C336" s="443"/>
      <c r="D336" s="443"/>
      <c r="E336" s="443"/>
      <c r="F336" s="443"/>
    </row>
    <row r="337" spans="2:6" x14ac:dyDescent="0.2">
      <c r="B337" s="443"/>
      <c r="C337" s="443"/>
      <c r="D337" s="443"/>
      <c r="E337" s="443"/>
      <c r="F337" s="443"/>
    </row>
    <row r="338" spans="2:6" x14ac:dyDescent="0.2">
      <c r="B338" s="443"/>
      <c r="C338" s="443"/>
      <c r="D338" s="443"/>
      <c r="E338" s="443"/>
      <c r="F338" s="443"/>
    </row>
    <row r="339" spans="2:6" x14ac:dyDescent="0.2">
      <c r="B339" s="443"/>
      <c r="C339" s="443"/>
      <c r="D339" s="443"/>
      <c r="E339" s="443"/>
      <c r="F339" s="443"/>
    </row>
    <row r="340" spans="2:6" x14ac:dyDescent="0.2">
      <c r="B340" s="443"/>
      <c r="C340" s="443"/>
      <c r="D340" s="443"/>
      <c r="E340" s="443"/>
      <c r="F340" s="443"/>
    </row>
    <row r="341" spans="2:6" x14ac:dyDescent="0.2">
      <c r="B341" s="443"/>
      <c r="C341" s="443"/>
      <c r="D341" s="443"/>
      <c r="E341" s="443"/>
      <c r="F341" s="443"/>
    </row>
    <row r="342" spans="2:6" x14ac:dyDescent="0.2">
      <c r="B342" s="443"/>
      <c r="C342" s="443"/>
      <c r="D342" s="443"/>
      <c r="E342" s="443"/>
      <c r="F342" s="443"/>
    </row>
    <row r="343" spans="2:6" x14ac:dyDescent="0.2">
      <c r="B343" s="443"/>
      <c r="C343" s="443"/>
      <c r="D343" s="443"/>
      <c r="E343" s="443"/>
      <c r="F343" s="443"/>
    </row>
    <row r="344" spans="2:6" x14ac:dyDescent="0.2">
      <c r="B344" s="443"/>
      <c r="C344" s="443"/>
      <c r="D344" s="443"/>
      <c r="E344" s="443"/>
      <c r="F344" s="443"/>
    </row>
    <row r="345" spans="2:6" x14ac:dyDescent="0.2">
      <c r="B345" s="443"/>
      <c r="C345" s="443"/>
      <c r="D345" s="443"/>
      <c r="E345" s="443"/>
      <c r="F345" s="443"/>
    </row>
    <row r="346" spans="2:6" x14ac:dyDescent="0.2">
      <c r="B346" s="443"/>
      <c r="C346" s="443"/>
      <c r="D346" s="443"/>
      <c r="E346" s="443"/>
      <c r="F346" s="443"/>
    </row>
    <row r="347" spans="2:6" x14ac:dyDescent="0.2">
      <c r="B347" s="443"/>
      <c r="C347" s="443"/>
      <c r="D347" s="443"/>
      <c r="E347" s="443"/>
      <c r="F347" s="443"/>
    </row>
    <row r="348" spans="2:6" x14ac:dyDescent="0.2">
      <c r="B348" s="443"/>
      <c r="C348" s="443"/>
      <c r="D348" s="443"/>
      <c r="E348" s="443"/>
      <c r="F348" s="443"/>
    </row>
    <row r="349" spans="2:6" x14ac:dyDescent="0.2">
      <c r="B349" s="443"/>
      <c r="C349" s="443"/>
      <c r="D349" s="443"/>
      <c r="E349" s="443"/>
      <c r="F349" s="443"/>
    </row>
    <row r="350" spans="2:6" x14ac:dyDescent="0.2">
      <c r="B350" s="443"/>
      <c r="C350" s="443"/>
      <c r="D350" s="443"/>
      <c r="E350" s="443"/>
      <c r="F350" s="443"/>
    </row>
    <row r="351" spans="2:6" x14ac:dyDescent="0.2">
      <c r="B351" s="443"/>
      <c r="C351" s="443"/>
      <c r="D351" s="443"/>
      <c r="E351" s="443"/>
      <c r="F351" s="443"/>
    </row>
    <row r="352" spans="2:6" x14ac:dyDescent="0.2">
      <c r="B352" s="443"/>
      <c r="C352" s="443"/>
      <c r="D352" s="443"/>
      <c r="E352" s="443"/>
      <c r="F352" s="443"/>
    </row>
    <row r="353" spans="2:6" x14ac:dyDescent="0.2">
      <c r="B353" s="443"/>
      <c r="C353" s="443"/>
      <c r="D353" s="443"/>
      <c r="E353" s="443"/>
      <c r="F353" s="443"/>
    </row>
    <row r="354" spans="2:6" x14ac:dyDescent="0.2">
      <c r="B354" s="443"/>
      <c r="C354" s="443"/>
      <c r="D354" s="443"/>
      <c r="E354" s="443"/>
      <c r="F354" s="443"/>
    </row>
    <row r="355" spans="2:6" x14ac:dyDescent="0.2">
      <c r="B355" s="443"/>
      <c r="C355" s="443"/>
      <c r="D355" s="443"/>
      <c r="E355" s="443"/>
      <c r="F355" s="443"/>
    </row>
    <row r="356" spans="2:6" x14ac:dyDescent="0.2">
      <c r="B356" s="443"/>
      <c r="C356" s="443"/>
      <c r="D356" s="443"/>
      <c r="E356" s="443"/>
      <c r="F356" s="443"/>
    </row>
    <row r="357" spans="2:6" x14ac:dyDescent="0.2">
      <c r="B357" s="443"/>
      <c r="C357" s="443"/>
      <c r="D357" s="443"/>
      <c r="E357" s="443"/>
      <c r="F357" s="443"/>
    </row>
    <row r="358" spans="2:6" x14ac:dyDescent="0.2">
      <c r="B358" s="443"/>
      <c r="C358" s="443"/>
      <c r="D358" s="443"/>
      <c r="E358" s="443"/>
      <c r="F358" s="443"/>
    </row>
    <row r="359" spans="2:6" x14ac:dyDescent="0.2">
      <c r="B359" s="443"/>
      <c r="C359" s="443"/>
      <c r="D359" s="443"/>
      <c r="E359" s="443"/>
      <c r="F359" s="443"/>
    </row>
    <row r="360" spans="2:6" x14ac:dyDescent="0.2">
      <c r="B360" s="443"/>
      <c r="C360" s="443"/>
      <c r="D360" s="443"/>
      <c r="E360" s="443"/>
      <c r="F360" s="443"/>
    </row>
    <row r="361" spans="2:6" x14ac:dyDescent="0.2">
      <c r="B361" s="443"/>
      <c r="C361" s="443"/>
      <c r="D361" s="443"/>
      <c r="E361" s="443"/>
      <c r="F361" s="443"/>
    </row>
    <row r="362" spans="2:6" x14ac:dyDescent="0.2">
      <c r="B362" s="443"/>
      <c r="C362" s="443"/>
      <c r="D362" s="443"/>
      <c r="E362" s="443"/>
      <c r="F362" s="443"/>
    </row>
    <row r="363" spans="2:6" x14ac:dyDescent="0.2">
      <c r="B363" s="443"/>
      <c r="C363" s="443"/>
      <c r="D363" s="443"/>
      <c r="E363" s="443"/>
      <c r="F363" s="443"/>
    </row>
    <row r="364" spans="2:6" x14ac:dyDescent="0.2">
      <c r="B364" s="443"/>
      <c r="C364" s="443"/>
      <c r="D364" s="443"/>
      <c r="E364" s="443"/>
      <c r="F364" s="443"/>
    </row>
    <row r="365" spans="2:6" x14ac:dyDescent="0.2">
      <c r="B365" s="443"/>
      <c r="C365" s="443"/>
      <c r="D365" s="443"/>
      <c r="E365" s="443"/>
      <c r="F365" s="443"/>
    </row>
    <row r="366" spans="2:6" x14ac:dyDescent="0.2">
      <c r="B366" s="443"/>
      <c r="C366" s="443"/>
      <c r="D366" s="443"/>
      <c r="E366" s="443"/>
      <c r="F366" s="443"/>
    </row>
    <row r="367" spans="2:6" x14ac:dyDescent="0.2">
      <c r="B367" s="443"/>
      <c r="C367" s="443"/>
      <c r="D367" s="443"/>
      <c r="E367" s="443"/>
      <c r="F367" s="443"/>
    </row>
    <row r="368" spans="2:6" x14ac:dyDescent="0.2">
      <c r="B368" s="443"/>
      <c r="C368" s="443"/>
      <c r="D368" s="443"/>
      <c r="E368" s="443"/>
      <c r="F368" s="443"/>
    </row>
    <row r="369" spans="2:6" x14ac:dyDescent="0.2">
      <c r="B369" s="443"/>
      <c r="C369" s="443"/>
      <c r="D369" s="443"/>
      <c r="E369" s="443"/>
      <c r="F369" s="443"/>
    </row>
    <row r="370" spans="2:6" x14ac:dyDescent="0.2">
      <c r="B370" s="443"/>
      <c r="C370" s="443"/>
      <c r="D370" s="443"/>
      <c r="E370" s="443"/>
      <c r="F370" s="443"/>
    </row>
    <row r="371" spans="2:6" x14ac:dyDescent="0.2">
      <c r="B371" s="443"/>
      <c r="C371" s="443"/>
      <c r="D371" s="443"/>
      <c r="E371" s="443"/>
      <c r="F371" s="443"/>
    </row>
    <row r="372" spans="2:6" x14ac:dyDescent="0.2">
      <c r="B372" s="443"/>
      <c r="C372" s="443"/>
      <c r="D372" s="443"/>
      <c r="E372" s="443"/>
      <c r="F372" s="443"/>
    </row>
    <row r="373" spans="2:6" x14ac:dyDescent="0.2">
      <c r="B373" s="443"/>
      <c r="C373" s="443"/>
      <c r="D373" s="443"/>
      <c r="E373" s="443"/>
      <c r="F373" s="443"/>
    </row>
    <row r="374" spans="2:6" x14ac:dyDescent="0.2">
      <c r="B374" s="443"/>
      <c r="C374" s="443"/>
      <c r="D374" s="443"/>
      <c r="E374" s="443"/>
      <c r="F374" s="443"/>
    </row>
    <row r="375" spans="2:6" x14ac:dyDescent="0.2">
      <c r="B375" s="443"/>
      <c r="C375" s="443"/>
      <c r="D375" s="443"/>
      <c r="E375" s="443"/>
      <c r="F375" s="443"/>
    </row>
    <row r="376" spans="2:6" x14ac:dyDescent="0.2">
      <c r="B376" s="443"/>
      <c r="C376" s="443"/>
      <c r="D376" s="443"/>
      <c r="E376" s="443"/>
      <c r="F376" s="443"/>
    </row>
    <row r="377" spans="2:6" x14ac:dyDescent="0.2">
      <c r="B377" s="443"/>
      <c r="C377" s="443"/>
      <c r="D377" s="443"/>
      <c r="E377" s="443"/>
      <c r="F377" s="443"/>
    </row>
    <row r="378" spans="2:6" x14ac:dyDescent="0.2">
      <c r="B378" s="443"/>
      <c r="C378" s="443"/>
      <c r="D378" s="443"/>
      <c r="E378" s="443"/>
      <c r="F378" s="443"/>
    </row>
    <row r="379" spans="2:6" x14ac:dyDescent="0.2">
      <c r="B379" s="443"/>
      <c r="C379" s="443"/>
      <c r="D379" s="443"/>
      <c r="E379" s="443"/>
      <c r="F379" s="443"/>
    </row>
    <row r="380" spans="2:6" x14ac:dyDescent="0.2">
      <c r="B380" s="443"/>
      <c r="C380" s="443"/>
      <c r="D380" s="443"/>
      <c r="E380" s="443"/>
      <c r="F380" s="443"/>
    </row>
    <row r="381" spans="2:6" x14ac:dyDescent="0.2">
      <c r="B381" s="443"/>
      <c r="C381" s="443"/>
      <c r="D381" s="443"/>
      <c r="E381" s="443"/>
      <c r="F381" s="443"/>
    </row>
    <row r="382" spans="2:6" x14ac:dyDescent="0.2">
      <c r="B382" s="443"/>
      <c r="C382" s="443"/>
      <c r="D382" s="443"/>
      <c r="E382" s="443"/>
      <c r="F382" s="443"/>
    </row>
    <row r="383" spans="2:6" x14ac:dyDescent="0.2">
      <c r="B383" s="443"/>
      <c r="C383" s="443"/>
      <c r="D383" s="443"/>
      <c r="E383" s="443"/>
      <c r="F383" s="443"/>
    </row>
    <row r="384" spans="2:6" x14ac:dyDescent="0.2">
      <c r="B384" s="443"/>
      <c r="C384" s="443"/>
      <c r="D384" s="443"/>
      <c r="E384" s="443"/>
      <c r="F384" s="443"/>
    </row>
    <row r="385" spans="2:6" x14ac:dyDescent="0.2">
      <c r="B385" s="443"/>
      <c r="C385" s="443"/>
      <c r="D385" s="443"/>
      <c r="E385" s="443"/>
      <c r="F385" s="443"/>
    </row>
    <row r="386" spans="2:6" x14ac:dyDescent="0.2">
      <c r="B386" s="443"/>
      <c r="C386" s="443"/>
      <c r="D386" s="443"/>
      <c r="E386" s="443"/>
      <c r="F386" s="443"/>
    </row>
    <row r="387" spans="2:6" x14ac:dyDescent="0.2">
      <c r="B387" s="443"/>
      <c r="C387" s="443"/>
      <c r="D387" s="443"/>
      <c r="E387" s="443"/>
      <c r="F387" s="443"/>
    </row>
    <row r="388" spans="2:6" x14ac:dyDescent="0.2">
      <c r="B388" s="443"/>
      <c r="C388" s="443"/>
      <c r="D388" s="443"/>
      <c r="E388" s="443"/>
      <c r="F388" s="443"/>
    </row>
    <row r="389" spans="2:6" x14ac:dyDescent="0.2">
      <c r="B389" s="443"/>
      <c r="C389" s="443"/>
      <c r="D389" s="443"/>
      <c r="E389" s="443"/>
      <c r="F389" s="443"/>
    </row>
    <row r="390" spans="2:6" x14ac:dyDescent="0.2">
      <c r="B390" s="443"/>
      <c r="C390" s="443"/>
      <c r="D390" s="443"/>
      <c r="E390" s="443"/>
      <c r="F390" s="443"/>
    </row>
    <row r="391" spans="2:6" x14ac:dyDescent="0.2">
      <c r="B391" s="443"/>
      <c r="C391" s="443"/>
      <c r="D391" s="443"/>
      <c r="E391" s="443"/>
      <c r="F391" s="443"/>
    </row>
    <row r="392" spans="2:6" x14ac:dyDescent="0.2">
      <c r="B392" s="443"/>
      <c r="C392" s="443"/>
      <c r="D392" s="443"/>
      <c r="E392" s="443"/>
      <c r="F392" s="443"/>
    </row>
    <row r="393" spans="2:6" x14ac:dyDescent="0.2">
      <c r="B393" s="443"/>
      <c r="C393" s="443"/>
      <c r="D393" s="443"/>
      <c r="E393" s="443"/>
      <c r="F393" s="443"/>
    </row>
    <row r="394" spans="2:6" x14ac:dyDescent="0.2">
      <c r="B394" s="443"/>
      <c r="C394" s="443"/>
      <c r="D394" s="443"/>
      <c r="E394" s="443"/>
      <c r="F394" s="443"/>
    </row>
    <row r="395" spans="2:6" x14ac:dyDescent="0.2">
      <c r="B395" s="443"/>
      <c r="C395" s="443"/>
      <c r="D395" s="443"/>
      <c r="E395" s="443"/>
      <c r="F395" s="443"/>
    </row>
    <row r="396" spans="2:6" x14ac:dyDescent="0.2">
      <c r="B396" s="443"/>
      <c r="C396" s="443"/>
      <c r="D396" s="443"/>
      <c r="E396" s="443"/>
      <c r="F396" s="443"/>
    </row>
    <row r="397" spans="2:6" x14ac:dyDescent="0.2">
      <c r="B397" s="443"/>
      <c r="C397" s="443"/>
      <c r="D397" s="443"/>
      <c r="E397" s="443"/>
      <c r="F397" s="443"/>
    </row>
    <row r="398" spans="2:6" x14ac:dyDescent="0.2">
      <c r="B398" s="443"/>
      <c r="C398" s="443"/>
      <c r="D398" s="443"/>
      <c r="E398" s="443"/>
      <c r="F398" s="443"/>
    </row>
    <row r="399" spans="2:6" x14ac:dyDescent="0.2">
      <c r="B399" s="443"/>
      <c r="C399" s="443"/>
      <c r="D399" s="443"/>
      <c r="E399" s="443"/>
      <c r="F399" s="443"/>
    </row>
    <row r="400" spans="2:6" x14ac:dyDescent="0.2">
      <c r="B400" s="443"/>
      <c r="C400" s="443"/>
      <c r="D400" s="443"/>
      <c r="E400" s="443"/>
      <c r="F400" s="443"/>
    </row>
    <row r="401" spans="2:6" x14ac:dyDescent="0.2">
      <c r="B401" s="443"/>
      <c r="C401" s="443"/>
      <c r="D401" s="443"/>
      <c r="E401" s="443"/>
      <c r="F401" s="443"/>
    </row>
    <row r="402" spans="2:6" x14ac:dyDescent="0.2">
      <c r="B402" s="443"/>
      <c r="C402" s="443"/>
      <c r="D402" s="443"/>
      <c r="E402" s="443"/>
      <c r="F402" s="443"/>
    </row>
    <row r="403" spans="2:6" x14ac:dyDescent="0.2">
      <c r="B403" s="443"/>
      <c r="C403" s="443"/>
      <c r="D403" s="443"/>
      <c r="E403" s="443"/>
      <c r="F403" s="443"/>
    </row>
    <row r="404" spans="2:6" x14ac:dyDescent="0.2">
      <c r="B404" s="443"/>
      <c r="C404" s="443"/>
      <c r="D404" s="443"/>
      <c r="E404" s="443"/>
      <c r="F404" s="443"/>
    </row>
    <row r="405" spans="2:6" x14ac:dyDescent="0.2">
      <c r="B405" s="443"/>
      <c r="C405" s="443"/>
      <c r="D405" s="443"/>
      <c r="E405" s="443"/>
      <c r="F405" s="443"/>
    </row>
    <row r="406" spans="2:6" x14ac:dyDescent="0.2">
      <c r="B406" s="443"/>
      <c r="C406" s="443"/>
      <c r="D406" s="443"/>
      <c r="E406" s="443"/>
      <c r="F406" s="443"/>
    </row>
    <row r="407" spans="2:6" x14ac:dyDescent="0.2">
      <c r="B407" s="443"/>
      <c r="C407" s="443"/>
      <c r="D407" s="443"/>
      <c r="E407" s="443"/>
      <c r="F407" s="443"/>
    </row>
    <row r="408" spans="2:6" x14ac:dyDescent="0.2">
      <c r="B408" s="443"/>
      <c r="C408" s="443"/>
      <c r="D408" s="443"/>
      <c r="E408" s="443"/>
      <c r="F408" s="443"/>
    </row>
    <row r="409" spans="2:6" x14ac:dyDescent="0.2">
      <c r="B409" s="443"/>
      <c r="C409" s="443"/>
      <c r="D409" s="443"/>
      <c r="E409" s="443"/>
      <c r="F409" s="443"/>
    </row>
    <row r="410" spans="2:6" x14ac:dyDescent="0.2">
      <c r="B410" s="443"/>
      <c r="C410" s="443"/>
      <c r="D410" s="443"/>
      <c r="E410" s="443"/>
      <c r="F410" s="443"/>
    </row>
    <row r="411" spans="2:6" x14ac:dyDescent="0.2">
      <c r="B411" s="443"/>
      <c r="C411" s="443"/>
      <c r="D411" s="443"/>
      <c r="E411" s="443"/>
      <c r="F411" s="443"/>
    </row>
    <row r="412" spans="2:6" x14ac:dyDescent="0.2">
      <c r="B412" s="443"/>
      <c r="C412" s="443"/>
      <c r="D412" s="443"/>
      <c r="E412" s="443"/>
      <c r="F412" s="443"/>
    </row>
    <row r="413" spans="2:6" x14ac:dyDescent="0.2">
      <c r="B413" s="443"/>
      <c r="C413" s="443"/>
      <c r="D413" s="443"/>
      <c r="E413" s="443"/>
      <c r="F413" s="443"/>
    </row>
    <row r="414" spans="2:6" x14ac:dyDescent="0.2">
      <c r="B414" s="443"/>
      <c r="C414" s="443"/>
      <c r="D414" s="443"/>
      <c r="E414" s="443"/>
      <c r="F414" s="443"/>
    </row>
    <row r="415" spans="2:6" x14ac:dyDescent="0.2">
      <c r="B415" s="443"/>
      <c r="C415" s="443"/>
      <c r="D415" s="443"/>
      <c r="E415" s="443"/>
      <c r="F415" s="443"/>
    </row>
    <row r="416" spans="2:6" x14ac:dyDescent="0.2">
      <c r="B416" s="443"/>
      <c r="C416" s="443"/>
      <c r="D416" s="443"/>
      <c r="E416" s="443"/>
      <c r="F416" s="443"/>
    </row>
    <row r="417" spans="2:6" x14ac:dyDescent="0.2">
      <c r="B417" s="443"/>
      <c r="C417" s="443"/>
      <c r="D417" s="443"/>
      <c r="E417" s="443"/>
      <c r="F417" s="443"/>
    </row>
    <row r="418" spans="2:6" x14ac:dyDescent="0.2">
      <c r="B418" s="443"/>
      <c r="C418" s="443"/>
      <c r="D418" s="443"/>
      <c r="E418" s="443"/>
      <c r="F418" s="443"/>
    </row>
    <row r="419" spans="2:6" x14ac:dyDescent="0.2">
      <c r="B419" s="443"/>
      <c r="C419" s="443"/>
      <c r="D419" s="443"/>
      <c r="E419" s="443"/>
      <c r="F419" s="443"/>
    </row>
    <row r="420" spans="2:6" x14ac:dyDescent="0.2">
      <c r="B420" s="443"/>
      <c r="C420" s="443"/>
      <c r="D420" s="443"/>
      <c r="E420" s="443"/>
      <c r="F420" s="443"/>
    </row>
    <row r="421" spans="2:6" x14ac:dyDescent="0.2">
      <c r="B421" s="443"/>
      <c r="C421" s="443"/>
      <c r="D421" s="443"/>
      <c r="E421" s="443"/>
      <c r="F421" s="443"/>
    </row>
    <row r="422" spans="2:6" x14ac:dyDescent="0.2">
      <c r="B422" s="443"/>
      <c r="C422" s="443"/>
      <c r="D422" s="443"/>
      <c r="E422" s="443"/>
      <c r="F422" s="443"/>
    </row>
    <row r="423" spans="2:6" x14ac:dyDescent="0.2">
      <c r="B423" s="443"/>
      <c r="C423" s="443"/>
      <c r="D423" s="443"/>
      <c r="E423" s="443"/>
      <c r="F423" s="443"/>
    </row>
    <row r="424" spans="2:6" x14ac:dyDescent="0.2">
      <c r="B424" s="443"/>
      <c r="C424" s="443"/>
      <c r="D424" s="443"/>
      <c r="E424" s="443"/>
      <c r="F424" s="443"/>
    </row>
    <row r="425" spans="2:6" x14ac:dyDescent="0.2">
      <c r="B425" s="443"/>
      <c r="C425" s="443"/>
      <c r="D425" s="443"/>
      <c r="E425" s="443"/>
      <c r="F425" s="443"/>
    </row>
    <row r="426" spans="2:6" x14ac:dyDescent="0.2">
      <c r="B426" s="443"/>
      <c r="C426" s="443"/>
      <c r="D426" s="443"/>
      <c r="E426" s="443"/>
      <c r="F426" s="443"/>
    </row>
    <row r="427" spans="2:6" x14ac:dyDescent="0.2">
      <c r="B427" s="443"/>
      <c r="C427" s="443"/>
      <c r="D427" s="443"/>
      <c r="E427" s="443"/>
      <c r="F427" s="443"/>
    </row>
    <row r="428" spans="2:6" x14ac:dyDescent="0.2">
      <c r="B428" s="443"/>
      <c r="C428" s="443"/>
      <c r="D428" s="443"/>
      <c r="E428" s="443"/>
      <c r="F428" s="443"/>
    </row>
    <row r="429" spans="2:6" x14ac:dyDescent="0.2">
      <c r="B429" s="443"/>
      <c r="C429" s="443"/>
      <c r="D429" s="443"/>
      <c r="E429" s="443"/>
      <c r="F429" s="443"/>
    </row>
    <row r="430" spans="2:6" x14ac:dyDescent="0.2">
      <c r="B430" s="443"/>
      <c r="C430" s="443"/>
      <c r="D430" s="443"/>
      <c r="E430" s="443"/>
      <c r="F430" s="443"/>
    </row>
    <row r="431" spans="2:6" x14ac:dyDescent="0.2">
      <c r="B431" s="443"/>
      <c r="C431" s="443"/>
      <c r="D431" s="443"/>
      <c r="E431" s="443"/>
      <c r="F431" s="443"/>
    </row>
    <row r="432" spans="2:6" x14ac:dyDescent="0.2">
      <c r="B432" s="443"/>
      <c r="C432" s="443"/>
      <c r="D432" s="443"/>
      <c r="E432" s="443"/>
      <c r="F432" s="443"/>
    </row>
    <row r="433" spans="2:6" x14ac:dyDescent="0.2">
      <c r="B433" s="443"/>
      <c r="C433" s="443"/>
      <c r="D433" s="443"/>
      <c r="E433" s="443"/>
      <c r="F433" s="443"/>
    </row>
    <row r="434" spans="2:6" x14ac:dyDescent="0.2">
      <c r="B434" s="443"/>
      <c r="C434" s="443"/>
      <c r="D434" s="443"/>
      <c r="E434" s="443"/>
      <c r="F434" s="443"/>
    </row>
    <row r="435" spans="2:6" x14ac:dyDescent="0.2">
      <c r="B435" s="443"/>
      <c r="C435" s="443"/>
      <c r="D435" s="443"/>
      <c r="E435" s="443"/>
      <c r="F435" s="443"/>
    </row>
    <row r="436" spans="2:6" x14ac:dyDescent="0.2">
      <c r="B436" s="443"/>
      <c r="C436" s="443"/>
      <c r="D436" s="443"/>
      <c r="E436" s="443"/>
      <c r="F436" s="443"/>
    </row>
    <row r="437" spans="2:6" x14ac:dyDescent="0.2">
      <c r="B437" s="443"/>
      <c r="C437" s="443"/>
      <c r="D437" s="443"/>
      <c r="E437" s="443"/>
      <c r="F437" s="443"/>
    </row>
    <row r="438" spans="2:6" x14ac:dyDescent="0.2">
      <c r="B438" s="443"/>
      <c r="C438" s="443"/>
      <c r="D438" s="443"/>
      <c r="E438" s="443"/>
      <c r="F438" s="443"/>
    </row>
    <row r="439" spans="2:6" x14ac:dyDescent="0.2">
      <c r="B439" s="443"/>
      <c r="C439" s="443"/>
      <c r="D439" s="443"/>
      <c r="E439" s="443"/>
      <c r="F439" s="443"/>
    </row>
    <row r="440" spans="2:6" x14ac:dyDescent="0.2">
      <c r="B440" s="443"/>
      <c r="C440" s="443"/>
      <c r="D440" s="443"/>
      <c r="E440" s="443"/>
      <c r="F440" s="443"/>
    </row>
    <row r="441" spans="2:6" x14ac:dyDescent="0.2">
      <c r="B441" s="443"/>
      <c r="C441" s="443"/>
      <c r="D441" s="443"/>
      <c r="E441" s="443"/>
      <c r="F441" s="443"/>
    </row>
    <row r="442" spans="2:6" x14ac:dyDescent="0.2">
      <c r="B442" s="443"/>
      <c r="C442" s="443"/>
      <c r="D442" s="443"/>
      <c r="E442" s="443"/>
      <c r="F442" s="443"/>
    </row>
    <row r="443" spans="2:6" x14ac:dyDescent="0.2">
      <c r="B443" s="443"/>
      <c r="C443" s="443"/>
      <c r="D443" s="443"/>
      <c r="E443" s="443"/>
      <c r="F443" s="443"/>
    </row>
    <row r="444" spans="2:6" x14ac:dyDescent="0.2">
      <c r="B444" s="443"/>
      <c r="C444" s="443"/>
      <c r="D444" s="443"/>
      <c r="E444" s="443"/>
      <c r="F444" s="443"/>
    </row>
    <row r="445" spans="2:6" x14ac:dyDescent="0.2">
      <c r="B445" s="443"/>
      <c r="C445" s="443"/>
      <c r="D445" s="443"/>
      <c r="E445" s="443"/>
      <c r="F445" s="443"/>
    </row>
    <row r="446" spans="2:6" x14ac:dyDescent="0.2">
      <c r="B446" s="443"/>
      <c r="C446" s="443"/>
      <c r="D446" s="443"/>
      <c r="E446" s="443"/>
      <c r="F446" s="443"/>
    </row>
    <row r="447" spans="2:6" x14ac:dyDescent="0.2">
      <c r="B447" s="443"/>
      <c r="C447" s="443"/>
      <c r="D447" s="443"/>
      <c r="E447" s="443"/>
      <c r="F447" s="443"/>
    </row>
    <row r="448" spans="2:6" x14ac:dyDescent="0.2">
      <c r="B448" s="443"/>
      <c r="C448" s="443"/>
      <c r="D448" s="443"/>
      <c r="E448" s="443"/>
      <c r="F448" s="443"/>
    </row>
    <row r="449" spans="2:6" x14ac:dyDescent="0.2">
      <c r="B449" s="443"/>
      <c r="C449" s="443"/>
      <c r="D449" s="443"/>
      <c r="E449" s="443"/>
      <c r="F449" s="443"/>
    </row>
    <row r="450" spans="2:6" x14ac:dyDescent="0.2">
      <c r="B450" s="443"/>
      <c r="C450" s="443"/>
      <c r="D450" s="443"/>
      <c r="E450" s="443"/>
      <c r="F450" s="443"/>
    </row>
    <row r="451" spans="2:6" x14ac:dyDescent="0.2">
      <c r="B451" s="443"/>
      <c r="C451" s="443"/>
      <c r="D451" s="443"/>
      <c r="E451" s="443"/>
      <c r="F451" s="443"/>
    </row>
    <row r="452" spans="2:6" x14ac:dyDescent="0.2">
      <c r="B452" s="443"/>
      <c r="C452" s="443"/>
      <c r="D452" s="443"/>
      <c r="E452" s="443"/>
      <c r="F452" s="443"/>
    </row>
    <row r="453" spans="2:6" x14ac:dyDescent="0.2">
      <c r="B453" s="443"/>
      <c r="C453" s="443"/>
      <c r="D453" s="443"/>
      <c r="E453" s="443"/>
      <c r="F453" s="443"/>
    </row>
    <row r="454" spans="2:6" x14ac:dyDescent="0.2">
      <c r="B454" s="443"/>
      <c r="C454" s="443"/>
      <c r="D454" s="443"/>
      <c r="E454" s="443"/>
      <c r="F454" s="443"/>
    </row>
    <row r="455" spans="2:6" x14ac:dyDescent="0.2">
      <c r="B455" s="443"/>
      <c r="C455" s="443"/>
      <c r="D455" s="443"/>
      <c r="E455" s="443"/>
      <c r="F455" s="443"/>
    </row>
    <row r="456" spans="2:6" x14ac:dyDescent="0.2">
      <c r="B456" s="443"/>
      <c r="C456" s="443"/>
      <c r="D456" s="443"/>
      <c r="E456" s="443"/>
      <c r="F456" s="443"/>
    </row>
    <row r="457" spans="2:6" x14ac:dyDescent="0.2">
      <c r="B457" s="443"/>
      <c r="C457" s="443"/>
      <c r="D457" s="443"/>
      <c r="E457" s="443"/>
      <c r="F457" s="443"/>
    </row>
    <row r="458" spans="2:6" x14ac:dyDescent="0.2">
      <c r="B458" s="443"/>
      <c r="C458" s="443"/>
      <c r="D458" s="443"/>
      <c r="E458" s="443"/>
      <c r="F458" s="443"/>
    </row>
    <row r="459" spans="2:6" x14ac:dyDescent="0.2">
      <c r="B459" s="443"/>
      <c r="C459" s="443"/>
      <c r="D459" s="443"/>
      <c r="E459" s="443"/>
      <c r="F459" s="443"/>
    </row>
    <row r="460" spans="2:6" x14ac:dyDescent="0.2">
      <c r="B460" s="443"/>
      <c r="C460" s="443"/>
      <c r="D460" s="443"/>
      <c r="E460" s="443"/>
      <c r="F460" s="443"/>
    </row>
    <row r="461" spans="2:6" x14ac:dyDescent="0.2">
      <c r="B461" s="443"/>
      <c r="C461" s="443"/>
      <c r="D461" s="443"/>
      <c r="E461" s="443"/>
      <c r="F461" s="443"/>
    </row>
    <row r="462" spans="2:6" x14ac:dyDescent="0.2">
      <c r="B462" s="443"/>
      <c r="C462" s="443"/>
      <c r="D462" s="443"/>
      <c r="E462" s="443"/>
      <c r="F462" s="443"/>
    </row>
    <row r="463" spans="2:6" x14ac:dyDescent="0.2">
      <c r="B463" s="443"/>
      <c r="C463" s="443"/>
      <c r="D463" s="443"/>
      <c r="E463" s="443"/>
      <c r="F463" s="443"/>
    </row>
    <row r="464" spans="2:6" x14ac:dyDescent="0.2">
      <c r="B464" s="443"/>
      <c r="C464" s="443"/>
      <c r="D464" s="443"/>
      <c r="E464" s="443"/>
      <c r="F464" s="443"/>
    </row>
    <row r="465" spans="2:6" x14ac:dyDescent="0.2">
      <c r="B465" s="443"/>
      <c r="C465" s="443"/>
      <c r="D465" s="443"/>
      <c r="E465" s="443"/>
      <c r="F465" s="443"/>
    </row>
    <row r="466" spans="2:6" x14ac:dyDescent="0.2">
      <c r="B466" s="443"/>
      <c r="C466" s="443"/>
      <c r="D466" s="443"/>
      <c r="E466" s="443"/>
      <c r="F466" s="443"/>
    </row>
    <row r="467" spans="2:6" x14ac:dyDescent="0.2">
      <c r="B467" s="443"/>
      <c r="C467" s="443"/>
      <c r="D467" s="443"/>
      <c r="E467" s="443"/>
      <c r="F467" s="443"/>
    </row>
    <row r="468" spans="2:6" x14ac:dyDescent="0.2">
      <c r="B468" s="443"/>
      <c r="C468" s="443"/>
      <c r="D468" s="443"/>
      <c r="E468" s="443"/>
      <c r="F468" s="443"/>
    </row>
    <row r="469" spans="2:6" x14ac:dyDescent="0.2">
      <c r="B469" s="443"/>
      <c r="C469" s="443"/>
      <c r="D469" s="443"/>
      <c r="E469" s="443"/>
      <c r="F469" s="443"/>
    </row>
    <row r="470" spans="2:6" x14ac:dyDescent="0.2">
      <c r="B470" s="443"/>
      <c r="C470" s="443"/>
      <c r="D470" s="443"/>
      <c r="E470" s="443"/>
      <c r="F470" s="443"/>
    </row>
    <row r="471" spans="2:6" x14ac:dyDescent="0.2">
      <c r="B471" s="443"/>
      <c r="C471" s="443"/>
      <c r="D471" s="443"/>
      <c r="E471" s="443"/>
      <c r="F471" s="443"/>
    </row>
    <row r="472" spans="2:6" x14ac:dyDescent="0.2">
      <c r="B472" s="443"/>
      <c r="C472" s="443"/>
      <c r="D472" s="443"/>
      <c r="E472" s="443"/>
      <c r="F472" s="443"/>
    </row>
    <row r="473" spans="2:6" x14ac:dyDescent="0.2">
      <c r="B473" s="443"/>
      <c r="C473" s="443"/>
      <c r="D473" s="443"/>
      <c r="E473" s="443"/>
      <c r="F473" s="443"/>
    </row>
    <row r="474" spans="2:6" x14ac:dyDescent="0.2">
      <c r="B474" s="443"/>
      <c r="C474" s="443"/>
      <c r="D474" s="443"/>
      <c r="E474" s="443"/>
      <c r="F474" s="443"/>
    </row>
    <row r="475" spans="2:6" x14ac:dyDescent="0.2">
      <c r="B475" s="443"/>
      <c r="C475" s="443"/>
      <c r="D475" s="443"/>
      <c r="E475" s="443"/>
      <c r="F475" s="443"/>
    </row>
    <row r="476" spans="2:6" x14ac:dyDescent="0.2">
      <c r="B476" s="443"/>
      <c r="C476" s="443"/>
      <c r="D476" s="443"/>
      <c r="E476" s="443"/>
      <c r="F476" s="443"/>
    </row>
    <row r="477" spans="2:6" x14ac:dyDescent="0.2">
      <c r="B477" s="443"/>
      <c r="C477" s="443"/>
      <c r="D477" s="443"/>
      <c r="E477" s="443"/>
      <c r="F477" s="443"/>
    </row>
    <row r="478" spans="2:6" x14ac:dyDescent="0.2">
      <c r="B478" s="443"/>
      <c r="C478" s="443"/>
      <c r="D478" s="443"/>
      <c r="E478" s="443"/>
      <c r="F478" s="443"/>
    </row>
    <row r="479" spans="2:6" x14ac:dyDescent="0.2">
      <c r="B479" s="443"/>
      <c r="C479" s="443"/>
      <c r="D479" s="443"/>
      <c r="E479" s="443"/>
      <c r="F479" s="443"/>
    </row>
    <row r="480" spans="2:6" x14ac:dyDescent="0.2">
      <c r="B480" s="443"/>
      <c r="C480" s="443"/>
      <c r="D480" s="443"/>
      <c r="E480" s="443"/>
      <c r="F480" s="443"/>
    </row>
    <row r="481" spans="2:6" x14ac:dyDescent="0.2">
      <c r="B481" s="443"/>
      <c r="C481" s="443"/>
      <c r="D481" s="443"/>
      <c r="E481" s="443"/>
      <c r="F481" s="443"/>
    </row>
    <row r="482" spans="2:6" x14ac:dyDescent="0.2">
      <c r="B482" s="443"/>
      <c r="C482" s="443"/>
      <c r="D482" s="443"/>
      <c r="E482" s="443"/>
      <c r="F482" s="443"/>
    </row>
    <row r="483" spans="2:6" x14ac:dyDescent="0.2">
      <c r="B483" s="443"/>
      <c r="C483" s="443"/>
      <c r="D483" s="443"/>
      <c r="E483" s="443"/>
      <c r="F483" s="443"/>
    </row>
    <row r="484" spans="2:6" x14ac:dyDescent="0.2">
      <c r="B484" s="443"/>
      <c r="C484" s="443"/>
      <c r="D484" s="443"/>
      <c r="E484" s="443"/>
      <c r="F484" s="443"/>
    </row>
    <row r="485" spans="2:6" x14ac:dyDescent="0.2">
      <c r="B485" s="443"/>
      <c r="C485" s="443"/>
      <c r="D485" s="443"/>
      <c r="E485" s="443"/>
      <c r="F485" s="443"/>
    </row>
    <row r="486" spans="2:6" x14ac:dyDescent="0.2">
      <c r="B486" s="443"/>
      <c r="C486" s="443"/>
      <c r="D486" s="443"/>
      <c r="E486" s="443"/>
      <c r="F486" s="443"/>
    </row>
    <row r="487" spans="2:6" x14ac:dyDescent="0.2">
      <c r="B487" s="443"/>
      <c r="C487" s="443"/>
      <c r="D487" s="443"/>
      <c r="E487" s="443"/>
      <c r="F487" s="443"/>
    </row>
    <row r="488" spans="2:6" x14ac:dyDescent="0.2">
      <c r="B488" s="443"/>
      <c r="C488" s="443"/>
      <c r="D488" s="443"/>
      <c r="E488" s="443"/>
      <c r="F488" s="443"/>
    </row>
    <row r="489" spans="2:6" x14ac:dyDescent="0.2">
      <c r="B489" s="443"/>
      <c r="C489" s="443"/>
      <c r="D489" s="443"/>
      <c r="E489" s="443"/>
      <c r="F489" s="443"/>
    </row>
    <row r="490" spans="2:6" x14ac:dyDescent="0.2">
      <c r="B490" s="443"/>
      <c r="C490" s="443"/>
      <c r="D490" s="443"/>
      <c r="E490" s="443"/>
      <c r="F490" s="443"/>
    </row>
    <row r="491" spans="2:6" x14ac:dyDescent="0.2">
      <c r="B491" s="443"/>
      <c r="C491" s="443"/>
      <c r="D491" s="443"/>
      <c r="E491" s="443"/>
      <c r="F491" s="443"/>
    </row>
    <row r="492" spans="2:6" x14ac:dyDescent="0.2">
      <c r="B492" s="443"/>
      <c r="C492" s="443"/>
      <c r="D492" s="443"/>
      <c r="E492" s="443"/>
      <c r="F492" s="443"/>
    </row>
    <row r="493" spans="2:6" x14ac:dyDescent="0.2">
      <c r="B493" s="443"/>
      <c r="C493" s="443"/>
      <c r="D493" s="443"/>
      <c r="E493" s="443"/>
      <c r="F493" s="443"/>
    </row>
    <row r="494" spans="2:6" x14ac:dyDescent="0.2">
      <c r="B494" s="443"/>
      <c r="C494" s="443"/>
      <c r="D494" s="443"/>
      <c r="E494" s="443"/>
      <c r="F494" s="443"/>
    </row>
    <row r="495" spans="2:6" x14ac:dyDescent="0.2">
      <c r="B495" s="443"/>
      <c r="C495" s="443"/>
      <c r="D495" s="443"/>
      <c r="E495" s="443"/>
      <c r="F495" s="443"/>
    </row>
    <row r="496" spans="2:6" x14ac:dyDescent="0.2">
      <c r="B496" s="443"/>
      <c r="C496" s="443"/>
      <c r="D496" s="443"/>
      <c r="E496" s="443"/>
      <c r="F496" s="443"/>
    </row>
    <row r="497" spans="2:6" x14ac:dyDescent="0.2">
      <c r="B497" s="443"/>
      <c r="C497" s="443"/>
      <c r="D497" s="443"/>
      <c r="E497" s="443"/>
      <c r="F497" s="443"/>
    </row>
    <row r="498" spans="2:6" x14ac:dyDescent="0.2">
      <c r="B498" s="443"/>
      <c r="C498" s="443"/>
      <c r="D498" s="443"/>
      <c r="E498" s="443"/>
      <c r="F498" s="443"/>
    </row>
    <row r="499" spans="2:6" x14ac:dyDescent="0.2">
      <c r="B499" s="443"/>
      <c r="C499" s="443"/>
      <c r="D499" s="443"/>
      <c r="E499" s="443"/>
      <c r="F499" s="443"/>
    </row>
    <row r="500" spans="2:6" x14ac:dyDescent="0.2">
      <c r="B500" s="443"/>
      <c r="C500" s="443"/>
      <c r="D500" s="443"/>
      <c r="E500" s="443"/>
      <c r="F500" s="443"/>
    </row>
    <row r="501" spans="2:6" x14ac:dyDescent="0.2">
      <c r="B501" s="443"/>
      <c r="C501" s="443"/>
      <c r="D501" s="443"/>
      <c r="E501" s="443"/>
      <c r="F501" s="443"/>
    </row>
    <row r="502" spans="2:6" x14ac:dyDescent="0.2">
      <c r="B502" s="443"/>
      <c r="C502" s="443"/>
      <c r="D502" s="443"/>
      <c r="E502" s="443"/>
      <c r="F502" s="443"/>
    </row>
    <row r="503" spans="2:6" x14ac:dyDescent="0.2">
      <c r="B503" s="443"/>
      <c r="C503" s="443"/>
      <c r="D503" s="443"/>
      <c r="E503" s="443"/>
      <c r="F503" s="443"/>
    </row>
    <row r="504" spans="2:6" x14ac:dyDescent="0.2">
      <c r="B504" s="443"/>
      <c r="C504" s="443"/>
      <c r="D504" s="443"/>
      <c r="E504" s="443"/>
      <c r="F504" s="443"/>
    </row>
    <row r="505" spans="2:6" x14ac:dyDescent="0.2">
      <c r="B505" s="443"/>
      <c r="C505" s="443"/>
      <c r="D505" s="443"/>
      <c r="E505" s="443"/>
      <c r="F505" s="443"/>
    </row>
    <row r="506" spans="2:6" x14ac:dyDescent="0.2">
      <c r="B506" s="443"/>
      <c r="C506" s="443"/>
      <c r="D506" s="443"/>
      <c r="E506" s="443"/>
      <c r="F506" s="443"/>
    </row>
    <row r="507" spans="2:6" x14ac:dyDescent="0.2">
      <c r="B507" s="443"/>
      <c r="C507" s="443"/>
      <c r="D507" s="443"/>
      <c r="E507" s="443"/>
      <c r="F507" s="443"/>
    </row>
    <row r="508" spans="2:6" x14ac:dyDescent="0.2">
      <c r="B508" s="443"/>
      <c r="C508" s="443"/>
      <c r="D508" s="443"/>
      <c r="E508" s="443"/>
      <c r="F508" s="443"/>
    </row>
    <row r="509" spans="2:6" x14ac:dyDescent="0.2">
      <c r="B509" s="443"/>
      <c r="C509" s="443"/>
      <c r="D509" s="443"/>
      <c r="E509" s="443"/>
      <c r="F509" s="443"/>
    </row>
    <row r="510" spans="2:6" x14ac:dyDescent="0.2">
      <c r="B510" s="443"/>
      <c r="C510" s="443"/>
      <c r="D510" s="443"/>
      <c r="E510" s="443"/>
      <c r="F510" s="443"/>
    </row>
    <row r="511" spans="2:6" x14ac:dyDescent="0.2">
      <c r="B511" s="443"/>
      <c r="C511" s="443"/>
      <c r="D511" s="443"/>
      <c r="E511" s="443"/>
      <c r="F511" s="443"/>
    </row>
    <row r="512" spans="2:6" x14ac:dyDescent="0.2">
      <c r="B512" s="443"/>
      <c r="C512" s="443"/>
      <c r="D512" s="443"/>
      <c r="E512" s="443"/>
      <c r="F512" s="443"/>
    </row>
    <row r="513" spans="2:6" x14ac:dyDescent="0.2">
      <c r="B513" s="443"/>
      <c r="C513" s="443"/>
      <c r="D513" s="443"/>
      <c r="E513" s="443"/>
      <c r="F513" s="443"/>
    </row>
    <row r="514" spans="2:6" x14ac:dyDescent="0.2">
      <c r="B514" s="443"/>
      <c r="C514" s="443"/>
      <c r="D514" s="443"/>
      <c r="E514" s="443"/>
      <c r="F514" s="443"/>
    </row>
    <row r="515" spans="2:6" x14ac:dyDescent="0.2">
      <c r="B515" s="443"/>
      <c r="C515" s="443"/>
      <c r="D515" s="443"/>
      <c r="E515" s="443"/>
      <c r="F515" s="443"/>
    </row>
    <row r="516" spans="2:6" x14ac:dyDescent="0.2">
      <c r="B516" s="443"/>
      <c r="C516" s="443"/>
      <c r="D516" s="443"/>
      <c r="E516" s="443"/>
      <c r="F516" s="443"/>
    </row>
    <row r="517" spans="2:6" x14ac:dyDescent="0.2">
      <c r="B517" s="443"/>
      <c r="C517" s="443"/>
      <c r="D517" s="443"/>
      <c r="E517" s="443"/>
      <c r="F517" s="443"/>
    </row>
    <row r="518" spans="2:6" x14ac:dyDescent="0.2">
      <c r="B518" s="443"/>
      <c r="C518" s="443"/>
      <c r="D518" s="443"/>
      <c r="E518" s="443"/>
      <c r="F518" s="443"/>
    </row>
    <row r="519" spans="2:6" x14ac:dyDescent="0.2">
      <c r="B519" s="443"/>
      <c r="C519" s="443"/>
      <c r="D519" s="443"/>
      <c r="E519" s="443"/>
      <c r="F519" s="443"/>
    </row>
    <row r="520" spans="2:6" x14ac:dyDescent="0.2">
      <c r="B520" s="443"/>
      <c r="C520" s="443"/>
      <c r="D520" s="443"/>
      <c r="E520" s="443"/>
      <c r="F520" s="443"/>
    </row>
    <row r="521" spans="2:6" x14ac:dyDescent="0.2">
      <c r="B521" s="443"/>
      <c r="C521" s="443"/>
      <c r="D521" s="443"/>
      <c r="E521" s="443"/>
      <c r="F521" s="443"/>
    </row>
    <row r="522" spans="2:6" x14ac:dyDescent="0.2">
      <c r="B522" s="443"/>
      <c r="C522" s="443"/>
      <c r="D522" s="443"/>
      <c r="E522" s="443"/>
      <c r="F522" s="443"/>
    </row>
    <row r="523" spans="2:6" x14ac:dyDescent="0.2">
      <c r="B523" s="443"/>
      <c r="C523" s="443"/>
      <c r="D523" s="443"/>
      <c r="E523" s="443"/>
      <c r="F523" s="443"/>
    </row>
    <row r="524" spans="2:6" x14ac:dyDescent="0.2">
      <c r="B524" s="443"/>
      <c r="C524" s="443"/>
      <c r="D524" s="443"/>
      <c r="E524" s="443"/>
      <c r="F524" s="443"/>
    </row>
    <row r="525" spans="2:6" x14ac:dyDescent="0.2">
      <c r="B525" s="443"/>
      <c r="C525" s="443"/>
      <c r="D525" s="443"/>
      <c r="E525" s="443"/>
      <c r="F525" s="443"/>
    </row>
    <row r="526" spans="2:6" x14ac:dyDescent="0.2">
      <c r="B526" s="443"/>
      <c r="C526" s="443"/>
      <c r="D526" s="443"/>
      <c r="E526" s="443"/>
      <c r="F526" s="443"/>
    </row>
    <row r="527" spans="2:6" x14ac:dyDescent="0.2">
      <c r="B527" s="443"/>
      <c r="C527" s="443"/>
      <c r="D527" s="443"/>
      <c r="E527" s="443"/>
      <c r="F527" s="443"/>
    </row>
    <row r="528" spans="2:6" x14ac:dyDescent="0.2">
      <c r="B528" s="443"/>
      <c r="C528" s="443"/>
      <c r="D528" s="443"/>
      <c r="E528" s="443"/>
      <c r="F528" s="443"/>
    </row>
    <row r="529" spans="2:6" x14ac:dyDescent="0.2">
      <c r="B529" s="443"/>
      <c r="C529" s="443"/>
      <c r="D529" s="443"/>
      <c r="E529" s="443"/>
      <c r="F529" s="443"/>
    </row>
    <row r="530" spans="2:6" x14ac:dyDescent="0.2">
      <c r="B530" s="443"/>
      <c r="C530" s="443"/>
      <c r="D530" s="443"/>
      <c r="E530" s="443"/>
      <c r="F530" s="443"/>
    </row>
    <row r="531" spans="2:6" x14ac:dyDescent="0.2">
      <c r="B531" s="443"/>
      <c r="C531" s="443"/>
      <c r="D531" s="443"/>
      <c r="E531" s="443"/>
      <c r="F531" s="443"/>
    </row>
    <row r="532" spans="2:6" x14ac:dyDescent="0.2">
      <c r="B532" s="443"/>
      <c r="C532" s="443"/>
      <c r="D532" s="443"/>
      <c r="E532" s="443"/>
      <c r="F532" s="443"/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6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1"/>
  <sheetViews>
    <sheetView zoomScale="75" workbookViewId="0">
      <selection activeCell="A11" sqref="A11"/>
    </sheetView>
  </sheetViews>
  <sheetFormatPr defaultRowHeight="12.75" x14ac:dyDescent="0.2"/>
  <cols>
    <col min="1" max="1" width="15.85546875" style="315" customWidth="1"/>
    <col min="2" max="3" width="10.5703125" style="315" customWidth="1"/>
    <col min="4" max="4" width="9.85546875" style="315" customWidth="1"/>
    <col min="5" max="5" width="9.28515625" style="315" customWidth="1"/>
    <col min="6" max="6" width="73.7109375" style="315" customWidth="1"/>
    <col min="7" max="7" width="22.7109375" style="315" customWidth="1"/>
    <col min="8" max="8" width="22" style="444" customWidth="1"/>
    <col min="9" max="9" width="22.7109375" style="315" customWidth="1"/>
    <col min="10" max="10" width="13.85546875" style="315" customWidth="1"/>
    <col min="11" max="16384" width="9.140625" style="315"/>
  </cols>
  <sheetData>
    <row r="1" spans="1:10" ht="15" x14ac:dyDescent="0.2">
      <c r="G1" s="316"/>
      <c r="H1" s="317"/>
    </row>
    <row r="3" spans="1:10" ht="23.25" x14ac:dyDescent="0.35">
      <c r="A3" s="318" t="s">
        <v>476</v>
      </c>
      <c r="B3" s="319"/>
      <c r="C3" s="319"/>
      <c r="D3" s="319"/>
      <c r="E3" s="319"/>
      <c r="F3" s="319"/>
      <c r="G3" s="319"/>
      <c r="H3" s="320"/>
      <c r="I3" s="321"/>
      <c r="J3" s="321"/>
    </row>
    <row r="4" spans="1:10" ht="24.75" customHeight="1" x14ac:dyDescent="0.25">
      <c r="A4" s="318" t="s">
        <v>269</v>
      </c>
      <c r="B4" s="318"/>
      <c r="C4" s="318"/>
      <c r="D4" s="318"/>
      <c r="E4" s="322"/>
      <c r="F4" s="322"/>
      <c r="G4" s="321"/>
      <c r="H4" s="323"/>
      <c r="I4" s="321"/>
    </row>
    <row r="5" spans="1:10" ht="15.75" thickBot="1" x14ac:dyDescent="0.25">
      <c r="B5" s="324"/>
      <c r="C5" s="324"/>
      <c r="G5" s="325"/>
      <c r="H5" s="326"/>
      <c r="I5" s="316"/>
      <c r="J5" s="327" t="s">
        <v>202</v>
      </c>
    </row>
    <row r="6" spans="1:10" ht="24" customHeight="1" x14ac:dyDescent="0.25">
      <c r="A6" s="328" t="s">
        <v>270</v>
      </c>
      <c r="B6" s="329" t="s">
        <v>271</v>
      </c>
      <c r="C6" s="330"/>
      <c r="D6" s="330"/>
      <c r="E6" s="331"/>
      <c r="F6" s="332" t="s">
        <v>272</v>
      </c>
      <c r="G6" s="332" t="s">
        <v>273</v>
      </c>
      <c r="H6" s="333" t="s">
        <v>274</v>
      </c>
      <c r="I6" s="332" t="s">
        <v>256</v>
      </c>
      <c r="J6" s="332" t="s">
        <v>275</v>
      </c>
    </row>
    <row r="7" spans="1:10" ht="17.25" customHeight="1" x14ac:dyDescent="0.25">
      <c r="A7" s="334" t="s">
        <v>276</v>
      </c>
      <c r="B7" s="335" t="s">
        <v>277</v>
      </c>
      <c r="C7" s="336" t="s">
        <v>278</v>
      </c>
      <c r="D7" s="337" t="s">
        <v>279</v>
      </c>
      <c r="E7" s="338" t="s">
        <v>280</v>
      </c>
      <c r="F7" s="339"/>
      <c r="G7" s="340" t="s">
        <v>258</v>
      </c>
      <c r="H7" s="341" t="s">
        <v>281</v>
      </c>
      <c r="I7" s="340" t="s">
        <v>282</v>
      </c>
      <c r="J7" s="340" t="s">
        <v>283</v>
      </c>
    </row>
    <row r="8" spans="1:10" ht="15" x14ac:dyDescent="0.25">
      <c r="A8" s="342" t="s">
        <v>284</v>
      </c>
      <c r="B8" s="343" t="s">
        <v>285</v>
      </c>
      <c r="C8" s="336"/>
      <c r="D8" s="336"/>
      <c r="E8" s="344" t="s">
        <v>286</v>
      </c>
      <c r="F8" s="345"/>
      <c r="G8" s="340" t="s">
        <v>265</v>
      </c>
      <c r="H8" s="341" t="s">
        <v>287</v>
      </c>
      <c r="I8" s="346">
        <v>2014</v>
      </c>
      <c r="J8" s="347" t="s">
        <v>288</v>
      </c>
    </row>
    <row r="9" spans="1:10" ht="15.75" thickBot="1" x14ac:dyDescent="0.3">
      <c r="A9" s="342" t="s">
        <v>289</v>
      </c>
      <c r="B9" s="348"/>
      <c r="C9" s="349"/>
      <c r="D9" s="349"/>
      <c r="E9" s="350"/>
      <c r="F9" s="351"/>
      <c r="G9" s="346"/>
      <c r="H9" s="352"/>
      <c r="I9" s="353"/>
      <c r="J9" s="354"/>
    </row>
    <row r="10" spans="1:10" ht="15" thickBot="1" x14ac:dyDescent="0.25">
      <c r="A10" s="355" t="s">
        <v>0</v>
      </c>
      <c r="B10" s="356" t="s">
        <v>290</v>
      </c>
      <c r="C10" s="357" t="s">
        <v>291</v>
      </c>
      <c r="D10" s="357" t="s">
        <v>292</v>
      </c>
      <c r="E10" s="358" t="s">
        <v>293</v>
      </c>
      <c r="F10" s="358" t="s">
        <v>294</v>
      </c>
      <c r="G10" s="358">
        <v>1</v>
      </c>
      <c r="H10" s="359">
        <v>2</v>
      </c>
      <c r="I10" s="358">
        <v>3</v>
      </c>
      <c r="J10" s="358">
        <v>4</v>
      </c>
    </row>
    <row r="11" spans="1:10" ht="24.75" customHeight="1" x14ac:dyDescent="0.25">
      <c r="A11" s="360" t="s">
        <v>295</v>
      </c>
      <c r="B11" s="361" t="s">
        <v>296</v>
      </c>
      <c r="C11" s="362"/>
      <c r="D11" s="363"/>
      <c r="E11" s="364"/>
      <c r="F11" s="365" t="s">
        <v>227</v>
      </c>
      <c r="G11" s="366">
        <f>SUM(G12+G18+G19+G71)</f>
        <v>43990150</v>
      </c>
      <c r="H11" s="366">
        <f>SUM(H12+H18+H19+H71)</f>
        <v>57997299</v>
      </c>
      <c r="I11" s="366">
        <f>SUM(I12+I18+I19+I71)</f>
        <v>22327312</v>
      </c>
      <c r="J11" s="367">
        <f t="shared" ref="J11:J74" si="0">SUM($I11/H11)*100</f>
        <v>38.497158290078303</v>
      </c>
    </row>
    <row r="12" spans="1:10" ht="18.95" customHeight="1" x14ac:dyDescent="0.25">
      <c r="A12" s="368" t="s">
        <v>295</v>
      </c>
      <c r="B12" s="369"/>
      <c r="C12" s="370" t="s">
        <v>297</v>
      </c>
      <c r="D12" s="370"/>
      <c r="E12" s="371"/>
      <c r="F12" s="372" t="s">
        <v>298</v>
      </c>
      <c r="G12" s="373">
        <f>SUM(G13+G14+G16+G17)</f>
        <v>17595248</v>
      </c>
      <c r="H12" s="373">
        <f>SUM(H13+H14+H16+H17)</f>
        <v>19914562</v>
      </c>
      <c r="I12" s="373">
        <f>SUM(I13+I14+I16+I17)</f>
        <v>7702564</v>
      </c>
      <c r="J12" s="374">
        <f t="shared" si="0"/>
        <v>38.678048756482816</v>
      </c>
    </row>
    <row r="13" spans="1:10" ht="18.95" customHeight="1" x14ac:dyDescent="0.25">
      <c r="A13" s="375" t="s">
        <v>295</v>
      </c>
      <c r="B13" s="369"/>
      <c r="C13" s="370"/>
      <c r="D13" s="376" t="s">
        <v>299</v>
      </c>
      <c r="E13" s="377"/>
      <c r="F13" s="378" t="s">
        <v>300</v>
      </c>
      <c r="G13" s="379">
        <v>15663825</v>
      </c>
      <c r="H13" s="379">
        <v>15663825</v>
      </c>
      <c r="I13" s="379">
        <v>6938723</v>
      </c>
      <c r="J13" s="380">
        <f t="shared" si="0"/>
        <v>44.297756135554373</v>
      </c>
    </row>
    <row r="14" spans="1:10" ht="18.95" customHeight="1" x14ac:dyDescent="0.25">
      <c r="A14" s="375" t="s">
        <v>295</v>
      </c>
      <c r="B14" s="369"/>
      <c r="C14" s="370"/>
      <c r="D14" s="376" t="s">
        <v>301</v>
      </c>
      <c r="E14" s="377"/>
      <c r="F14" s="378" t="s">
        <v>302</v>
      </c>
      <c r="G14" s="379">
        <f>SUM(G15:G15)</f>
        <v>145200</v>
      </c>
      <c r="H14" s="379">
        <f>SUM(H15:H15)</f>
        <v>145200</v>
      </c>
      <c r="I14" s="379">
        <f>SUM(I15:I15)</f>
        <v>111677</v>
      </c>
      <c r="J14" s="380">
        <f t="shared" si="0"/>
        <v>76.912534435261705</v>
      </c>
    </row>
    <row r="15" spans="1:10" ht="18.95" customHeight="1" x14ac:dyDescent="0.2">
      <c r="A15" s="381" t="s">
        <v>295</v>
      </c>
      <c r="B15" s="382"/>
      <c r="C15" s="383"/>
      <c r="D15" s="384"/>
      <c r="E15" s="385" t="s">
        <v>303</v>
      </c>
      <c r="F15" s="386" t="s">
        <v>304</v>
      </c>
      <c r="G15" s="387">
        <v>145200</v>
      </c>
      <c r="H15" s="387">
        <v>145200</v>
      </c>
      <c r="I15" s="387">
        <v>111677</v>
      </c>
      <c r="J15" s="388">
        <f t="shared" si="0"/>
        <v>76.912534435261705</v>
      </c>
    </row>
    <row r="16" spans="1:10" ht="18.95" customHeight="1" x14ac:dyDescent="0.25">
      <c r="A16" s="375" t="s">
        <v>295</v>
      </c>
      <c r="B16" s="369"/>
      <c r="C16" s="370"/>
      <c r="D16" s="376" t="s">
        <v>305</v>
      </c>
      <c r="E16" s="377"/>
      <c r="F16" s="378" t="s">
        <v>306</v>
      </c>
      <c r="G16" s="379">
        <v>3600</v>
      </c>
      <c r="H16" s="379">
        <v>3600</v>
      </c>
      <c r="I16" s="379">
        <v>1314</v>
      </c>
      <c r="J16" s="380">
        <f t="shared" si="0"/>
        <v>36.5</v>
      </c>
    </row>
    <row r="17" spans="1:10" ht="18.95" customHeight="1" x14ac:dyDescent="0.25">
      <c r="A17" s="375" t="s">
        <v>295</v>
      </c>
      <c r="B17" s="369"/>
      <c r="C17" s="370"/>
      <c r="D17" s="376" t="s">
        <v>307</v>
      </c>
      <c r="E17" s="377"/>
      <c r="F17" s="378" t="s">
        <v>308</v>
      </c>
      <c r="G17" s="379">
        <v>1782623</v>
      </c>
      <c r="H17" s="379">
        <v>4101937</v>
      </c>
      <c r="I17" s="379">
        <v>650850</v>
      </c>
      <c r="J17" s="380">
        <f t="shared" si="0"/>
        <v>15.866894103931875</v>
      </c>
    </row>
    <row r="18" spans="1:10" ht="18.95" customHeight="1" x14ac:dyDescent="0.25">
      <c r="A18" s="368" t="s">
        <v>295</v>
      </c>
      <c r="B18" s="389"/>
      <c r="C18" s="390" t="s">
        <v>309</v>
      </c>
      <c r="D18" s="390"/>
      <c r="E18" s="391"/>
      <c r="F18" s="392" t="s">
        <v>310</v>
      </c>
      <c r="G18" s="393">
        <v>6898562</v>
      </c>
      <c r="H18" s="393">
        <v>7793568</v>
      </c>
      <c r="I18" s="394">
        <v>3007649</v>
      </c>
      <c r="J18" s="374">
        <f t="shared" si="0"/>
        <v>38.591425647405657</v>
      </c>
    </row>
    <row r="19" spans="1:10" ht="18.95" customHeight="1" x14ac:dyDescent="0.25">
      <c r="A19" s="368" t="s">
        <v>295</v>
      </c>
      <c r="B19" s="389"/>
      <c r="C19" s="403" t="s">
        <v>333</v>
      </c>
      <c r="D19" s="390"/>
      <c r="E19" s="404"/>
      <c r="F19" s="392" t="s">
        <v>334</v>
      </c>
      <c r="G19" s="405">
        <f>SUM(G20+G23+G28+G38+G50+G44+G53)</f>
        <v>19044726</v>
      </c>
      <c r="H19" s="405">
        <f>SUM(H20+H23+H28+H38+H50+H44+H53)</f>
        <v>29713350</v>
      </c>
      <c r="I19" s="406">
        <f>SUM(I20+I23+I28+I38+I50+I44+I53)</f>
        <v>11476258</v>
      </c>
      <c r="J19" s="374">
        <f t="shared" si="0"/>
        <v>38.623238376016168</v>
      </c>
    </row>
    <row r="20" spans="1:10" ht="18.95" customHeight="1" x14ac:dyDescent="0.2">
      <c r="A20" s="375" t="s">
        <v>295</v>
      </c>
      <c r="B20" s="407"/>
      <c r="C20" s="408"/>
      <c r="D20" s="376" t="s">
        <v>335</v>
      </c>
      <c r="E20" s="409"/>
      <c r="F20" s="378" t="s">
        <v>336</v>
      </c>
      <c r="G20" s="410">
        <f>SUM(G21:G22)</f>
        <v>62085</v>
      </c>
      <c r="H20" s="410">
        <f>SUM(H21:H22)</f>
        <v>62085</v>
      </c>
      <c r="I20" s="410">
        <f>SUM(I21:I22)</f>
        <v>13120</v>
      </c>
      <c r="J20" s="380">
        <f t="shared" si="0"/>
        <v>21.132318595473947</v>
      </c>
    </row>
    <row r="21" spans="1:10" ht="18.95" customHeight="1" x14ac:dyDescent="0.2">
      <c r="A21" s="381" t="s">
        <v>295</v>
      </c>
      <c r="B21" s="407"/>
      <c r="C21" s="411"/>
      <c r="D21" s="412"/>
      <c r="E21" s="413">
        <v>631001</v>
      </c>
      <c r="F21" s="414" t="s">
        <v>337</v>
      </c>
      <c r="G21" s="415">
        <v>42085</v>
      </c>
      <c r="H21" s="415">
        <v>42085</v>
      </c>
      <c r="I21" s="415">
        <v>8974</v>
      </c>
      <c r="J21" s="388">
        <f t="shared" si="0"/>
        <v>21.323511940121183</v>
      </c>
    </row>
    <row r="22" spans="1:10" ht="18.95" customHeight="1" x14ac:dyDescent="0.2">
      <c r="A22" s="381" t="s">
        <v>295</v>
      </c>
      <c r="B22" s="407"/>
      <c r="C22" s="411"/>
      <c r="D22" s="412"/>
      <c r="E22" s="413">
        <v>631002</v>
      </c>
      <c r="F22" s="414" t="s">
        <v>338</v>
      </c>
      <c r="G22" s="415">
        <v>20000</v>
      </c>
      <c r="H22" s="415">
        <v>20000</v>
      </c>
      <c r="I22" s="415">
        <v>4146</v>
      </c>
      <c r="J22" s="388">
        <f t="shared" si="0"/>
        <v>20.73</v>
      </c>
    </row>
    <row r="23" spans="1:10" ht="18.95" customHeight="1" x14ac:dyDescent="0.2">
      <c r="A23" s="375" t="s">
        <v>295</v>
      </c>
      <c r="B23" s="407"/>
      <c r="C23" s="408"/>
      <c r="D23" s="376" t="s">
        <v>340</v>
      </c>
      <c r="E23" s="409"/>
      <c r="F23" s="378" t="s">
        <v>341</v>
      </c>
      <c r="G23" s="410">
        <f>SUM(G24:G27)</f>
        <v>5849355</v>
      </c>
      <c r="H23" s="410">
        <f>SUM(H24:H27)</f>
        <v>8452789</v>
      </c>
      <c r="I23" s="410">
        <f>SUM(I24:I27)</f>
        <v>3426268</v>
      </c>
      <c r="J23" s="380">
        <f t="shared" si="0"/>
        <v>40.534171620751444</v>
      </c>
    </row>
    <row r="24" spans="1:10" ht="18.95" customHeight="1" x14ac:dyDescent="0.2">
      <c r="A24" s="381" t="s">
        <v>295</v>
      </c>
      <c r="B24" s="407"/>
      <c r="C24" s="408"/>
      <c r="D24" s="416"/>
      <c r="E24" s="417">
        <v>632001</v>
      </c>
      <c r="F24" s="418" t="s">
        <v>342</v>
      </c>
      <c r="G24" s="415">
        <v>633195</v>
      </c>
      <c r="H24" s="415">
        <v>618095</v>
      </c>
      <c r="I24" s="415">
        <v>273170</v>
      </c>
      <c r="J24" s="388">
        <f t="shared" si="0"/>
        <v>44.195471569904306</v>
      </c>
    </row>
    <row r="25" spans="1:10" ht="18.95" customHeight="1" x14ac:dyDescent="0.2">
      <c r="A25" s="381" t="s">
        <v>295</v>
      </c>
      <c r="B25" s="407"/>
      <c r="C25" s="408"/>
      <c r="D25" s="416"/>
      <c r="E25" s="417">
        <v>632002</v>
      </c>
      <c r="F25" s="418" t="s">
        <v>343</v>
      </c>
      <c r="G25" s="415">
        <v>70050</v>
      </c>
      <c r="H25" s="415">
        <v>69750</v>
      </c>
      <c r="I25" s="415">
        <v>35426</v>
      </c>
      <c r="J25" s="388">
        <f t="shared" si="0"/>
        <v>50.789964157706095</v>
      </c>
    </row>
    <row r="26" spans="1:10" ht="18.95" customHeight="1" x14ac:dyDescent="0.2">
      <c r="A26" s="381" t="s">
        <v>295</v>
      </c>
      <c r="B26" s="407"/>
      <c r="C26" s="408"/>
      <c r="D26" s="416"/>
      <c r="E26" s="417">
        <v>632003</v>
      </c>
      <c r="F26" s="419" t="s">
        <v>344</v>
      </c>
      <c r="G26" s="415">
        <v>3804360</v>
      </c>
      <c r="H26" s="415">
        <v>6014944</v>
      </c>
      <c r="I26" s="415">
        <v>2393130</v>
      </c>
      <c r="J26" s="388">
        <f t="shared" si="0"/>
        <v>39.786405326466877</v>
      </c>
    </row>
    <row r="27" spans="1:10" ht="18.95" customHeight="1" x14ac:dyDescent="0.2">
      <c r="A27" s="381" t="s">
        <v>295</v>
      </c>
      <c r="B27" s="407"/>
      <c r="C27" s="408"/>
      <c r="D27" s="416"/>
      <c r="E27" s="417">
        <v>632004</v>
      </c>
      <c r="F27" s="419" t="s">
        <v>345</v>
      </c>
      <c r="G27" s="415">
        <v>1341750</v>
      </c>
      <c r="H27" s="415">
        <v>1750000</v>
      </c>
      <c r="I27" s="415">
        <v>724542</v>
      </c>
      <c r="J27" s="388">
        <f t="shared" si="0"/>
        <v>41.4024</v>
      </c>
    </row>
    <row r="28" spans="1:10" ht="18.95" customHeight="1" x14ac:dyDescent="0.2">
      <c r="A28" s="375" t="s">
        <v>295</v>
      </c>
      <c r="B28" s="407"/>
      <c r="C28" s="408"/>
      <c r="D28" s="376" t="s">
        <v>346</v>
      </c>
      <c r="E28" s="409"/>
      <c r="F28" s="378" t="s">
        <v>347</v>
      </c>
      <c r="G28" s="410">
        <f>SUM(G29:G37)</f>
        <v>447849</v>
      </c>
      <c r="H28" s="410">
        <f>SUM(H29:H37)</f>
        <v>783613</v>
      </c>
      <c r="I28" s="410">
        <f>SUM(I29:I37)</f>
        <v>145732</v>
      </c>
      <c r="J28" s="380">
        <f t="shared" si="0"/>
        <v>18.597445422676756</v>
      </c>
    </row>
    <row r="29" spans="1:10" ht="18.95" customHeight="1" x14ac:dyDescent="0.2">
      <c r="A29" s="381" t="s">
        <v>295</v>
      </c>
      <c r="B29" s="407"/>
      <c r="C29" s="408"/>
      <c r="D29" s="420"/>
      <c r="E29" s="421" t="s">
        <v>348</v>
      </c>
      <c r="F29" s="422" t="s">
        <v>349</v>
      </c>
      <c r="G29" s="399">
        <v>15705</v>
      </c>
      <c r="H29" s="399">
        <v>60695</v>
      </c>
      <c r="I29" s="399">
        <v>7182</v>
      </c>
      <c r="J29" s="388">
        <f t="shared" si="0"/>
        <v>11.832935167641487</v>
      </c>
    </row>
    <row r="30" spans="1:10" ht="18.95" customHeight="1" x14ac:dyDescent="0.2">
      <c r="A30" s="381" t="s">
        <v>295</v>
      </c>
      <c r="B30" s="407"/>
      <c r="C30" s="408"/>
      <c r="D30" s="420"/>
      <c r="E30" s="421" t="s">
        <v>350</v>
      </c>
      <c r="F30" s="422" t="s">
        <v>351</v>
      </c>
      <c r="G30" s="399">
        <v>0</v>
      </c>
      <c r="H30" s="399">
        <v>0</v>
      </c>
      <c r="I30" s="399">
        <v>1728</v>
      </c>
      <c r="J30" s="388">
        <v>0</v>
      </c>
    </row>
    <row r="31" spans="1:10" ht="18.95" customHeight="1" x14ac:dyDescent="0.2">
      <c r="A31" s="381" t="s">
        <v>295</v>
      </c>
      <c r="B31" s="407"/>
      <c r="C31" s="408"/>
      <c r="D31" s="420"/>
      <c r="E31" s="421" t="s">
        <v>352</v>
      </c>
      <c r="F31" s="422" t="s">
        <v>353</v>
      </c>
      <c r="G31" s="399">
        <v>600</v>
      </c>
      <c r="H31" s="399">
        <v>600</v>
      </c>
      <c r="I31" s="399">
        <v>1194</v>
      </c>
      <c r="J31" s="388">
        <f t="shared" si="0"/>
        <v>199</v>
      </c>
    </row>
    <row r="32" spans="1:10" ht="18.95" customHeight="1" x14ac:dyDescent="0.2">
      <c r="A32" s="381" t="s">
        <v>295</v>
      </c>
      <c r="B32" s="407"/>
      <c r="C32" s="408"/>
      <c r="D32" s="420"/>
      <c r="E32" s="421" t="s">
        <v>354</v>
      </c>
      <c r="F32" s="422" t="s">
        <v>355</v>
      </c>
      <c r="G32" s="399">
        <v>5569</v>
      </c>
      <c r="H32" s="399">
        <v>5469</v>
      </c>
      <c r="I32" s="399">
        <v>825</v>
      </c>
      <c r="J32" s="388">
        <f t="shared" si="0"/>
        <v>15.085024684585848</v>
      </c>
    </row>
    <row r="33" spans="1:10" ht="18.95" customHeight="1" x14ac:dyDescent="0.2">
      <c r="A33" s="381" t="s">
        <v>295</v>
      </c>
      <c r="B33" s="407"/>
      <c r="C33" s="408"/>
      <c r="D33" s="420"/>
      <c r="E33" s="421" t="s">
        <v>356</v>
      </c>
      <c r="F33" s="422" t="s">
        <v>357</v>
      </c>
      <c r="G33" s="399">
        <v>382850</v>
      </c>
      <c r="H33" s="399">
        <v>670924</v>
      </c>
      <c r="I33" s="399">
        <v>124274</v>
      </c>
      <c r="J33" s="388">
        <f t="shared" si="0"/>
        <v>18.522813314175675</v>
      </c>
    </row>
    <row r="34" spans="1:10" ht="18.95" customHeight="1" x14ac:dyDescent="0.2">
      <c r="A34" s="381" t="s">
        <v>295</v>
      </c>
      <c r="B34" s="407"/>
      <c r="C34" s="408"/>
      <c r="D34" s="420"/>
      <c r="E34" s="421" t="s">
        <v>358</v>
      </c>
      <c r="F34" s="422" t="s">
        <v>359</v>
      </c>
      <c r="G34" s="399">
        <v>11000</v>
      </c>
      <c r="H34" s="399">
        <v>11000</v>
      </c>
      <c r="I34" s="399">
        <v>517</v>
      </c>
      <c r="J34" s="388">
        <f t="shared" si="0"/>
        <v>4.7</v>
      </c>
    </row>
    <row r="35" spans="1:10" ht="18.95" customHeight="1" x14ac:dyDescent="0.2">
      <c r="A35" s="381" t="s">
        <v>295</v>
      </c>
      <c r="B35" s="407"/>
      <c r="C35" s="408"/>
      <c r="D35" s="420"/>
      <c r="E35" s="421" t="s">
        <v>360</v>
      </c>
      <c r="F35" s="422" t="s">
        <v>361</v>
      </c>
      <c r="G35" s="399">
        <v>9425</v>
      </c>
      <c r="H35" s="399">
        <v>12225</v>
      </c>
      <c r="I35" s="399">
        <v>1546</v>
      </c>
      <c r="J35" s="388">
        <f t="shared" si="0"/>
        <v>12.646216768916155</v>
      </c>
    </row>
    <row r="36" spans="1:10" ht="18.95" customHeight="1" x14ac:dyDescent="0.2">
      <c r="A36" s="381" t="s">
        <v>295</v>
      </c>
      <c r="B36" s="407"/>
      <c r="C36" s="408"/>
      <c r="D36" s="420"/>
      <c r="E36" s="421" t="s">
        <v>362</v>
      </c>
      <c r="F36" s="422" t="s">
        <v>363</v>
      </c>
      <c r="G36" s="399">
        <v>10000</v>
      </c>
      <c r="H36" s="399">
        <v>10000</v>
      </c>
      <c r="I36" s="399">
        <v>5398</v>
      </c>
      <c r="J36" s="388">
        <f t="shared" si="0"/>
        <v>53.98</v>
      </c>
    </row>
    <row r="37" spans="1:10" ht="18.95" customHeight="1" x14ac:dyDescent="0.2">
      <c r="A37" s="381" t="s">
        <v>295</v>
      </c>
      <c r="B37" s="407"/>
      <c r="C37" s="408"/>
      <c r="D37" s="420"/>
      <c r="E37" s="421" t="s">
        <v>364</v>
      </c>
      <c r="F37" s="422" t="s">
        <v>365</v>
      </c>
      <c r="G37" s="399">
        <v>12700</v>
      </c>
      <c r="H37" s="399">
        <v>12700</v>
      </c>
      <c r="I37" s="399">
        <v>3068</v>
      </c>
      <c r="J37" s="388">
        <f t="shared" si="0"/>
        <v>24.15748031496063</v>
      </c>
    </row>
    <row r="38" spans="1:10" ht="18.95" customHeight="1" x14ac:dyDescent="0.2">
      <c r="A38" s="375" t="s">
        <v>295</v>
      </c>
      <c r="B38" s="407"/>
      <c r="C38" s="408"/>
      <c r="D38" s="376" t="s">
        <v>366</v>
      </c>
      <c r="E38" s="409"/>
      <c r="F38" s="378" t="s">
        <v>367</v>
      </c>
      <c r="G38" s="410">
        <f>SUM(G39:G43)</f>
        <v>105896</v>
      </c>
      <c r="H38" s="410">
        <f>SUM(H39:H43)</f>
        <v>139722</v>
      </c>
      <c r="I38" s="410">
        <f>SUM(I39:I43)</f>
        <v>49717</v>
      </c>
      <c r="J38" s="380">
        <f t="shared" si="0"/>
        <v>35.582800131690071</v>
      </c>
    </row>
    <row r="39" spans="1:10" ht="18.95" customHeight="1" x14ac:dyDescent="0.2">
      <c r="A39" s="381" t="s">
        <v>295</v>
      </c>
      <c r="B39" s="407"/>
      <c r="C39" s="408"/>
      <c r="D39" s="416"/>
      <c r="E39" s="417">
        <v>634001</v>
      </c>
      <c r="F39" s="423" t="s">
        <v>368</v>
      </c>
      <c r="G39" s="415">
        <v>80950</v>
      </c>
      <c r="H39" s="415">
        <v>80150</v>
      </c>
      <c r="I39" s="415">
        <v>23129</v>
      </c>
      <c r="J39" s="388">
        <f t="shared" si="0"/>
        <v>28.857142857142858</v>
      </c>
    </row>
    <row r="40" spans="1:10" ht="18.95" customHeight="1" x14ac:dyDescent="0.2">
      <c r="A40" s="381" t="s">
        <v>295</v>
      </c>
      <c r="B40" s="407"/>
      <c r="C40" s="408"/>
      <c r="D40" s="416"/>
      <c r="E40" s="417">
        <v>634002</v>
      </c>
      <c r="F40" s="423" t="s">
        <v>369</v>
      </c>
      <c r="G40" s="415">
        <v>11874</v>
      </c>
      <c r="H40" s="415">
        <v>26500</v>
      </c>
      <c r="I40" s="415">
        <v>11496</v>
      </c>
      <c r="J40" s="388">
        <f t="shared" si="0"/>
        <v>43.381132075471697</v>
      </c>
    </row>
    <row r="41" spans="1:10" ht="18.95" customHeight="1" x14ac:dyDescent="0.2">
      <c r="A41" s="381" t="s">
        <v>295</v>
      </c>
      <c r="B41" s="407"/>
      <c r="C41" s="408"/>
      <c r="D41" s="424"/>
      <c r="E41" s="425" t="s">
        <v>370</v>
      </c>
      <c r="F41" s="422" t="s">
        <v>371</v>
      </c>
      <c r="G41" s="415">
        <v>11072</v>
      </c>
      <c r="H41" s="415">
        <v>11072</v>
      </c>
      <c r="I41" s="415">
        <v>8141</v>
      </c>
      <c r="J41" s="388">
        <f t="shared" si="0"/>
        <v>73.527817919075147</v>
      </c>
    </row>
    <row r="42" spans="1:10" ht="18.95" customHeight="1" x14ac:dyDescent="0.2">
      <c r="A42" s="381" t="s">
        <v>295</v>
      </c>
      <c r="B42" s="407"/>
      <c r="C42" s="408"/>
      <c r="D42" s="424"/>
      <c r="E42" s="417">
        <v>634004</v>
      </c>
      <c r="F42" s="426" t="s">
        <v>372</v>
      </c>
      <c r="G42" s="415">
        <v>500</v>
      </c>
      <c r="H42" s="415">
        <v>20500</v>
      </c>
      <c r="I42" s="415">
        <v>5981</v>
      </c>
      <c r="J42" s="388">
        <f t="shared" si="0"/>
        <v>29.175609756097558</v>
      </c>
    </row>
    <row r="43" spans="1:10" ht="18.95" customHeight="1" x14ac:dyDescent="0.2">
      <c r="A43" s="381" t="s">
        <v>295</v>
      </c>
      <c r="B43" s="407"/>
      <c r="C43" s="408"/>
      <c r="D43" s="424"/>
      <c r="E43" s="417">
        <v>634005</v>
      </c>
      <c r="F43" s="426" t="s">
        <v>373</v>
      </c>
      <c r="G43" s="415">
        <v>1500</v>
      </c>
      <c r="H43" s="415">
        <v>1500</v>
      </c>
      <c r="I43" s="415">
        <v>970</v>
      </c>
      <c r="J43" s="388">
        <f t="shared" si="0"/>
        <v>64.666666666666657</v>
      </c>
    </row>
    <row r="44" spans="1:10" ht="18.95" customHeight="1" x14ac:dyDescent="0.2">
      <c r="A44" s="375" t="s">
        <v>295</v>
      </c>
      <c r="B44" s="407"/>
      <c r="C44" s="408"/>
      <c r="D44" s="376" t="s">
        <v>374</v>
      </c>
      <c r="E44" s="427"/>
      <c r="F44" s="378" t="s">
        <v>375</v>
      </c>
      <c r="G44" s="410">
        <f>SUM(G45:G49)</f>
        <v>9573973</v>
      </c>
      <c r="H44" s="410">
        <f>SUM(H45:H49)</f>
        <v>15222133</v>
      </c>
      <c r="I44" s="410">
        <f>SUM(I45:I49)</f>
        <v>5552966</v>
      </c>
      <c r="J44" s="380">
        <f t="shared" si="0"/>
        <v>36.479552504238399</v>
      </c>
    </row>
    <row r="45" spans="1:10" ht="18.95" customHeight="1" x14ac:dyDescent="0.2">
      <c r="A45" s="381" t="s">
        <v>295</v>
      </c>
      <c r="B45" s="407"/>
      <c r="C45" s="408"/>
      <c r="D45" s="416"/>
      <c r="E45" s="417">
        <v>635001</v>
      </c>
      <c r="F45" s="426" t="s">
        <v>376</v>
      </c>
      <c r="G45" s="415">
        <v>15000</v>
      </c>
      <c r="H45" s="415">
        <v>15200</v>
      </c>
      <c r="I45" s="415">
        <v>2775</v>
      </c>
      <c r="J45" s="428">
        <f t="shared" si="0"/>
        <v>18.256578947368421</v>
      </c>
    </row>
    <row r="46" spans="1:10" ht="18.95" customHeight="1" x14ac:dyDescent="0.2">
      <c r="A46" s="381" t="s">
        <v>295</v>
      </c>
      <c r="B46" s="407"/>
      <c r="C46" s="408"/>
      <c r="D46" s="416"/>
      <c r="E46" s="417">
        <v>635002</v>
      </c>
      <c r="F46" s="426" t="s">
        <v>377</v>
      </c>
      <c r="G46" s="415">
        <v>9481296</v>
      </c>
      <c r="H46" s="415">
        <v>15068256</v>
      </c>
      <c r="I46" s="415">
        <v>5527936</v>
      </c>
      <c r="J46" s="428">
        <f t="shared" si="0"/>
        <v>36.685970825024476</v>
      </c>
    </row>
    <row r="47" spans="1:10" ht="18.95" customHeight="1" x14ac:dyDescent="0.2">
      <c r="A47" s="381" t="s">
        <v>295</v>
      </c>
      <c r="B47" s="407"/>
      <c r="C47" s="408"/>
      <c r="D47" s="416"/>
      <c r="E47" s="417">
        <v>635003</v>
      </c>
      <c r="F47" s="426" t="s">
        <v>378</v>
      </c>
      <c r="G47" s="415">
        <v>2250</v>
      </c>
      <c r="H47" s="415">
        <v>2250</v>
      </c>
      <c r="I47" s="415">
        <v>607</v>
      </c>
      <c r="J47" s="428">
        <f t="shared" si="0"/>
        <v>26.977777777777778</v>
      </c>
    </row>
    <row r="48" spans="1:10" ht="18.95" customHeight="1" x14ac:dyDescent="0.2">
      <c r="A48" s="381" t="s">
        <v>295</v>
      </c>
      <c r="B48" s="407"/>
      <c r="C48" s="408"/>
      <c r="D48" s="416"/>
      <c r="E48" s="417">
        <v>635004</v>
      </c>
      <c r="F48" s="426" t="s">
        <v>379</v>
      </c>
      <c r="G48" s="415">
        <v>35550</v>
      </c>
      <c r="H48" s="415">
        <v>71550</v>
      </c>
      <c r="I48" s="415">
        <v>6816</v>
      </c>
      <c r="J48" s="428">
        <f t="shared" si="0"/>
        <v>9.5262054507337535</v>
      </c>
    </row>
    <row r="49" spans="1:10" ht="18.95" customHeight="1" x14ac:dyDescent="0.2">
      <c r="A49" s="381" t="s">
        <v>295</v>
      </c>
      <c r="B49" s="407"/>
      <c r="C49" s="408"/>
      <c r="D49" s="416"/>
      <c r="E49" s="417">
        <v>635006</v>
      </c>
      <c r="F49" s="423" t="s">
        <v>380</v>
      </c>
      <c r="G49" s="415">
        <v>39877</v>
      </c>
      <c r="H49" s="415">
        <v>64877</v>
      </c>
      <c r="I49" s="415">
        <v>14832</v>
      </c>
      <c r="J49" s="428">
        <f t="shared" si="0"/>
        <v>22.861722952664273</v>
      </c>
    </row>
    <row r="50" spans="1:10" ht="18.95" customHeight="1" x14ac:dyDescent="0.2">
      <c r="A50" s="375" t="s">
        <v>295</v>
      </c>
      <c r="B50" s="407"/>
      <c r="C50" s="408"/>
      <c r="D50" s="376" t="s">
        <v>381</v>
      </c>
      <c r="E50" s="409"/>
      <c r="F50" s="378" t="s">
        <v>382</v>
      </c>
      <c r="G50" s="410">
        <f>SUM(G51:G52)</f>
        <v>276000</v>
      </c>
      <c r="H50" s="410">
        <f>SUM(H51:H52)</f>
        <v>550990</v>
      </c>
      <c r="I50" s="410">
        <f>SUM(I51:I52)</f>
        <v>269267</v>
      </c>
      <c r="J50" s="380">
        <f t="shared" si="0"/>
        <v>48.869670955915716</v>
      </c>
    </row>
    <row r="51" spans="1:10" ht="18.95" customHeight="1" x14ac:dyDescent="0.2">
      <c r="A51" s="381" t="s">
        <v>295</v>
      </c>
      <c r="B51" s="407"/>
      <c r="C51" s="408"/>
      <c r="D51" s="429"/>
      <c r="E51" s="417">
        <v>636001</v>
      </c>
      <c r="F51" s="430" t="s">
        <v>383</v>
      </c>
      <c r="G51" s="415">
        <v>274000</v>
      </c>
      <c r="H51" s="415">
        <v>548990</v>
      </c>
      <c r="I51" s="415">
        <v>268286</v>
      </c>
      <c r="J51" s="388">
        <f t="shared" si="0"/>
        <v>48.869014007541125</v>
      </c>
    </row>
    <row r="52" spans="1:10" ht="18" customHeight="1" x14ac:dyDescent="0.2">
      <c r="A52" s="381" t="s">
        <v>295</v>
      </c>
      <c r="B52" s="407"/>
      <c r="C52" s="408"/>
      <c r="D52" s="429"/>
      <c r="E52" s="417">
        <v>636002</v>
      </c>
      <c r="F52" s="430" t="s">
        <v>384</v>
      </c>
      <c r="G52" s="415">
        <v>2000</v>
      </c>
      <c r="H52" s="415">
        <v>2000</v>
      </c>
      <c r="I52" s="415">
        <v>981</v>
      </c>
      <c r="J52" s="388">
        <f t="shared" si="0"/>
        <v>49.05</v>
      </c>
    </row>
    <row r="53" spans="1:10" ht="18.95" customHeight="1" x14ac:dyDescent="0.2">
      <c r="A53" s="375" t="s">
        <v>295</v>
      </c>
      <c r="B53" s="407"/>
      <c r="C53" s="408"/>
      <c r="D53" s="376" t="s">
        <v>385</v>
      </c>
      <c r="E53" s="409"/>
      <c r="F53" s="378" t="s">
        <v>386</v>
      </c>
      <c r="G53" s="410">
        <f>SUM(G54:G70)</f>
        <v>2729568</v>
      </c>
      <c r="H53" s="410">
        <f>SUM(H54:H70)</f>
        <v>4502018</v>
      </c>
      <c r="I53" s="410">
        <f>SUM(I54:I70)</f>
        <v>2019188</v>
      </c>
      <c r="J53" s="380">
        <f t="shared" si="0"/>
        <v>44.850731383126416</v>
      </c>
    </row>
    <row r="54" spans="1:10" ht="18.95" customHeight="1" x14ac:dyDescent="0.2">
      <c r="A54" s="381" t="s">
        <v>295</v>
      </c>
      <c r="B54" s="407"/>
      <c r="C54" s="408"/>
      <c r="D54" s="420"/>
      <c r="E54" s="421" t="s">
        <v>387</v>
      </c>
      <c r="F54" s="422" t="s">
        <v>388</v>
      </c>
      <c r="G54" s="415">
        <v>20070</v>
      </c>
      <c r="H54" s="415">
        <v>20070</v>
      </c>
      <c r="I54" s="415">
        <v>15635</v>
      </c>
      <c r="J54" s="428">
        <f t="shared" si="0"/>
        <v>77.902341803687094</v>
      </c>
    </row>
    <row r="55" spans="1:10" ht="18.95" customHeight="1" x14ac:dyDescent="0.2">
      <c r="A55" s="381" t="s">
        <v>295</v>
      </c>
      <c r="B55" s="407"/>
      <c r="C55" s="408"/>
      <c r="D55" s="420"/>
      <c r="E55" s="421" t="s">
        <v>389</v>
      </c>
      <c r="F55" s="422" t="s">
        <v>390</v>
      </c>
      <c r="G55" s="415">
        <v>7750</v>
      </c>
      <c r="H55" s="415">
        <v>7750</v>
      </c>
      <c r="I55" s="415">
        <v>969</v>
      </c>
      <c r="J55" s="428">
        <f t="shared" si="0"/>
        <v>12.503225806451612</v>
      </c>
    </row>
    <row r="56" spans="1:10" ht="18.95" customHeight="1" x14ac:dyDescent="0.2">
      <c r="A56" s="381" t="s">
        <v>295</v>
      </c>
      <c r="B56" s="407"/>
      <c r="C56" s="408"/>
      <c r="D56" s="420"/>
      <c r="E56" s="421" t="s">
        <v>391</v>
      </c>
      <c r="F56" s="422" t="s">
        <v>392</v>
      </c>
      <c r="G56" s="415">
        <v>465254</v>
      </c>
      <c r="H56" s="415">
        <v>758532</v>
      </c>
      <c r="I56" s="415">
        <v>226790</v>
      </c>
      <c r="J56" s="428">
        <f t="shared" si="0"/>
        <v>29.89854086577758</v>
      </c>
    </row>
    <row r="57" spans="1:10" ht="18.95" customHeight="1" x14ac:dyDescent="0.2">
      <c r="A57" s="381" t="s">
        <v>295</v>
      </c>
      <c r="B57" s="407"/>
      <c r="C57" s="408"/>
      <c r="D57" s="420"/>
      <c r="E57" s="421" t="s">
        <v>393</v>
      </c>
      <c r="F57" s="422" t="s">
        <v>394</v>
      </c>
      <c r="G57" s="415">
        <v>165430</v>
      </c>
      <c r="H57" s="415">
        <v>265959</v>
      </c>
      <c r="I57" s="415">
        <v>102260</v>
      </c>
      <c r="J57" s="428">
        <f t="shared" si="0"/>
        <v>38.449535454712944</v>
      </c>
    </row>
    <row r="58" spans="1:10" ht="18.95" customHeight="1" x14ac:dyDescent="0.2">
      <c r="A58" s="381" t="s">
        <v>295</v>
      </c>
      <c r="B58" s="407"/>
      <c r="C58" s="408"/>
      <c r="D58" s="420"/>
      <c r="E58" s="421" t="s">
        <v>395</v>
      </c>
      <c r="F58" s="422" t="s">
        <v>336</v>
      </c>
      <c r="G58" s="415">
        <v>170</v>
      </c>
      <c r="H58" s="415">
        <v>170</v>
      </c>
      <c r="I58" s="415">
        <v>31</v>
      </c>
      <c r="J58" s="428">
        <f t="shared" si="0"/>
        <v>18.235294117647058</v>
      </c>
    </row>
    <row r="59" spans="1:10" ht="18.95" customHeight="1" x14ac:dyDescent="0.2">
      <c r="A59" s="381" t="s">
        <v>295</v>
      </c>
      <c r="B59" s="407"/>
      <c r="C59" s="408"/>
      <c r="D59" s="420"/>
      <c r="E59" s="421" t="s">
        <v>396</v>
      </c>
      <c r="F59" s="422" t="s">
        <v>397</v>
      </c>
      <c r="G59" s="415">
        <v>1000</v>
      </c>
      <c r="H59" s="415">
        <v>25000</v>
      </c>
      <c r="I59" s="415">
        <v>1121</v>
      </c>
      <c r="J59" s="428">
        <f t="shared" si="0"/>
        <v>4.484</v>
      </c>
    </row>
    <row r="60" spans="1:10" ht="18.95" customHeight="1" x14ac:dyDescent="0.2">
      <c r="A60" s="381" t="s">
        <v>295</v>
      </c>
      <c r="B60" s="407"/>
      <c r="C60" s="408"/>
      <c r="D60" s="420"/>
      <c r="E60" s="421" t="s">
        <v>398</v>
      </c>
      <c r="F60" s="422" t="s">
        <v>399</v>
      </c>
      <c r="G60" s="415">
        <v>769041</v>
      </c>
      <c r="H60" s="415">
        <v>1219041</v>
      </c>
      <c r="I60" s="415">
        <v>631514</v>
      </c>
      <c r="J60" s="428">
        <f t="shared" si="0"/>
        <v>51.804164092922221</v>
      </c>
    </row>
    <row r="61" spans="1:10" ht="18.95" customHeight="1" x14ac:dyDescent="0.2">
      <c r="A61" s="381" t="s">
        <v>295</v>
      </c>
      <c r="B61" s="407"/>
      <c r="C61" s="408"/>
      <c r="D61" s="420"/>
      <c r="E61" s="421" t="s">
        <v>400</v>
      </c>
      <c r="F61" s="422" t="s">
        <v>401</v>
      </c>
      <c r="G61" s="415">
        <v>269992</v>
      </c>
      <c r="H61" s="415">
        <v>399992</v>
      </c>
      <c r="I61" s="415">
        <v>139262</v>
      </c>
      <c r="J61" s="428">
        <f t="shared" si="0"/>
        <v>34.816196323926476</v>
      </c>
    </row>
    <row r="62" spans="1:10" ht="18.95" customHeight="1" x14ac:dyDescent="0.2">
      <c r="A62" s="381" t="s">
        <v>295</v>
      </c>
      <c r="B62" s="407"/>
      <c r="C62" s="408"/>
      <c r="D62" s="420"/>
      <c r="E62" s="421" t="s">
        <v>402</v>
      </c>
      <c r="F62" s="422" t="s">
        <v>403</v>
      </c>
      <c r="G62" s="415">
        <v>5630</v>
      </c>
      <c r="H62" s="415">
        <v>5630</v>
      </c>
      <c r="I62" s="415">
        <v>2814</v>
      </c>
      <c r="J62" s="428">
        <f t="shared" si="0"/>
        <v>49.982238010657191</v>
      </c>
    </row>
    <row r="63" spans="1:10" ht="18.95" customHeight="1" x14ac:dyDescent="0.2">
      <c r="A63" s="381" t="s">
        <v>295</v>
      </c>
      <c r="B63" s="407"/>
      <c r="C63" s="408"/>
      <c r="D63" s="420"/>
      <c r="E63" s="421" t="s">
        <v>404</v>
      </c>
      <c r="F63" s="422" t="s">
        <v>405</v>
      </c>
      <c r="G63" s="415">
        <v>226900</v>
      </c>
      <c r="H63" s="415">
        <v>226900</v>
      </c>
      <c r="I63" s="433">
        <v>96247</v>
      </c>
      <c r="J63" s="428">
        <f t="shared" si="0"/>
        <v>42.418245923314238</v>
      </c>
    </row>
    <row r="64" spans="1:10" ht="18.95" customHeight="1" x14ac:dyDescent="0.2">
      <c r="A64" s="381" t="s">
        <v>295</v>
      </c>
      <c r="B64" s="407"/>
      <c r="C64" s="408"/>
      <c r="D64" s="420"/>
      <c r="E64" s="421" t="s">
        <v>406</v>
      </c>
      <c r="F64" s="422" t="s">
        <v>407</v>
      </c>
      <c r="G64" s="415">
        <v>8250</v>
      </c>
      <c r="H64" s="415">
        <v>12250</v>
      </c>
      <c r="I64" s="415">
        <v>7795</v>
      </c>
      <c r="J64" s="428">
        <f t="shared" si="0"/>
        <v>63.632653061224488</v>
      </c>
    </row>
    <row r="65" spans="1:10" ht="18.95" customHeight="1" x14ac:dyDescent="0.2">
      <c r="A65" s="381" t="s">
        <v>295</v>
      </c>
      <c r="B65" s="407"/>
      <c r="C65" s="408"/>
      <c r="D65" s="420"/>
      <c r="E65" s="421" t="s">
        <v>408</v>
      </c>
      <c r="F65" s="422" t="s">
        <v>409</v>
      </c>
      <c r="G65" s="415">
        <v>89685</v>
      </c>
      <c r="H65" s="415">
        <v>89685</v>
      </c>
      <c r="I65" s="415">
        <v>44876</v>
      </c>
      <c r="J65" s="428">
        <f t="shared" si="0"/>
        <v>50.037352957573731</v>
      </c>
    </row>
    <row r="66" spans="1:10" ht="18.95" customHeight="1" x14ac:dyDescent="0.2">
      <c r="A66" s="381" t="s">
        <v>295</v>
      </c>
      <c r="B66" s="407"/>
      <c r="C66" s="408"/>
      <c r="D66" s="420"/>
      <c r="E66" s="421" t="s">
        <v>410</v>
      </c>
      <c r="F66" s="422" t="s">
        <v>411</v>
      </c>
      <c r="G66" s="415">
        <v>40000</v>
      </c>
      <c r="H66" s="415">
        <v>40000</v>
      </c>
      <c r="I66" s="415">
        <v>34799</v>
      </c>
      <c r="J66" s="428">
        <f t="shared" si="0"/>
        <v>86.997500000000002</v>
      </c>
    </row>
    <row r="67" spans="1:10" ht="18.95" customHeight="1" x14ac:dyDescent="0.2">
      <c r="A67" s="381" t="s">
        <v>412</v>
      </c>
      <c r="B67" s="407"/>
      <c r="C67" s="408"/>
      <c r="D67" s="420"/>
      <c r="E67" s="421" t="s">
        <v>413</v>
      </c>
      <c r="F67" s="422" t="s">
        <v>414</v>
      </c>
      <c r="G67" s="415">
        <v>0</v>
      </c>
      <c r="H67" s="415">
        <v>85949</v>
      </c>
      <c r="I67" s="415">
        <v>85949</v>
      </c>
      <c r="J67" s="428">
        <f t="shared" si="0"/>
        <v>100</v>
      </c>
    </row>
    <row r="68" spans="1:10" ht="18.75" customHeight="1" x14ac:dyDescent="0.2">
      <c r="A68" s="381" t="s">
        <v>295</v>
      </c>
      <c r="B68" s="407"/>
      <c r="C68" s="408"/>
      <c r="D68" s="420"/>
      <c r="E68" s="421" t="s">
        <v>415</v>
      </c>
      <c r="F68" s="422" t="s">
        <v>416</v>
      </c>
      <c r="G68" s="415">
        <v>70000</v>
      </c>
      <c r="H68" s="415">
        <v>184294</v>
      </c>
      <c r="I68" s="415">
        <v>132436</v>
      </c>
      <c r="J68" s="428">
        <f t="shared" si="0"/>
        <v>71.861265152419506</v>
      </c>
    </row>
    <row r="69" spans="1:10" ht="18.95" customHeight="1" x14ac:dyDescent="0.2">
      <c r="A69" s="381" t="s">
        <v>295</v>
      </c>
      <c r="B69" s="407"/>
      <c r="C69" s="408"/>
      <c r="D69" s="420"/>
      <c r="E69" s="421" t="s">
        <v>417</v>
      </c>
      <c r="F69" s="422" t="s">
        <v>418</v>
      </c>
      <c r="G69" s="415">
        <v>550300</v>
      </c>
      <c r="H69" s="415">
        <v>1120300</v>
      </c>
      <c r="I69" s="415">
        <v>457413</v>
      </c>
      <c r="J69" s="428">
        <f t="shared" si="0"/>
        <v>40.829509952691247</v>
      </c>
    </row>
    <row r="70" spans="1:10" ht="18.95" customHeight="1" x14ac:dyDescent="0.2">
      <c r="A70" s="381" t="s">
        <v>295</v>
      </c>
      <c r="B70" s="407"/>
      <c r="C70" s="408"/>
      <c r="D70" s="420"/>
      <c r="E70" s="421" t="s">
        <v>419</v>
      </c>
      <c r="F70" s="422" t="s">
        <v>420</v>
      </c>
      <c r="G70" s="415">
        <v>40096</v>
      </c>
      <c r="H70" s="415">
        <v>40496</v>
      </c>
      <c r="I70" s="415">
        <v>39277</v>
      </c>
      <c r="J70" s="428">
        <f t="shared" si="0"/>
        <v>96.989826155669704</v>
      </c>
    </row>
    <row r="71" spans="1:10" ht="18.95" customHeight="1" x14ac:dyDescent="0.25">
      <c r="A71" s="368" t="s">
        <v>295</v>
      </c>
      <c r="B71" s="389"/>
      <c r="C71" s="403" t="s">
        <v>421</v>
      </c>
      <c r="D71" s="390"/>
      <c r="E71" s="404"/>
      <c r="F71" s="392" t="s">
        <v>422</v>
      </c>
      <c r="G71" s="434">
        <f>SUM(G72+G78)</f>
        <v>451614</v>
      </c>
      <c r="H71" s="434">
        <f>SUM(H72+H78)</f>
        <v>575819</v>
      </c>
      <c r="I71" s="434">
        <f>SUM(I72+I78)</f>
        <v>140841</v>
      </c>
      <c r="J71" s="374">
        <f t="shared" si="0"/>
        <v>24.459248479122781</v>
      </c>
    </row>
    <row r="72" spans="1:10" ht="18.95" customHeight="1" x14ac:dyDescent="0.2">
      <c r="A72" s="375" t="s">
        <v>295</v>
      </c>
      <c r="B72" s="407"/>
      <c r="C72" s="408"/>
      <c r="D72" s="376" t="s">
        <v>423</v>
      </c>
      <c r="E72" s="409"/>
      <c r="F72" s="378" t="s">
        <v>424</v>
      </c>
      <c r="G72" s="410">
        <f>SUM(G73:G77)</f>
        <v>409614</v>
      </c>
      <c r="H72" s="410">
        <f>SUM(H73:H77)</f>
        <v>533819</v>
      </c>
      <c r="I72" s="410">
        <f>SUM(I73:I77)</f>
        <v>100559</v>
      </c>
      <c r="J72" s="380">
        <f t="shared" si="0"/>
        <v>18.837658457267352</v>
      </c>
    </row>
    <row r="73" spans="1:10" ht="18.95" customHeight="1" x14ac:dyDescent="0.2">
      <c r="A73" s="381" t="s">
        <v>295</v>
      </c>
      <c r="B73" s="407"/>
      <c r="C73" s="408"/>
      <c r="D73" s="420"/>
      <c r="E73" s="421" t="s">
        <v>425</v>
      </c>
      <c r="F73" s="422" t="s">
        <v>426</v>
      </c>
      <c r="G73" s="415">
        <v>100000</v>
      </c>
      <c r="H73" s="415">
        <v>176713</v>
      </c>
      <c r="I73" s="433">
        <v>5620</v>
      </c>
      <c r="J73" s="388">
        <f t="shared" si="0"/>
        <v>3.1802979973176848</v>
      </c>
    </row>
    <row r="74" spans="1:10" ht="18.95" customHeight="1" x14ac:dyDescent="0.2">
      <c r="A74" s="381" t="s">
        <v>295</v>
      </c>
      <c r="B74" s="407"/>
      <c r="C74" s="408"/>
      <c r="D74" s="420"/>
      <c r="E74" s="421" t="s">
        <v>427</v>
      </c>
      <c r="F74" s="422" t="s">
        <v>428</v>
      </c>
      <c r="G74" s="415">
        <v>166014</v>
      </c>
      <c r="H74" s="415">
        <v>213506</v>
      </c>
      <c r="I74" s="433">
        <v>29568</v>
      </c>
      <c r="J74" s="388">
        <f t="shared" si="0"/>
        <v>13.848791134675373</v>
      </c>
    </row>
    <row r="75" spans="1:10" ht="18.95" customHeight="1" x14ac:dyDescent="0.2">
      <c r="A75" s="381" t="s">
        <v>295</v>
      </c>
      <c r="B75" s="407"/>
      <c r="C75" s="408"/>
      <c r="D75" s="420"/>
      <c r="E75" s="421" t="s">
        <v>429</v>
      </c>
      <c r="F75" s="422" t="s">
        <v>430</v>
      </c>
      <c r="G75" s="415">
        <v>11000</v>
      </c>
      <c r="H75" s="415">
        <v>11000</v>
      </c>
      <c r="I75" s="433">
        <v>3528</v>
      </c>
      <c r="J75" s="388">
        <f t="shared" ref="J75:J79" si="1">SUM($I75/H75)*100</f>
        <v>32.072727272727278</v>
      </c>
    </row>
    <row r="76" spans="1:10" ht="18.75" customHeight="1" x14ac:dyDescent="0.2">
      <c r="A76" s="381" t="s">
        <v>295</v>
      </c>
      <c r="B76" s="407"/>
      <c r="C76" s="408"/>
      <c r="D76" s="420"/>
      <c r="E76" s="421" t="s">
        <v>431</v>
      </c>
      <c r="F76" s="422" t="s">
        <v>432</v>
      </c>
      <c r="G76" s="415">
        <v>132600</v>
      </c>
      <c r="H76" s="415">
        <v>132600</v>
      </c>
      <c r="I76" s="433">
        <v>61843</v>
      </c>
      <c r="J76" s="388">
        <f t="shared" si="1"/>
        <v>46.638763197586727</v>
      </c>
    </row>
    <row r="77" spans="1:10" ht="18.95" hidden="1" customHeight="1" x14ac:dyDescent="0.2">
      <c r="A77" s="381" t="s">
        <v>295</v>
      </c>
      <c r="B77" s="407"/>
      <c r="C77" s="408"/>
      <c r="D77" s="420"/>
      <c r="E77" s="421" t="s">
        <v>433</v>
      </c>
      <c r="F77" s="422" t="s">
        <v>434</v>
      </c>
      <c r="G77" s="415">
        <v>0</v>
      </c>
      <c r="H77" s="415">
        <v>0</v>
      </c>
      <c r="I77" s="415">
        <v>0</v>
      </c>
      <c r="J77" s="388" t="e">
        <f t="shared" si="1"/>
        <v>#DIV/0!</v>
      </c>
    </row>
    <row r="78" spans="1:10" ht="18.95" customHeight="1" x14ac:dyDescent="0.2">
      <c r="A78" s="375" t="s">
        <v>295</v>
      </c>
      <c r="B78" s="407"/>
      <c r="C78" s="408"/>
      <c r="D78" s="376" t="s">
        <v>435</v>
      </c>
      <c r="E78" s="421"/>
      <c r="F78" s="378" t="s">
        <v>436</v>
      </c>
      <c r="G78" s="410">
        <f>SUM(G79)</f>
        <v>42000</v>
      </c>
      <c r="H78" s="410">
        <f>SUM(H79)</f>
        <v>42000</v>
      </c>
      <c r="I78" s="410">
        <f>SUM(I79)</f>
        <v>40282</v>
      </c>
      <c r="J78" s="380">
        <f t="shared" si="1"/>
        <v>95.909523809523805</v>
      </c>
    </row>
    <row r="79" spans="1:10" ht="18.95" customHeight="1" x14ac:dyDescent="0.2">
      <c r="A79" s="381" t="s">
        <v>295</v>
      </c>
      <c r="B79" s="407"/>
      <c r="C79" s="408"/>
      <c r="D79" s="420"/>
      <c r="E79" s="421" t="s">
        <v>437</v>
      </c>
      <c r="F79" s="422" t="s">
        <v>438</v>
      </c>
      <c r="G79" s="415">
        <v>42000</v>
      </c>
      <c r="H79" s="415">
        <v>42000</v>
      </c>
      <c r="I79" s="415">
        <v>40282</v>
      </c>
      <c r="J79" s="388">
        <f t="shared" si="1"/>
        <v>95.909523809523805</v>
      </c>
    </row>
    <row r="80" spans="1:10" ht="15" thickBot="1" x14ac:dyDescent="0.25">
      <c r="A80" s="435"/>
      <c r="B80" s="436"/>
      <c r="C80" s="437"/>
      <c r="D80" s="437"/>
      <c r="E80" s="438"/>
      <c r="F80" s="439"/>
      <c r="G80" s="440"/>
      <c r="H80" s="441"/>
      <c r="I80" s="440"/>
      <c r="J80" s="442"/>
    </row>
    <row r="81" spans="2:9" x14ac:dyDescent="0.2">
      <c r="B81" s="443"/>
      <c r="C81" s="443"/>
      <c r="D81" s="443"/>
      <c r="E81" s="443"/>
      <c r="F81" s="443"/>
    </row>
    <row r="82" spans="2:9" x14ac:dyDescent="0.2">
      <c r="B82" s="443"/>
      <c r="C82" s="443"/>
      <c r="D82" s="443"/>
      <c r="E82" s="443"/>
      <c r="F82" s="443"/>
      <c r="I82" s="445"/>
    </row>
    <row r="83" spans="2:9" x14ac:dyDescent="0.2">
      <c r="B83" s="443"/>
      <c r="C83" s="443"/>
      <c r="D83" s="443"/>
      <c r="E83" s="443"/>
      <c r="F83" s="443"/>
      <c r="I83" s="445"/>
    </row>
    <row r="84" spans="2:9" x14ac:dyDescent="0.2">
      <c r="B84" s="443"/>
      <c r="C84" s="443"/>
      <c r="D84" s="443"/>
      <c r="E84" s="443"/>
      <c r="F84" s="443"/>
    </row>
    <row r="85" spans="2:9" x14ac:dyDescent="0.2">
      <c r="B85" s="443"/>
      <c r="C85" s="443"/>
      <c r="D85" s="443"/>
      <c r="E85" s="443"/>
      <c r="F85" s="443"/>
    </row>
    <row r="86" spans="2:9" x14ac:dyDescent="0.2">
      <c r="B86" s="443"/>
      <c r="C86" s="443"/>
      <c r="D86" s="443"/>
      <c r="E86" s="443"/>
      <c r="F86" s="443"/>
    </row>
    <row r="87" spans="2:9" x14ac:dyDescent="0.2">
      <c r="B87" s="443"/>
      <c r="C87" s="443"/>
      <c r="D87" s="443"/>
      <c r="E87" s="443"/>
      <c r="F87" s="443"/>
    </row>
    <row r="88" spans="2:9" x14ac:dyDescent="0.2">
      <c r="B88" s="443"/>
      <c r="C88" s="443"/>
      <c r="D88" s="443"/>
      <c r="E88" s="443"/>
      <c r="F88" s="443"/>
    </row>
    <row r="89" spans="2:9" x14ac:dyDescent="0.2">
      <c r="B89" s="443"/>
      <c r="C89" s="443"/>
      <c r="D89" s="443"/>
      <c r="E89" s="443"/>
      <c r="F89" s="443"/>
    </row>
    <row r="90" spans="2:9" x14ac:dyDescent="0.2">
      <c r="B90" s="443"/>
      <c r="C90" s="443"/>
      <c r="D90" s="443"/>
      <c r="E90" s="443"/>
      <c r="F90" s="443"/>
    </row>
    <row r="91" spans="2:9" x14ac:dyDescent="0.2">
      <c r="B91" s="443"/>
      <c r="C91" s="443"/>
      <c r="D91" s="443"/>
      <c r="E91" s="443"/>
      <c r="F91" s="443"/>
    </row>
    <row r="92" spans="2:9" x14ac:dyDescent="0.2">
      <c r="B92" s="443"/>
      <c r="C92" s="443"/>
      <c r="D92" s="443"/>
      <c r="E92" s="443"/>
      <c r="F92" s="443"/>
    </row>
    <row r="93" spans="2:9" x14ac:dyDescent="0.2">
      <c r="B93" s="443"/>
      <c r="C93" s="443"/>
      <c r="D93" s="443"/>
      <c r="E93" s="443"/>
      <c r="F93" s="443"/>
    </row>
    <row r="94" spans="2:9" x14ac:dyDescent="0.2">
      <c r="B94" s="443"/>
      <c r="C94" s="443"/>
      <c r="D94" s="443"/>
      <c r="E94" s="443"/>
      <c r="F94" s="443"/>
    </row>
    <row r="95" spans="2:9" x14ac:dyDescent="0.2">
      <c r="B95" s="443"/>
      <c r="C95" s="443"/>
      <c r="D95" s="443"/>
      <c r="E95" s="443"/>
      <c r="F95" s="443"/>
    </row>
    <row r="96" spans="2:9" x14ac:dyDescent="0.2">
      <c r="B96" s="443"/>
      <c r="C96" s="443"/>
      <c r="D96" s="443"/>
      <c r="E96" s="443"/>
      <c r="F96" s="443"/>
    </row>
    <row r="97" spans="2:6" x14ac:dyDescent="0.2">
      <c r="B97" s="443"/>
      <c r="C97" s="443"/>
      <c r="D97" s="443"/>
      <c r="E97" s="443"/>
      <c r="F97" s="443"/>
    </row>
    <row r="98" spans="2:6" x14ac:dyDescent="0.2">
      <c r="B98" s="443"/>
      <c r="C98" s="443"/>
      <c r="D98" s="443"/>
      <c r="E98" s="443"/>
      <c r="F98" s="443"/>
    </row>
    <row r="99" spans="2:6" x14ac:dyDescent="0.2">
      <c r="B99" s="443"/>
      <c r="C99" s="443"/>
      <c r="D99" s="443"/>
      <c r="E99" s="443"/>
      <c r="F99" s="443"/>
    </row>
    <row r="100" spans="2:6" x14ac:dyDescent="0.2">
      <c r="B100" s="443"/>
      <c r="C100" s="443"/>
      <c r="D100" s="443"/>
      <c r="E100" s="443"/>
      <c r="F100" s="443"/>
    </row>
    <row r="101" spans="2:6" x14ac:dyDescent="0.2">
      <c r="B101" s="443"/>
      <c r="C101" s="443"/>
      <c r="D101" s="443"/>
      <c r="E101" s="443"/>
      <c r="F101" s="443"/>
    </row>
    <row r="102" spans="2:6" x14ac:dyDescent="0.2">
      <c r="B102" s="443"/>
      <c r="C102" s="443"/>
      <c r="D102" s="443"/>
      <c r="E102" s="443"/>
      <c r="F102" s="443"/>
    </row>
    <row r="103" spans="2:6" x14ac:dyDescent="0.2">
      <c r="B103" s="443"/>
      <c r="C103" s="443"/>
      <c r="D103" s="443"/>
      <c r="E103" s="443"/>
      <c r="F103" s="443"/>
    </row>
    <row r="104" spans="2:6" x14ac:dyDescent="0.2">
      <c r="B104" s="443"/>
      <c r="C104" s="443"/>
      <c r="D104" s="443"/>
      <c r="E104" s="443"/>
      <c r="F104" s="443"/>
    </row>
    <row r="105" spans="2:6" x14ac:dyDescent="0.2">
      <c r="B105" s="443"/>
      <c r="C105" s="443"/>
      <c r="D105" s="443"/>
      <c r="E105" s="443"/>
      <c r="F105" s="443"/>
    </row>
    <row r="106" spans="2:6" x14ac:dyDescent="0.2">
      <c r="B106" s="443"/>
      <c r="C106" s="443"/>
      <c r="D106" s="443"/>
      <c r="E106" s="443"/>
      <c r="F106" s="443"/>
    </row>
    <row r="107" spans="2:6" x14ac:dyDescent="0.2">
      <c r="B107" s="443"/>
      <c r="C107" s="443"/>
      <c r="D107" s="443"/>
      <c r="E107" s="443"/>
      <c r="F107" s="443"/>
    </row>
    <row r="108" spans="2:6" x14ac:dyDescent="0.2">
      <c r="B108" s="443"/>
      <c r="C108" s="443"/>
      <c r="D108" s="443"/>
      <c r="E108" s="443"/>
      <c r="F108" s="443"/>
    </row>
    <row r="109" spans="2:6" x14ac:dyDescent="0.2">
      <c r="B109" s="443"/>
      <c r="C109" s="443"/>
      <c r="D109" s="443"/>
      <c r="E109" s="443"/>
      <c r="F109" s="443"/>
    </row>
    <row r="110" spans="2:6" x14ac:dyDescent="0.2">
      <c r="B110" s="443"/>
      <c r="C110" s="443"/>
      <c r="D110" s="443"/>
      <c r="E110" s="443"/>
      <c r="F110" s="443"/>
    </row>
    <row r="111" spans="2:6" x14ac:dyDescent="0.2">
      <c r="B111" s="443"/>
      <c r="C111" s="443"/>
      <c r="D111" s="443"/>
      <c r="E111" s="443"/>
      <c r="F111" s="443"/>
    </row>
    <row r="112" spans="2:6" x14ac:dyDescent="0.2">
      <c r="B112" s="443"/>
      <c r="C112" s="443"/>
      <c r="D112" s="443"/>
      <c r="E112" s="443"/>
      <c r="F112" s="443"/>
    </row>
    <row r="113" spans="2:6" x14ac:dyDescent="0.2">
      <c r="B113" s="443"/>
      <c r="C113" s="443"/>
      <c r="D113" s="443"/>
      <c r="E113" s="443"/>
      <c r="F113" s="443"/>
    </row>
    <row r="114" spans="2:6" x14ac:dyDescent="0.2">
      <c r="B114" s="443"/>
      <c r="C114" s="443"/>
      <c r="D114" s="443"/>
      <c r="E114" s="443"/>
      <c r="F114" s="443"/>
    </row>
    <row r="115" spans="2:6" x14ac:dyDescent="0.2">
      <c r="B115" s="443"/>
      <c r="C115" s="443"/>
      <c r="D115" s="443"/>
      <c r="E115" s="443"/>
      <c r="F115" s="443"/>
    </row>
    <row r="116" spans="2:6" x14ac:dyDescent="0.2">
      <c r="B116" s="443"/>
      <c r="C116" s="443"/>
      <c r="D116" s="443"/>
      <c r="E116" s="443"/>
      <c r="F116" s="443"/>
    </row>
    <row r="117" spans="2:6" x14ac:dyDescent="0.2">
      <c r="B117" s="443"/>
      <c r="C117" s="443"/>
      <c r="D117" s="443"/>
      <c r="E117" s="443"/>
      <c r="F117" s="443"/>
    </row>
    <row r="118" spans="2:6" x14ac:dyDescent="0.2">
      <c r="B118" s="443"/>
      <c r="C118" s="443"/>
      <c r="D118" s="443"/>
      <c r="E118" s="443"/>
      <c r="F118" s="443"/>
    </row>
    <row r="119" spans="2:6" x14ac:dyDescent="0.2">
      <c r="B119" s="443"/>
      <c r="C119" s="443"/>
      <c r="D119" s="443"/>
      <c r="E119" s="443"/>
      <c r="F119" s="443"/>
    </row>
    <row r="120" spans="2:6" x14ac:dyDescent="0.2">
      <c r="B120" s="443"/>
      <c r="C120" s="443"/>
      <c r="D120" s="443"/>
      <c r="E120" s="443"/>
      <c r="F120" s="443"/>
    </row>
    <row r="121" spans="2:6" x14ac:dyDescent="0.2">
      <c r="B121" s="443"/>
      <c r="C121" s="443"/>
      <c r="D121" s="443"/>
      <c r="E121" s="443"/>
      <c r="F121" s="443"/>
    </row>
    <row r="122" spans="2:6" x14ac:dyDescent="0.2">
      <c r="B122" s="443"/>
      <c r="C122" s="443"/>
      <c r="D122" s="443"/>
      <c r="E122" s="443"/>
      <c r="F122" s="443"/>
    </row>
    <row r="123" spans="2:6" x14ac:dyDescent="0.2">
      <c r="B123" s="443"/>
      <c r="C123" s="443"/>
      <c r="D123" s="443"/>
      <c r="E123" s="443"/>
      <c r="F123" s="443"/>
    </row>
    <row r="124" spans="2:6" x14ac:dyDescent="0.2">
      <c r="B124" s="443"/>
      <c r="C124" s="443"/>
      <c r="D124" s="443"/>
      <c r="E124" s="443"/>
      <c r="F124" s="443"/>
    </row>
    <row r="125" spans="2:6" x14ac:dyDescent="0.2">
      <c r="B125" s="443"/>
      <c r="C125" s="443"/>
      <c r="D125" s="443"/>
      <c r="E125" s="443"/>
      <c r="F125" s="443"/>
    </row>
    <row r="126" spans="2:6" x14ac:dyDescent="0.2">
      <c r="B126" s="443"/>
      <c r="C126" s="443"/>
      <c r="D126" s="443"/>
      <c r="E126" s="443"/>
      <c r="F126" s="443"/>
    </row>
    <row r="127" spans="2:6" x14ac:dyDescent="0.2">
      <c r="B127" s="443"/>
      <c r="C127" s="443"/>
      <c r="D127" s="443"/>
      <c r="E127" s="443"/>
      <c r="F127" s="443"/>
    </row>
    <row r="128" spans="2:6" x14ac:dyDescent="0.2">
      <c r="B128" s="443"/>
      <c r="C128" s="443"/>
      <c r="D128" s="443"/>
      <c r="E128" s="443"/>
      <c r="F128" s="443"/>
    </row>
    <row r="129" spans="2:6" x14ac:dyDescent="0.2">
      <c r="B129" s="443"/>
      <c r="C129" s="443"/>
      <c r="D129" s="443"/>
      <c r="E129" s="443"/>
      <c r="F129" s="443"/>
    </row>
    <row r="130" spans="2:6" x14ac:dyDescent="0.2">
      <c r="B130" s="443"/>
      <c r="C130" s="443"/>
      <c r="D130" s="443"/>
      <c r="E130" s="443"/>
      <c r="F130" s="443"/>
    </row>
    <row r="131" spans="2:6" x14ac:dyDescent="0.2">
      <c r="B131" s="443"/>
      <c r="C131" s="443"/>
      <c r="D131" s="443"/>
      <c r="E131" s="443"/>
      <c r="F131" s="443"/>
    </row>
    <row r="132" spans="2:6" x14ac:dyDescent="0.2">
      <c r="B132" s="443"/>
      <c r="C132" s="443"/>
      <c r="D132" s="443"/>
      <c r="E132" s="443"/>
      <c r="F132" s="443"/>
    </row>
    <row r="133" spans="2:6" x14ac:dyDescent="0.2">
      <c r="B133" s="443"/>
      <c r="C133" s="443"/>
      <c r="D133" s="443"/>
      <c r="E133" s="443"/>
      <c r="F133" s="443"/>
    </row>
    <row r="134" spans="2:6" x14ac:dyDescent="0.2">
      <c r="B134" s="443"/>
      <c r="C134" s="443"/>
      <c r="D134" s="443"/>
      <c r="E134" s="443"/>
      <c r="F134" s="443"/>
    </row>
    <row r="135" spans="2:6" x14ac:dyDescent="0.2">
      <c r="B135" s="443"/>
      <c r="C135" s="443"/>
      <c r="D135" s="443"/>
      <c r="E135" s="443"/>
      <c r="F135" s="443"/>
    </row>
    <row r="136" spans="2:6" x14ac:dyDescent="0.2">
      <c r="B136" s="443"/>
      <c r="C136" s="443"/>
      <c r="D136" s="443"/>
      <c r="E136" s="443"/>
      <c r="F136" s="443"/>
    </row>
    <row r="137" spans="2:6" x14ac:dyDescent="0.2">
      <c r="B137" s="443"/>
      <c r="C137" s="443"/>
      <c r="D137" s="443"/>
      <c r="E137" s="443"/>
      <c r="F137" s="443"/>
    </row>
    <row r="138" spans="2:6" x14ac:dyDescent="0.2">
      <c r="B138" s="443"/>
      <c r="C138" s="443"/>
      <c r="D138" s="443"/>
      <c r="E138" s="443"/>
      <c r="F138" s="443"/>
    </row>
    <row r="139" spans="2:6" x14ac:dyDescent="0.2">
      <c r="B139" s="443"/>
      <c r="C139" s="443"/>
      <c r="D139" s="443"/>
      <c r="E139" s="443"/>
      <c r="F139" s="443"/>
    </row>
    <row r="140" spans="2:6" x14ac:dyDescent="0.2">
      <c r="B140" s="443"/>
      <c r="C140" s="443"/>
      <c r="D140" s="443"/>
      <c r="E140" s="443"/>
      <c r="F140" s="443"/>
    </row>
    <row r="141" spans="2:6" x14ac:dyDescent="0.2">
      <c r="B141" s="443"/>
      <c r="C141" s="443"/>
      <c r="D141" s="443"/>
      <c r="E141" s="443"/>
      <c r="F141" s="443"/>
    </row>
    <row r="142" spans="2:6" x14ac:dyDescent="0.2">
      <c r="B142" s="443"/>
      <c r="C142" s="443"/>
      <c r="D142" s="443"/>
      <c r="E142" s="443"/>
      <c r="F142" s="443"/>
    </row>
    <row r="143" spans="2:6" x14ac:dyDescent="0.2">
      <c r="B143" s="443"/>
      <c r="C143" s="443"/>
      <c r="D143" s="443"/>
      <c r="E143" s="443"/>
      <c r="F143" s="443"/>
    </row>
    <row r="144" spans="2:6" x14ac:dyDescent="0.2">
      <c r="B144" s="443"/>
      <c r="C144" s="443"/>
      <c r="D144" s="443"/>
      <c r="E144" s="443"/>
      <c r="F144" s="443"/>
    </row>
    <row r="145" spans="2:6" x14ac:dyDescent="0.2">
      <c r="B145" s="443"/>
      <c r="C145" s="443"/>
      <c r="D145" s="443"/>
      <c r="E145" s="443"/>
      <c r="F145" s="443"/>
    </row>
    <row r="146" spans="2:6" x14ac:dyDescent="0.2">
      <c r="B146" s="443"/>
      <c r="C146" s="443"/>
      <c r="D146" s="443"/>
      <c r="E146" s="443"/>
      <c r="F146" s="443"/>
    </row>
    <row r="147" spans="2:6" x14ac:dyDescent="0.2">
      <c r="B147" s="443"/>
      <c r="C147" s="443"/>
      <c r="D147" s="443"/>
      <c r="E147" s="443"/>
      <c r="F147" s="443"/>
    </row>
    <row r="148" spans="2:6" x14ac:dyDescent="0.2">
      <c r="B148" s="443"/>
      <c r="C148" s="443"/>
      <c r="D148" s="443"/>
      <c r="E148" s="443"/>
      <c r="F148" s="443"/>
    </row>
    <row r="149" spans="2:6" x14ac:dyDescent="0.2">
      <c r="B149" s="443"/>
      <c r="C149" s="443"/>
      <c r="D149" s="443"/>
      <c r="E149" s="443"/>
      <c r="F149" s="443"/>
    </row>
    <row r="150" spans="2:6" x14ac:dyDescent="0.2">
      <c r="B150" s="443"/>
      <c r="C150" s="443"/>
      <c r="D150" s="443"/>
      <c r="E150" s="443"/>
      <c r="F150" s="443"/>
    </row>
    <row r="151" spans="2:6" x14ac:dyDescent="0.2">
      <c r="B151" s="443"/>
      <c r="C151" s="443"/>
      <c r="D151" s="443"/>
      <c r="E151" s="443"/>
      <c r="F151" s="443"/>
    </row>
    <row r="152" spans="2:6" x14ac:dyDescent="0.2">
      <c r="B152" s="443"/>
      <c r="C152" s="443"/>
      <c r="D152" s="443"/>
      <c r="E152" s="443"/>
      <c r="F152" s="443"/>
    </row>
    <row r="153" spans="2:6" x14ac:dyDescent="0.2">
      <c r="B153" s="443"/>
      <c r="C153" s="443"/>
      <c r="D153" s="443"/>
      <c r="E153" s="443"/>
      <c r="F153" s="443"/>
    </row>
    <row r="154" spans="2:6" x14ac:dyDescent="0.2">
      <c r="B154" s="443"/>
      <c r="C154" s="443"/>
      <c r="D154" s="443"/>
      <c r="E154" s="443"/>
      <c r="F154" s="443"/>
    </row>
    <row r="155" spans="2:6" x14ac:dyDescent="0.2">
      <c r="B155" s="443"/>
      <c r="C155" s="443"/>
      <c r="D155" s="443"/>
      <c r="E155" s="443"/>
      <c r="F155" s="443"/>
    </row>
    <row r="156" spans="2:6" x14ac:dyDescent="0.2">
      <c r="B156" s="443"/>
      <c r="C156" s="443"/>
      <c r="D156" s="443"/>
      <c r="E156" s="443"/>
      <c r="F156" s="443"/>
    </row>
    <row r="157" spans="2:6" x14ac:dyDescent="0.2">
      <c r="B157" s="443"/>
      <c r="C157" s="443"/>
      <c r="D157" s="443"/>
      <c r="E157" s="443"/>
      <c r="F157" s="443"/>
    </row>
    <row r="158" spans="2:6" x14ac:dyDescent="0.2">
      <c r="B158" s="443"/>
      <c r="C158" s="443"/>
      <c r="D158" s="443"/>
      <c r="E158" s="443"/>
      <c r="F158" s="443"/>
    </row>
    <row r="159" spans="2:6" x14ac:dyDescent="0.2">
      <c r="B159" s="443"/>
      <c r="C159" s="443"/>
      <c r="D159" s="443"/>
      <c r="E159" s="443"/>
      <c r="F159" s="443"/>
    </row>
    <row r="160" spans="2:6" x14ac:dyDescent="0.2">
      <c r="B160" s="443"/>
      <c r="C160" s="443"/>
      <c r="D160" s="443"/>
      <c r="E160" s="443"/>
      <c r="F160" s="443"/>
    </row>
    <row r="161" spans="2:6" x14ac:dyDescent="0.2">
      <c r="B161" s="443"/>
      <c r="C161" s="443"/>
      <c r="D161" s="443"/>
      <c r="E161" s="443"/>
      <c r="F161" s="443"/>
    </row>
    <row r="162" spans="2:6" x14ac:dyDescent="0.2">
      <c r="B162" s="443"/>
      <c r="C162" s="443"/>
      <c r="D162" s="443"/>
      <c r="E162" s="443"/>
      <c r="F162" s="443"/>
    </row>
    <row r="163" spans="2:6" x14ac:dyDescent="0.2">
      <c r="B163" s="443"/>
      <c r="C163" s="443"/>
      <c r="D163" s="443"/>
      <c r="E163" s="443"/>
      <c r="F163" s="443"/>
    </row>
    <row r="164" spans="2:6" x14ac:dyDescent="0.2">
      <c r="B164" s="443"/>
      <c r="C164" s="443"/>
      <c r="D164" s="443"/>
      <c r="E164" s="443"/>
      <c r="F164" s="443"/>
    </row>
    <row r="165" spans="2:6" x14ac:dyDescent="0.2">
      <c r="B165" s="443"/>
      <c r="C165" s="443"/>
      <c r="D165" s="443"/>
      <c r="E165" s="443"/>
      <c r="F165" s="443"/>
    </row>
    <row r="166" spans="2:6" x14ac:dyDescent="0.2">
      <c r="B166" s="443"/>
      <c r="C166" s="443"/>
      <c r="D166" s="443"/>
      <c r="E166" s="443"/>
      <c r="F166" s="443"/>
    </row>
    <row r="167" spans="2:6" x14ac:dyDescent="0.2">
      <c r="B167" s="443"/>
      <c r="C167" s="443"/>
      <c r="D167" s="443"/>
      <c r="E167" s="443"/>
      <c r="F167" s="443"/>
    </row>
    <row r="168" spans="2:6" x14ac:dyDescent="0.2">
      <c r="B168" s="443"/>
      <c r="C168" s="443"/>
      <c r="D168" s="443"/>
      <c r="E168" s="443"/>
      <c r="F168" s="443"/>
    </row>
    <row r="169" spans="2:6" x14ac:dyDescent="0.2">
      <c r="B169" s="443"/>
      <c r="C169" s="443"/>
      <c r="D169" s="443"/>
      <c r="E169" s="443"/>
      <c r="F169" s="443"/>
    </row>
    <row r="170" spans="2:6" x14ac:dyDescent="0.2">
      <c r="B170" s="443"/>
      <c r="C170" s="443"/>
      <c r="D170" s="443"/>
      <c r="E170" s="443"/>
      <c r="F170" s="443"/>
    </row>
    <row r="171" spans="2:6" x14ac:dyDescent="0.2">
      <c r="B171" s="443"/>
      <c r="C171" s="443"/>
      <c r="D171" s="443"/>
      <c r="E171" s="443"/>
      <c r="F171" s="443"/>
    </row>
    <row r="172" spans="2:6" x14ac:dyDescent="0.2">
      <c r="B172" s="443"/>
      <c r="C172" s="443"/>
      <c r="D172" s="443"/>
      <c r="E172" s="443"/>
      <c r="F172" s="443"/>
    </row>
    <row r="173" spans="2:6" x14ac:dyDescent="0.2">
      <c r="B173" s="443"/>
      <c r="C173" s="443"/>
      <c r="D173" s="443"/>
      <c r="E173" s="443"/>
      <c r="F173" s="443"/>
    </row>
    <row r="174" spans="2:6" x14ac:dyDescent="0.2">
      <c r="B174" s="443"/>
      <c r="C174" s="443"/>
      <c r="D174" s="443"/>
      <c r="E174" s="443"/>
      <c r="F174" s="443"/>
    </row>
    <row r="175" spans="2:6" x14ac:dyDescent="0.2">
      <c r="B175" s="443"/>
      <c r="C175" s="443"/>
      <c r="D175" s="443"/>
      <c r="E175" s="443"/>
      <c r="F175" s="443"/>
    </row>
    <row r="176" spans="2:6" x14ac:dyDescent="0.2">
      <c r="B176" s="443"/>
      <c r="C176" s="443"/>
      <c r="D176" s="443"/>
      <c r="E176" s="443"/>
      <c r="F176" s="443"/>
    </row>
    <row r="177" spans="2:6" x14ac:dyDescent="0.2">
      <c r="B177" s="443"/>
      <c r="C177" s="443"/>
      <c r="D177" s="443"/>
      <c r="E177" s="443"/>
      <c r="F177" s="443"/>
    </row>
    <row r="178" spans="2:6" x14ac:dyDescent="0.2">
      <c r="B178" s="443"/>
      <c r="C178" s="443"/>
      <c r="D178" s="443"/>
      <c r="E178" s="443"/>
      <c r="F178" s="443"/>
    </row>
    <row r="179" spans="2:6" x14ac:dyDescent="0.2">
      <c r="B179" s="443"/>
      <c r="C179" s="443"/>
      <c r="D179" s="443"/>
      <c r="E179" s="443"/>
      <c r="F179" s="443"/>
    </row>
    <row r="180" spans="2:6" x14ac:dyDescent="0.2">
      <c r="B180" s="443"/>
      <c r="C180" s="443"/>
      <c r="D180" s="443"/>
      <c r="E180" s="443"/>
      <c r="F180" s="443"/>
    </row>
    <row r="181" spans="2:6" x14ac:dyDescent="0.2">
      <c r="B181" s="443"/>
      <c r="C181" s="443"/>
      <c r="D181" s="443"/>
      <c r="E181" s="443"/>
      <c r="F181" s="443"/>
    </row>
    <row r="182" spans="2:6" x14ac:dyDescent="0.2">
      <c r="B182" s="443"/>
      <c r="C182" s="443"/>
      <c r="D182" s="443"/>
      <c r="E182" s="443"/>
      <c r="F182" s="443"/>
    </row>
    <row r="183" spans="2:6" x14ac:dyDescent="0.2">
      <c r="B183" s="443"/>
      <c r="C183" s="443"/>
      <c r="D183" s="443"/>
      <c r="E183" s="443"/>
      <c r="F183" s="443"/>
    </row>
    <row r="184" spans="2:6" x14ac:dyDescent="0.2">
      <c r="B184" s="443"/>
      <c r="C184" s="443"/>
      <c r="D184" s="443"/>
      <c r="E184" s="443"/>
      <c r="F184" s="443"/>
    </row>
    <row r="185" spans="2:6" x14ac:dyDescent="0.2">
      <c r="B185" s="443"/>
      <c r="C185" s="443"/>
      <c r="D185" s="443"/>
      <c r="E185" s="443"/>
      <c r="F185" s="443"/>
    </row>
    <row r="186" spans="2:6" x14ac:dyDescent="0.2">
      <c r="B186" s="443"/>
      <c r="C186" s="443"/>
      <c r="D186" s="443"/>
      <c r="E186" s="443"/>
      <c r="F186" s="443"/>
    </row>
    <row r="187" spans="2:6" x14ac:dyDescent="0.2">
      <c r="B187" s="443"/>
      <c r="C187" s="443"/>
      <c r="D187" s="443"/>
      <c r="E187" s="443"/>
      <c r="F187" s="443"/>
    </row>
    <row r="188" spans="2:6" x14ac:dyDescent="0.2">
      <c r="B188" s="443"/>
      <c r="C188" s="443"/>
      <c r="D188" s="443"/>
      <c r="E188" s="443"/>
      <c r="F188" s="443"/>
    </row>
    <row r="189" spans="2:6" x14ac:dyDescent="0.2">
      <c r="B189" s="443"/>
      <c r="C189" s="443"/>
      <c r="D189" s="443"/>
      <c r="E189" s="443"/>
      <c r="F189" s="443"/>
    </row>
    <row r="190" spans="2:6" x14ac:dyDescent="0.2">
      <c r="B190" s="443"/>
      <c r="C190" s="443"/>
      <c r="D190" s="443"/>
      <c r="E190" s="443"/>
      <c r="F190" s="443"/>
    </row>
    <row r="191" spans="2:6" x14ac:dyDescent="0.2">
      <c r="B191" s="443"/>
      <c r="C191" s="443"/>
      <c r="D191" s="443"/>
      <c r="E191" s="443"/>
      <c r="F191" s="443"/>
    </row>
    <row r="192" spans="2:6" x14ac:dyDescent="0.2">
      <c r="B192" s="443"/>
      <c r="C192" s="443"/>
      <c r="D192" s="443"/>
      <c r="E192" s="443"/>
      <c r="F192" s="443"/>
    </row>
    <row r="193" spans="2:6" x14ac:dyDescent="0.2">
      <c r="B193" s="443"/>
      <c r="C193" s="443"/>
      <c r="D193" s="443"/>
      <c r="E193" s="443"/>
      <c r="F193" s="443"/>
    </row>
    <row r="194" spans="2:6" x14ac:dyDescent="0.2">
      <c r="B194" s="443"/>
      <c r="C194" s="443"/>
      <c r="D194" s="443"/>
      <c r="E194" s="443"/>
      <c r="F194" s="443"/>
    </row>
    <row r="195" spans="2:6" x14ac:dyDescent="0.2">
      <c r="B195" s="443"/>
      <c r="C195" s="443"/>
      <c r="D195" s="443"/>
      <c r="E195" s="443"/>
      <c r="F195" s="443"/>
    </row>
    <row r="196" spans="2:6" x14ac:dyDescent="0.2">
      <c r="B196" s="443"/>
      <c r="C196" s="443"/>
      <c r="D196" s="443"/>
      <c r="E196" s="443"/>
      <c r="F196" s="443"/>
    </row>
    <row r="197" spans="2:6" x14ac:dyDescent="0.2">
      <c r="B197" s="443"/>
      <c r="C197" s="443"/>
      <c r="D197" s="443"/>
      <c r="E197" s="443"/>
      <c r="F197" s="443"/>
    </row>
    <row r="198" spans="2:6" x14ac:dyDescent="0.2">
      <c r="B198" s="443"/>
      <c r="C198" s="443"/>
      <c r="D198" s="443"/>
      <c r="E198" s="443"/>
      <c r="F198" s="443"/>
    </row>
    <row r="199" spans="2:6" x14ac:dyDescent="0.2">
      <c r="B199" s="443"/>
      <c r="C199" s="443"/>
      <c r="D199" s="443"/>
      <c r="E199" s="443"/>
      <c r="F199" s="443"/>
    </row>
    <row r="200" spans="2:6" x14ac:dyDescent="0.2">
      <c r="B200" s="443"/>
      <c r="C200" s="443"/>
      <c r="D200" s="443"/>
      <c r="E200" s="443"/>
      <c r="F200" s="443"/>
    </row>
    <row r="201" spans="2:6" x14ac:dyDescent="0.2">
      <c r="B201" s="443"/>
      <c r="C201" s="443"/>
      <c r="D201" s="443"/>
      <c r="E201" s="443"/>
      <c r="F201" s="443"/>
    </row>
    <row r="202" spans="2:6" x14ac:dyDescent="0.2">
      <c r="B202" s="443"/>
      <c r="C202" s="443"/>
      <c r="D202" s="443"/>
      <c r="E202" s="443"/>
      <c r="F202" s="443"/>
    </row>
    <row r="203" spans="2:6" x14ac:dyDescent="0.2">
      <c r="B203" s="443"/>
      <c r="C203" s="443"/>
      <c r="D203" s="443"/>
      <c r="E203" s="443"/>
      <c r="F203" s="443"/>
    </row>
    <row r="204" spans="2:6" x14ac:dyDescent="0.2">
      <c r="B204" s="443"/>
      <c r="C204" s="443"/>
      <c r="D204" s="443"/>
      <c r="E204" s="443"/>
      <c r="F204" s="443"/>
    </row>
    <row r="205" spans="2:6" x14ac:dyDescent="0.2">
      <c r="B205" s="443"/>
      <c r="C205" s="443"/>
      <c r="D205" s="443"/>
      <c r="E205" s="443"/>
      <c r="F205" s="443"/>
    </row>
    <row r="206" spans="2:6" x14ac:dyDescent="0.2">
      <c r="B206" s="443"/>
      <c r="C206" s="443"/>
      <c r="D206" s="443"/>
      <c r="E206" s="443"/>
      <c r="F206" s="443"/>
    </row>
    <row r="207" spans="2:6" x14ac:dyDescent="0.2">
      <c r="B207" s="443"/>
      <c r="C207" s="443"/>
      <c r="D207" s="443"/>
      <c r="E207" s="443"/>
      <c r="F207" s="443"/>
    </row>
    <row r="208" spans="2:6" x14ac:dyDescent="0.2">
      <c r="B208" s="443"/>
      <c r="C208" s="443"/>
      <c r="D208" s="443"/>
      <c r="E208" s="443"/>
      <c r="F208" s="443"/>
    </row>
    <row r="209" spans="2:6" x14ac:dyDescent="0.2">
      <c r="B209" s="443"/>
      <c r="C209" s="443"/>
      <c r="D209" s="443"/>
      <c r="E209" s="443"/>
      <c r="F209" s="443"/>
    </row>
    <row r="210" spans="2:6" x14ac:dyDescent="0.2">
      <c r="B210" s="443"/>
      <c r="C210" s="443"/>
      <c r="D210" s="443"/>
      <c r="E210" s="443"/>
      <c r="F210" s="443"/>
    </row>
    <row r="211" spans="2:6" x14ac:dyDescent="0.2">
      <c r="B211" s="443"/>
      <c r="C211" s="443"/>
      <c r="D211" s="443"/>
      <c r="E211" s="443"/>
      <c r="F211" s="443"/>
    </row>
    <row r="212" spans="2:6" x14ac:dyDescent="0.2">
      <c r="B212" s="443"/>
      <c r="C212" s="443"/>
      <c r="D212" s="443"/>
      <c r="E212" s="443"/>
      <c r="F212" s="443"/>
    </row>
    <row r="213" spans="2:6" x14ac:dyDescent="0.2">
      <c r="B213" s="443"/>
      <c r="C213" s="443"/>
      <c r="D213" s="443"/>
      <c r="E213" s="443"/>
      <c r="F213" s="443"/>
    </row>
    <row r="214" spans="2:6" x14ac:dyDescent="0.2">
      <c r="B214" s="443"/>
      <c r="C214" s="443"/>
      <c r="D214" s="443"/>
      <c r="E214" s="443"/>
      <c r="F214" s="443"/>
    </row>
    <row r="215" spans="2:6" x14ac:dyDescent="0.2">
      <c r="B215" s="443"/>
      <c r="C215" s="443"/>
      <c r="D215" s="443"/>
      <c r="E215" s="443"/>
      <c r="F215" s="443"/>
    </row>
    <row r="216" spans="2:6" x14ac:dyDescent="0.2">
      <c r="B216" s="443"/>
      <c r="C216" s="443"/>
      <c r="D216" s="443"/>
      <c r="E216" s="443"/>
      <c r="F216" s="443"/>
    </row>
    <row r="217" spans="2:6" x14ac:dyDescent="0.2">
      <c r="B217" s="443"/>
      <c r="C217" s="443"/>
      <c r="D217" s="443"/>
      <c r="E217" s="443"/>
      <c r="F217" s="443"/>
    </row>
    <row r="218" spans="2:6" x14ac:dyDescent="0.2">
      <c r="B218" s="443"/>
      <c r="C218" s="443"/>
      <c r="D218" s="443"/>
      <c r="E218" s="443"/>
      <c r="F218" s="443"/>
    </row>
    <row r="219" spans="2:6" x14ac:dyDescent="0.2">
      <c r="B219" s="443"/>
      <c r="C219" s="443"/>
      <c r="D219" s="443"/>
      <c r="E219" s="443"/>
      <c r="F219" s="443"/>
    </row>
    <row r="220" spans="2:6" x14ac:dyDescent="0.2">
      <c r="B220" s="443"/>
      <c r="C220" s="443"/>
      <c r="D220" s="443"/>
      <c r="E220" s="443"/>
      <c r="F220" s="443"/>
    </row>
    <row r="221" spans="2:6" x14ac:dyDescent="0.2">
      <c r="B221" s="443"/>
      <c r="C221" s="443"/>
      <c r="D221" s="443"/>
      <c r="E221" s="443"/>
      <c r="F221" s="443"/>
    </row>
    <row r="222" spans="2:6" x14ac:dyDescent="0.2">
      <c r="B222" s="443"/>
      <c r="C222" s="443"/>
      <c r="D222" s="443"/>
      <c r="E222" s="443"/>
      <c r="F222" s="443"/>
    </row>
    <row r="223" spans="2:6" x14ac:dyDescent="0.2">
      <c r="B223" s="443"/>
      <c r="C223" s="443"/>
      <c r="D223" s="443"/>
      <c r="E223" s="443"/>
      <c r="F223" s="443"/>
    </row>
    <row r="224" spans="2:6" x14ac:dyDescent="0.2">
      <c r="B224" s="443"/>
      <c r="C224" s="443"/>
      <c r="D224" s="443"/>
      <c r="E224" s="443"/>
      <c r="F224" s="443"/>
    </row>
    <row r="225" spans="2:6" x14ac:dyDescent="0.2">
      <c r="B225" s="443"/>
      <c r="C225" s="443"/>
      <c r="D225" s="443"/>
      <c r="E225" s="443"/>
      <c r="F225" s="443"/>
    </row>
    <row r="226" spans="2:6" x14ac:dyDescent="0.2">
      <c r="B226" s="443"/>
      <c r="C226" s="443"/>
      <c r="D226" s="443"/>
      <c r="E226" s="443"/>
      <c r="F226" s="443"/>
    </row>
    <row r="227" spans="2:6" x14ac:dyDescent="0.2">
      <c r="B227" s="443"/>
      <c r="C227" s="443"/>
      <c r="D227" s="443"/>
      <c r="E227" s="443"/>
      <c r="F227" s="443"/>
    </row>
    <row r="228" spans="2:6" x14ac:dyDescent="0.2">
      <c r="B228" s="443"/>
      <c r="C228" s="443"/>
      <c r="D228" s="443"/>
      <c r="E228" s="443"/>
      <c r="F228" s="443"/>
    </row>
    <row r="229" spans="2:6" x14ac:dyDescent="0.2">
      <c r="B229" s="443"/>
      <c r="C229" s="443"/>
      <c r="D229" s="443"/>
      <c r="E229" s="443"/>
      <c r="F229" s="443"/>
    </row>
    <row r="230" spans="2:6" x14ac:dyDescent="0.2">
      <c r="B230" s="443"/>
      <c r="C230" s="443"/>
      <c r="D230" s="443"/>
      <c r="E230" s="443"/>
      <c r="F230" s="443"/>
    </row>
    <row r="231" spans="2:6" x14ac:dyDescent="0.2">
      <c r="B231" s="443"/>
      <c r="C231" s="443"/>
      <c r="D231" s="443"/>
      <c r="E231" s="443"/>
      <c r="F231" s="443"/>
    </row>
    <row r="232" spans="2:6" x14ac:dyDescent="0.2">
      <c r="B232" s="443"/>
      <c r="C232" s="443"/>
      <c r="D232" s="443"/>
      <c r="E232" s="443"/>
      <c r="F232" s="443"/>
    </row>
    <row r="233" spans="2:6" x14ac:dyDescent="0.2">
      <c r="B233" s="443"/>
      <c r="C233" s="443"/>
      <c r="D233" s="443"/>
      <c r="E233" s="443"/>
      <c r="F233" s="443"/>
    </row>
    <row r="234" spans="2:6" x14ac:dyDescent="0.2">
      <c r="B234" s="443"/>
      <c r="C234" s="443"/>
      <c r="D234" s="443"/>
      <c r="E234" s="443"/>
      <c r="F234" s="443"/>
    </row>
    <row r="235" spans="2:6" x14ac:dyDescent="0.2">
      <c r="B235" s="443"/>
      <c r="C235" s="443"/>
      <c r="D235" s="443"/>
      <c r="E235" s="443"/>
      <c r="F235" s="443"/>
    </row>
    <row r="236" spans="2:6" x14ac:dyDescent="0.2">
      <c r="B236" s="443"/>
      <c r="C236" s="443"/>
      <c r="D236" s="443"/>
      <c r="E236" s="443"/>
      <c r="F236" s="443"/>
    </row>
    <row r="237" spans="2:6" x14ac:dyDescent="0.2">
      <c r="B237" s="443"/>
      <c r="C237" s="443"/>
      <c r="D237" s="443"/>
      <c r="E237" s="443"/>
      <c r="F237" s="443"/>
    </row>
    <row r="238" spans="2:6" x14ac:dyDescent="0.2">
      <c r="B238" s="443"/>
      <c r="C238" s="443"/>
      <c r="D238" s="443"/>
      <c r="E238" s="443"/>
      <c r="F238" s="443"/>
    </row>
    <row r="239" spans="2:6" x14ac:dyDescent="0.2">
      <c r="B239" s="443"/>
      <c r="C239" s="443"/>
      <c r="D239" s="443"/>
      <c r="E239" s="443"/>
      <c r="F239" s="443"/>
    </row>
    <row r="240" spans="2:6" x14ac:dyDescent="0.2">
      <c r="B240" s="443"/>
      <c r="C240" s="443"/>
      <c r="D240" s="443"/>
      <c r="E240" s="443"/>
      <c r="F240" s="443"/>
    </row>
    <row r="241" spans="2:6" x14ac:dyDescent="0.2">
      <c r="B241" s="443"/>
      <c r="C241" s="443"/>
      <c r="D241" s="443"/>
      <c r="E241" s="443"/>
      <c r="F241" s="443"/>
    </row>
    <row r="242" spans="2:6" x14ac:dyDescent="0.2">
      <c r="B242" s="443"/>
      <c r="C242" s="443"/>
      <c r="D242" s="443"/>
      <c r="E242" s="443"/>
      <c r="F242" s="443"/>
    </row>
    <row r="243" spans="2:6" x14ac:dyDescent="0.2">
      <c r="B243" s="443"/>
      <c r="C243" s="443"/>
      <c r="D243" s="443"/>
      <c r="E243" s="443"/>
      <c r="F243" s="443"/>
    </row>
    <row r="244" spans="2:6" x14ac:dyDescent="0.2">
      <c r="B244" s="443"/>
      <c r="C244" s="443"/>
      <c r="D244" s="443"/>
      <c r="E244" s="443"/>
      <c r="F244" s="443"/>
    </row>
    <row r="245" spans="2:6" x14ac:dyDescent="0.2">
      <c r="B245" s="443"/>
      <c r="C245" s="443"/>
      <c r="D245" s="443"/>
      <c r="E245" s="443"/>
      <c r="F245" s="443"/>
    </row>
    <row r="246" spans="2:6" x14ac:dyDescent="0.2">
      <c r="B246" s="443"/>
      <c r="C246" s="443"/>
      <c r="D246" s="443"/>
      <c r="E246" s="443"/>
      <c r="F246" s="443"/>
    </row>
    <row r="247" spans="2:6" x14ac:dyDescent="0.2">
      <c r="B247" s="443"/>
      <c r="C247" s="443"/>
      <c r="D247" s="443"/>
      <c r="E247" s="443"/>
      <c r="F247" s="443"/>
    </row>
    <row r="248" spans="2:6" x14ac:dyDescent="0.2">
      <c r="B248" s="443"/>
      <c r="C248" s="443"/>
      <c r="D248" s="443"/>
      <c r="E248" s="443"/>
      <c r="F248" s="443"/>
    </row>
    <row r="249" spans="2:6" x14ac:dyDescent="0.2">
      <c r="B249" s="443"/>
      <c r="C249" s="443"/>
      <c r="D249" s="443"/>
      <c r="E249" s="443"/>
      <c r="F249" s="443"/>
    </row>
    <row r="250" spans="2:6" x14ac:dyDescent="0.2">
      <c r="B250" s="443"/>
      <c r="C250" s="443"/>
      <c r="D250" s="443"/>
      <c r="E250" s="443"/>
      <c r="F250" s="443"/>
    </row>
    <row r="251" spans="2:6" x14ac:dyDescent="0.2">
      <c r="B251" s="443"/>
      <c r="C251" s="443"/>
      <c r="D251" s="443"/>
      <c r="E251" s="443"/>
      <c r="F251" s="443"/>
    </row>
    <row r="252" spans="2:6" x14ac:dyDescent="0.2">
      <c r="B252" s="443"/>
      <c r="C252" s="443"/>
      <c r="D252" s="443"/>
      <c r="E252" s="443"/>
      <c r="F252" s="443"/>
    </row>
    <row r="253" spans="2:6" x14ac:dyDescent="0.2">
      <c r="B253" s="443"/>
      <c r="C253" s="443"/>
      <c r="D253" s="443"/>
      <c r="E253" s="443"/>
      <c r="F253" s="443"/>
    </row>
    <row r="254" spans="2:6" x14ac:dyDescent="0.2">
      <c r="B254" s="443"/>
      <c r="C254" s="443"/>
      <c r="D254" s="443"/>
      <c r="E254" s="443"/>
      <c r="F254" s="443"/>
    </row>
    <row r="255" spans="2:6" x14ac:dyDescent="0.2">
      <c r="B255" s="443"/>
      <c r="C255" s="443"/>
      <c r="D255" s="443"/>
      <c r="E255" s="443"/>
      <c r="F255" s="443"/>
    </row>
    <row r="256" spans="2:6" x14ac:dyDescent="0.2">
      <c r="B256" s="443"/>
      <c r="C256" s="443"/>
      <c r="D256" s="443"/>
      <c r="E256" s="443"/>
      <c r="F256" s="443"/>
    </row>
    <row r="257" spans="2:6" x14ac:dyDescent="0.2">
      <c r="B257" s="443"/>
      <c r="C257" s="443"/>
      <c r="D257" s="443"/>
      <c r="E257" s="443"/>
      <c r="F257" s="443"/>
    </row>
    <row r="258" spans="2:6" x14ac:dyDescent="0.2">
      <c r="B258" s="443"/>
      <c r="C258" s="443"/>
      <c r="D258" s="443"/>
      <c r="E258" s="443"/>
      <c r="F258" s="443"/>
    </row>
    <row r="259" spans="2:6" x14ac:dyDescent="0.2">
      <c r="B259" s="443"/>
      <c r="C259" s="443"/>
      <c r="D259" s="443"/>
      <c r="E259" s="443"/>
      <c r="F259" s="443"/>
    </row>
    <row r="260" spans="2:6" x14ac:dyDescent="0.2">
      <c r="B260" s="443"/>
      <c r="C260" s="443"/>
      <c r="D260" s="443"/>
      <c r="E260" s="443"/>
      <c r="F260" s="443"/>
    </row>
    <row r="261" spans="2:6" x14ac:dyDescent="0.2">
      <c r="B261" s="443"/>
      <c r="C261" s="443"/>
      <c r="D261" s="443"/>
      <c r="E261" s="443"/>
      <c r="F261" s="443"/>
    </row>
    <row r="262" spans="2:6" x14ac:dyDescent="0.2">
      <c r="B262" s="443"/>
      <c r="C262" s="443"/>
      <c r="D262" s="443"/>
      <c r="E262" s="443"/>
      <c r="F262" s="443"/>
    </row>
    <row r="263" spans="2:6" x14ac:dyDescent="0.2">
      <c r="B263" s="443"/>
      <c r="C263" s="443"/>
      <c r="D263" s="443"/>
      <c r="E263" s="443"/>
      <c r="F263" s="443"/>
    </row>
    <row r="264" spans="2:6" x14ac:dyDescent="0.2">
      <c r="B264" s="443"/>
      <c r="C264" s="443"/>
      <c r="D264" s="443"/>
      <c r="E264" s="443"/>
      <c r="F264" s="443"/>
    </row>
    <row r="265" spans="2:6" x14ac:dyDescent="0.2">
      <c r="B265" s="443"/>
      <c r="C265" s="443"/>
      <c r="D265" s="443"/>
      <c r="E265" s="443"/>
      <c r="F265" s="443"/>
    </row>
    <row r="266" spans="2:6" x14ac:dyDescent="0.2">
      <c r="B266" s="443"/>
      <c r="C266" s="443"/>
      <c r="D266" s="443"/>
      <c r="E266" s="443"/>
      <c r="F266" s="443"/>
    </row>
    <row r="267" spans="2:6" x14ac:dyDescent="0.2">
      <c r="B267" s="443"/>
      <c r="C267" s="443"/>
      <c r="D267" s="443"/>
      <c r="E267" s="443"/>
      <c r="F267" s="443"/>
    </row>
    <row r="268" spans="2:6" x14ac:dyDescent="0.2">
      <c r="B268" s="443"/>
      <c r="C268" s="443"/>
      <c r="D268" s="443"/>
      <c r="E268" s="443"/>
      <c r="F268" s="443"/>
    </row>
    <row r="269" spans="2:6" x14ac:dyDescent="0.2">
      <c r="B269" s="443"/>
      <c r="C269" s="443"/>
      <c r="D269" s="443"/>
      <c r="E269" s="443"/>
      <c r="F269" s="443"/>
    </row>
    <row r="270" spans="2:6" x14ac:dyDescent="0.2">
      <c r="B270" s="443"/>
      <c r="C270" s="443"/>
      <c r="D270" s="443"/>
      <c r="E270" s="443"/>
      <c r="F270" s="443"/>
    </row>
    <row r="271" spans="2:6" x14ac:dyDescent="0.2">
      <c r="B271" s="443"/>
      <c r="C271" s="443"/>
      <c r="D271" s="443"/>
      <c r="E271" s="443"/>
      <c r="F271" s="443"/>
    </row>
    <row r="272" spans="2:6" x14ac:dyDescent="0.2">
      <c r="B272" s="443"/>
      <c r="C272" s="443"/>
      <c r="D272" s="443"/>
      <c r="E272" s="443"/>
      <c r="F272" s="443"/>
    </row>
    <row r="273" spans="2:6" x14ac:dyDescent="0.2">
      <c r="B273" s="443"/>
      <c r="C273" s="443"/>
      <c r="D273" s="443"/>
      <c r="E273" s="443"/>
      <c r="F273" s="443"/>
    </row>
    <row r="274" spans="2:6" x14ac:dyDescent="0.2">
      <c r="B274" s="443"/>
      <c r="C274" s="443"/>
      <c r="D274" s="443"/>
      <c r="E274" s="443"/>
      <c r="F274" s="443"/>
    </row>
    <row r="275" spans="2:6" x14ac:dyDescent="0.2">
      <c r="B275" s="443"/>
      <c r="C275" s="443"/>
      <c r="D275" s="443"/>
      <c r="E275" s="443"/>
      <c r="F275" s="443"/>
    </row>
    <row r="276" spans="2:6" x14ac:dyDescent="0.2">
      <c r="B276" s="443"/>
      <c r="C276" s="443"/>
      <c r="D276" s="443"/>
      <c r="E276" s="443"/>
      <c r="F276" s="443"/>
    </row>
    <row r="277" spans="2:6" x14ac:dyDescent="0.2">
      <c r="B277" s="443"/>
      <c r="C277" s="443"/>
      <c r="D277" s="443"/>
      <c r="E277" s="443"/>
      <c r="F277" s="443"/>
    </row>
    <row r="278" spans="2:6" x14ac:dyDescent="0.2">
      <c r="B278" s="443"/>
      <c r="C278" s="443"/>
      <c r="D278" s="443"/>
      <c r="E278" s="443"/>
      <c r="F278" s="443"/>
    </row>
    <row r="279" spans="2:6" x14ac:dyDescent="0.2">
      <c r="B279" s="443"/>
      <c r="C279" s="443"/>
      <c r="D279" s="443"/>
      <c r="E279" s="443"/>
      <c r="F279" s="443"/>
    </row>
    <row r="280" spans="2:6" x14ac:dyDescent="0.2">
      <c r="B280" s="443"/>
      <c r="C280" s="443"/>
      <c r="D280" s="443"/>
      <c r="E280" s="443"/>
      <c r="F280" s="443"/>
    </row>
    <row r="281" spans="2:6" x14ac:dyDescent="0.2">
      <c r="B281" s="443"/>
      <c r="C281" s="443"/>
      <c r="D281" s="443"/>
      <c r="E281" s="443"/>
      <c r="F281" s="443"/>
    </row>
    <row r="282" spans="2:6" x14ac:dyDescent="0.2">
      <c r="B282" s="443"/>
      <c r="C282" s="443"/>
      <c r="D282" s="443"/>
      <c r="E282" s="443"/>
      <c r="F282" s="443"/>
    </row>
    <row r="283" spans="2:6" x14ac:dyDescent="0.2">
      <c r="B283" s="443"/>
      <c r="C283" s="443"/>
      <c r="D283" s="443"/>
      <c r="E283" s="443"/>
      <c r="F283" s="443"/>
    </row>
    <row r="284" spans="2:6" x14ac:dyDescent="0.2">
      <c r="B284" s="443"/>
      <c r="C284" s="443"/>
      <c r="D284" s="443"/>
      <c r="E284" s="443"/>
      <c r="F284" s="443"/>
    </row>
    <row r="285" spans="2:6" x14ac:dyDescent="0.2">
      <c r="B285" s="443"/>
      <c r="C285" s="443"/>
      <c r="D285" s="443"/>
      <c r="E285" s="443"/>
      <c r="F285" s="443"/>
    </row>
    <row r="286" spans="2:6" x14ac:dyDescent="0.2">
      <c r="B286" s="443"/>
      <c r="C286" s="443"/>
      <c r="D286" s="443"/>
      <c r="E286" s="443"/>
      <c r="F286" s="443"/>
    </row>
    <row r="287" spans="2:6" x14ac:dyDescent="0.2">
      <c r="B287" s="443"/>
      <c r="C287" s="443"/>
      <c r="D287" s="443"/>
      <c r="E287" s="443"/>
      <c r="F287" s="443"/>
    </row>
    <row r="288" spans="2:6" x14ac:dyDescent="0.2">
      <c r="B288" s="443"/>
      <c r="C288" s="443"/>
      <c r="D288" s="443"/>
      <c r="E288" s="443"/>
      <c r="F288" s="443"/>
    </row>
    <row r="289" spans="2:6" x14ac:dyDescent="0.2">
      <c r="B289" s="443"/>
      <c r="C289" s="443"/>
      <c r="D289" s="443"/>
      <c r="E289" s="443"/>
      <c r="F289" s="443"/>
    </row>
    <row r="290" spans="2:6" x14ac:dyDescent="0.2">
      <c r="B290" s="443"/>
      <c r="C290" s="443"/>
      <c r="D290" s="443"/>
      <c r="E290" s="443"/>
      <c r="F290" s="443"/>
    </row>
    <row r="291" spans="2:6" x14ac:dyDescent="0.2">
      <c r="B291" s="443"/>
      <c r="C291" s="443"/>
      <c r="D291" s="443"/>
      <c r="E291" s="443"/>
      <c r="F291" s="443"/>
    </row>
    <row r="292" spans="2:6" x14ac:dyDescent="0.2">
      <c r="B292" s="443"/>
      <c r="C292" s="443"/>
      <c r="D292" s="443"/>
      <c r="E292" s="443"/>
      <c r="F292" s="443"/>
    </row>
    <row r="293" spans="2:6" x14ac:dyDescent="0.2">
      <c r="B293" s="443"/>
      <c r="C293" s="443"/>
      <c r="D293" s="443"/>
      <c r="E293" s="443"/>
      <c r="F293" s="443"/>
    </row>
    <row r="294" spans="2:6" x14ac:dyDescent="0.2">
      <c r="B294" s="443"/>
      <c r="C294" s="443"/>
      <c r="D294" s="443"/>
      <c r="E294" s="443"/>
      <c r="F294" s="443"/>
    </row>
    <row r="295" spans="2:6" x14ac:dyDescent="0.2">
      <c r="B295" s="443"/>
      <c r="C295" s="443"/>
      <c r="D295" s="443"/>
      <c r="E295" s="443"/>
      <c r="F295" s="443"/>
    </row>
    <row r="296" spans="2:6" x14ac:dyDescent="0.2">
      <c r="B296" s="443"/>
      <c r="C296" s="443"/>
      <c r="D296" s="443"/>
      <c r="E296" s="443"/>
      <c r="F296" s="443"/>
    </row>
    <row r="297" spans="2:6" x14ac:dyDescent="0.2">
      <c r="B297" s="443"/>
      <c r="C297" s="443"/>
      <c r="D297" s="443"/>
      <c r="E297" s="443"/>
      <c r="F297" s="443"/>
    </row>
    <row r="298" spans="2:6" x14ac:dyDescent="0.2">
      <c r="B298" s="443"/>
      <c r="C298" s="443"/>
      <c r="D298" s="443"/>
      <c r="E298" s="443"/>
      <c r="F298" s="443"/>
    </row>
    <row r="299" spans="2:6" x14ac:dyDescent="0.2">
      <c r="B299" s="443"/>
      <c r="C299" s="443"/>
      <c r="D299" s="443"/>
      <c r="E299" s="443"/>
      <c r="F299" s="443"/>
    </row>
    <row r="300" spans="2:6" x14ac:dyDescent="0.2">
      <c r="B300" s="443"/>
      <c r="C300" s="443"/>
      <c r="D300" s="443"/>
      <c r="E300" s="443"/>
      <c r="F300" s="443"/>
    </row>
    <row r="301" spans="2:6" x14ac:dyDescent="0.2">
      <c r="B301" s="443"/>
      <c r="C301" s="443"/>
      <c r="D301" s="443"/>
      <c r="E301" s="443"/>
      <c r="F301" s="443"/>
    </row>
    <row r="302" spans="2:6" x14ac:dyDescent="0.2">
      <c r="B302" s="443"/>
      <c r="C302" s="443"/>
      <c r="D302" s="443"/>
      <c r="E302" s="443"/>
      <c r="F302" s="443"/>
    </row>
    <row r="303" spans="2:6" x14ac:dyDescent="0.2">
      <c r="B303" s="443"/>
      <c r="C303" s="443"/>
      <c r="D303" s="443"/>
      <c r="E303" s="443"/>
      <c r="F303" s="443"/>
    </row>
    <row r="304" spans="2:6" x14ac:dyDescent="0.2">
      <c r="B304" s="443"/>
      <c r="C304" s="443"/>
      <c r="D304" s="443"/>
      <c r="E304" s="443"/>
      <c r="F304" s="443"/>
    </row>
    <row r="305" spans="2:6" x14ac:dyDescent="0.2">
      <c r="B305" s="443"/>
      <c r="C305" s="443"/>
      <c r="D305" s="443"/>
      <c r="E305" s="443"/>
      <c r="F305" s="443"/>
    </row>
    <row r="306" spans="2:6" x14ac:dyDescent="0.2">
      <c r="B306" s="443"/>
      <c r="C306" s="443"/>
      <c r="D306" s="443"/>
      <c r="E306" s="443"/>
      <c r="F306" s="443"/>
    </row>
    <row r="307" spans="2:6" x14ac:dyDescent="0.2">
      <c r="B307" s="443"/>
      <c r="C307" s="443"/>
      <c r="D307" s="443"/>
      <c r="E307" s="443"/>
      <c r="F307" s="443"/>
    </row>
    <row r="308" spans="2:6" x14ac:dyDescent="0.2">
      <c r="B308" s="443"/>
      <c r="C308" s="443"/>
      <c r="D308" s="443"/>
      <c r="E308" s="443"/>
      <c r="F308" s="443"/>
    </row>
    <row r="309" spans="2:6" x14ac:dyDescent="0.2">
      <c r="B309" s="443"/>
      <c r="C309" s="443"/>
      <c r="D309" s="443"/>
      <c r="E309" s="443"/>
      <c r="F309" s="443"/>
    </row>
    <row r="310" spans="2:6" x14ac:dyDescent="0.2">
      <c r="B310" s="443"/>
      <c r="C310" s="443"/>
      <c r="D310" s="443"/>
      <c r="E310" s="443"/>
      <c r="F310" s="443"/>
    </row>
    <row r="311" spans="2:6" x14ac:dyDescent="0.2">
      <c r="B311" s="443"/>
      <c r="C311" s="443"/>
      <c r="D311" s="443"/>
      <c r="E311" s="443"/>
      <c r="F311" s="443"/>
    </row>
    <row r="312" spans="2:6" x14ac:dyDescent="0.2">
      <c r="B312" s="443"/>
      <c r="C312" s="443"/>
      <c r="D312" s="443"/>
      <c r="E312" s="443"/>
      <c r="F312" s="443"/>
    </row>
    <row r="313" spans="2:6" x14ac:dyDescent="0.2">
      <c r="B313" s="443"/>
      <c r="C313" s="443"/>
      <c r="D313" s="443"/>
      <c r="E313" s="443"/>
      <c r="F313" s="443"/>
    </row>
    <row r="314" spans="2:6" x14ac:dyDescent="0.2">
      <c r="B314" s="443"/>
      <c r="C314" s="443"/>
      <c r="D314" s="443"/>
      <c r="E314" s="443"/>
      <c r="F314" s="443"/>
    </row>
    <row r="315" spans="2:6" x14ac:dyDescent="0.2">
      <c r="B315" s="443"/>
      <c r="C315" s="443"/>
      <c r="D315" s="443"/>
      <c r="E315" s="443"/>
      <c r="F315" s="443"/>
    </row>
    <row r="316" spans="2:6" x14ac:dyDescent="0.2">
      <c r="B316" s="443"/>
      <c r="C316" s="443"/>
      <c r="D316" s="443"/>
      <c r="E316" s="443"/>
      <c r="F316" s="443"/>
    </row>
    <row r="317" spans="2:6" x14ac:dyDescent="0.2">
      <c r="B317" s="443"/>
      <c r="C317" s="443"/>
      <c r="D317" s="443"/>
      <c r="E317" s="443"/>
      <c r="F317" s="443"/>
    </row>
    <row r="318" spans="2:6" x14ac:dyDescent="0.2">
      <c r="B318" s="443"/>
      <c r="C318" s="443"/>
      <c r="D318" s="443"/>
      <c r="E318" s="443"/>
      <c r="F318" s="443"/>
    </row>
    <row r="319" spans="2:6" x14ac:dyDescent="0.2">
      <c r="B319" s="443"/>
      <c r="C319" s="443"/>
      <c r="D319" s="443"/>
      <c r="E319" s="443"/>
      <c r="F319" s="443"/>
    </row>
    <row r="320" spans="2:6" x14ac:dyDescent="0.2">
      <c r="B320" s="443"/>
      <c r="C320" s="443"/>
      <c r="D320" s="443"/>
      <c r="E320" s="443"/>
      <c r="F320" s="443"/>
    </row>
    <row r="321" spans="2:6" x14ac:dyDescent="0.2">
      <c r="B321" s="443"/>
      <c r="C321" s="443"/>
      <c r="D321" s="443"/>
      <c r="E321" s="443"/>
      <c r="F321" s="443"/>
    </row>
    <row r="322" spans="2:6" x14ac:dyDescent="0.2">
      <c r="B322" s="443"/>
      <c r="C322" s="443"/>
      <c r="D322" s="443"/>
      <c r="E322" s="443"/>
      <c r="F322" s="443"/>
    </row>
    <row r="323" spans="2:6" x14ac:dyDescent="0.2">
      <c r="B323" s="443"/>
      <c r="C323" s="443"/>
      <c r="D323" s="443"/>
      <c r="E323" s="443"/>
      <c r="F323" s="443"/>
    </row>
    <row r="324" spans="2:6" x14ac:dyDescent="0.2">
      <c r="B324" s="443"/>
      <c r="C324" s="443"/>
      <c r="D324" s="443"/>
      <c r="E324" s="443"/>
      <c r="F324" s="443"/>
    </row>
    <row r="325" spans="2:6" x14ac:dyDescent="0.2">
      <c r="B325" s="443"/>
      <c r="C325" s="443"/>
      <c r="D325" s="443"/>
      <c r="E325" s="443"/>
      <c r="F325" s="443"/>
    </row>
    <row r="326" spans="2:6" x14ac:dyDescent="0.2">
      <c r="B326" s="443"/>
      <c r="C326" s="443"/>
      <c r="D326" s="443"/>
      <c r="E326" s="443"/>
      <c r="F326" s="443"/>
    </row>
    <row r="327" spans="2:6" x14ac:dyDescent="0.2">
      <c r="B327" s="443"/>
      <c r="C327" s="443"/>
      <c r="D327" s="443"/>
      <c r="E327" s="443"/>
      <c r="F327" s="443"/>
    </row>
    <row r="328" spans="2:6" x14ac:dyDescent="0.2">
      <c r="B328" s="443"/>
      <c r="C328" s="443"/>
      <c r="D328" s="443"/>
      <c r="E328" s="443"/>
      <c r="F328" s="443"/>
    </row>
    <row r="329" spans="2:6" x14ac:dyDescent="0.2">
      <c r="B329" s="443"/>
      <c r="C329" s="443"/>
      <c r="D329" s="443"/>
      <c r="E329" s="443"/>
      <c r="F329" s="443"/>
    </row>
    <row r="330" spans="2:6" x14ac:dyDescent="0.2">
      <c r="B330" s="443"/>
      <c r="C330" s="443"/>
      <c r="D330" s="443"/>
      <c r="E330" s="443"/>
      <c r="F330" s="443"/>
    </row>
    <row r="331" spans="2:6" x14ac:dyDescent="0.2">
      <c r="B331" s="443"/>
      <c r="C331" s="443"/>
      <c r="D331" s="443"/>
      <c r="E331" s="443"/>
      <c r="F331" s="443"/>
    </row>
    <row r="332" spans="2:6" x14ac:dyDescent="0.2">
      <c r="B332" s="443"/>
      <c r="C332" s="443"/>
      <c r="D332" s="443"/>
      <c r="E332" s="443"/>
      <c r="F332" s="443"/>
    </row>
    <row r="333" spans="2:6" x14ac:dyDescent="0.2">
      <c r="B333" s="443"/>
      <c r="C333" s="443"/>
      <c r="D333" s="443"/>
      <c r="E333" s="443"/>
      <c r="F333" s="443"/>
    </row>
    <row r="334" spans="2:6" x14ac:dyDescent="0.2">
      <c r="B334" s="443"/>
      <c r="C334" s="443"/>
      <c r="D334" s="443"/>
      <c r="E334" s="443"/>
      <c r="F334" s="443"/>
    </row>
    <row r="335" spans="2:6" x14ac:dyDescent="0.2">
      <c r="B335" s="443"/>
      <c r="C335" s="443"/>
      <c r="D335" s="443"/>
      <c r="E335" s="443"/>
      <c r="F335" s="443"/>
    </row>
    <row r="336" spans="2:6" x14ac:dyDescent="0.2">
      <c r="B336" s="443"/>
      <c r="C336" s="443"/>
      <c r="D336" s="443"/>
      <c r="E336" s="443"/>
      <c r="F336" s="443"/>
    </row>
    <row r="337" spans="2:6" x14ac:dyDescent="0.2">
      <c r="B337" s="443"/>
      <c r="C337" s="443"/>
      <c r="D337" s="443"/>
      <c r="E337" s="443"/>
      <c r="F337" s="443"/>
    </row>
    <row r="338" spans="2:6" x14ac:dyDescent="0.2">
      <c r="B338" s="443"/>
      <c r="C338" s="443"/>
      <c r="D338" s="443"/>
      <c r="E338" s="443"/>
      <c r="F338" s="443"/>
    </row>
    <row r="339" spans="2:6" x14ac:dyDescent="0.2">
      <c r="B339" s="443"/>
      <c r="C339" s="443"/>
      <c r="D339" s="443"/>
      <c r="E339" s="443"/>
      <c r="F339" s="443"/>
    </row>
    <row r="340" spans="2:6" x14ac:dyDescent="0.2">
      <c r="B340" s="443"/>
      <c r="C340" s="443"/>
      <c r="D340" s="443"/>
      <c r="E340" s="443"/>
      <c r="F340" s="443"/>
    </row>
    <row r="341" spans="2:6" x14ac:dyDescent="0.2">
      <c r="B341" s="443"/>
      <c r="C341" s="443"/>
      <c r="D341" s="443"/>
      <c r="E341" s="443"/>
      <c r="F341" s="443"/>
    </row>
    <row r="342" spans="2:6" x14ac:dyDescent="0.2">
      <c r="B342" s="443"/>
      <c r="C342" s="443"/>
      <c r="D342" s="443"/>
      <c r="E342" s="443"/>
      <c r="F342" s="443"/>
    </row>
    <row r="343" spans="2:6" x14ac:dyDescent="0.2">
      <c r="B343" s="443"/>
      <c r="C343" s="443"/>
      <c r="D343" s="443"/>
      <c r="E343" s="443"/>
      <c r="F343" s="443"/>
    </row>
    <row r="344" spans="2:6" x14ac:dyDescent="0.2">
      <c r="B344" s="443"/>
      <c r="C344" s="443"/>
      <c r="D344" s="443"/>
      <c r="E344" s="443"/>
      <c r="F344" s="443"/>
    </row>
    <row r="345" spans="2:6" x14ac:dyDescent="0.2">
      <c r="B345" s="443"/>
      <c r="C345" s="443"/>
      <c r="D345" s="443"/>
      <c r="E345" s="443"/>
      <c r="F345" s="443"/>
    </row>
    <row r="346" spans="2:6" x14ac:dyDescent="0.2">
      <c r="B346" s="443"/>
      <c r="C346" s="443"/>
      <c r="D346" s="443"/>
      <c r="E346" s="443"/>
      <c r="F346" s="443"/>
    </row>
    <row r="347" spans="2:6" x14ac:dyDescent="0.2">
      <c r="B347" s="443"/>
      <c r="C347" s="443"/>
      <c r="D347" s="443"/>
      <c r="E347" s="443"/>
      <c r="F347" s="443"/>
    </row>
    <row r="348" spans="2:6" x14ac:dyDescent="0.2">
      <c r="B348" s="443"/>
      <c r="C348" s="443"/>
      <c r="D348" s="443"/>
      <c r="E348" s="443"/>
      <c r="F348" s="443"/>
    </row>
    <row r="349" spans="2:6" x14ac:dyDescent="0.2">
      <c r="B349" s="443"/>
      <c r="C349" s="443"/>
      <c r="D349" s="443"/>
      <c r="E349" s="443"/>
      <c r="F349" s="443"/>
    </row>
    <row r="350" spans="2:6" x14ac:dyDescent="0.2">
      <c r="B350" s="443"/>
      <c r="C350" s="443"/>
      <c r="D350" s="443"/>
      <c r="E350" s="443"/>
      <c r="F350" s="443"/>
    </row>
    <row r="351" spans="2:6" x14ac:dyDescent="0.2">
      <c r="B351" s="443"/>
      <c r="C351" s="443"/>
      <c r="D351" s="443"/>
      <c r="E351" s="443"/>
      <c r="F351" s="443"/>
    </row>
    <row r="352" spans="2:6" x14ac:dyDescent="0.2">
      <c r="B352" s="443"/>
      <c r="C352" s="443"/>
      <c r="D352" s="443"/>
      <c r="E352" s="443"/>
      <c r="F352" s="443"/>
    </row>
    <row r="353" spans="2:6" x14ac:dyDescent="0.2">
      <c r="B353" s="443"/>
      <c r="C353" s="443"/>
      <c r="D353" s="443"/>
      <c r="E353" s="443"/>
      <c r="F353" s="443"/>
    </row>
    <row r="354" spans="2:6" x14ac:dyDescent="0.2">
      <c r="B354" s="443"/>
      <c r="C354" s="443"/>
      <c r="D354" s="443"/>
      <c r="E354" s="443"/>
      <c r="F354" s="443"/>
    </row>
    <row r="355" spans="2:6" x14ac:dyDescent="0.2">
      <c r="B355" s="443"/>
      <c r="C355" s="443"/>
      <c r="D355" s="443"/>
      <c r="E355" s="443"/>
      <c r="F355" s="443"/>
    </row>
    <row r="356" spans="2:6" x14ac:dyDescent="0.2">
      <c r="B356" s="443"/>
      <c r="C356" s="443"/>
      <c r="D356" s="443"/>
      <c r="E356" s="443"/>
      <c r="F356" s="443"/>
    </row>
    <row r="357" spans="2:6" x14ac:dyDescent="0.2">
      <c r="B357" s="443"/>
      <c r="C357" s="443"/>
      <c r="D357" s="443"/>
      <c r="E357" s="443"/>
      <c r="F357" s="443"/>
    </row>
    <row r="358" spans="2:6" x14ac:dyDescent="0.2">
      <c r="B358" s="443"/>
      <c r="C358" s="443"/>
      <c r="D358" s="443"/>
      <c r="E358" s="443"/>
      <c r="F358" s="443"/>
    </row>
    <row r="359" spans="2:6" x14ac:dyDescent="0.2">
      <c r="B359" s="443"/>
      <c r="C359" s="443"/>
      <c r="D359" s="443"/>
      <c r="E359" s="443"/>
      <c r="F359" s="443"/>
    </row>
    <row r="360" spans="2:6" x14ac:dyDescent="0.2">
      <c r="B360" s="443"/>
      <c r="C360" s="443"/>
      <c r="D360" s="443"/>
      <c r="E360" s="443"/>
      <c r="F360" s="443"/>
    </row>
    <row r="361" spans="2:6" x14ac:dyDescent="0.2">
      <c r="B361" s="443"/>
      <c r="C361" s="443"/>
      <c r="D361" s="443"/>
      <c r="E361" s="443"/>
      <c r="F361" s="443"/>
    </row>
    <row r="362" spans="2:6" x14ac:dyDescent="0.2">
      <c r="B362" s="443"/>
      <c r="C362" s="443"/>
      <c r="D362" s="443"/>
      <c r="E362" s="443"/>
      <c r="F362" s="443"/>
    </row>
    <row r="363" spans="2:6" x14ac:dyDescent="0.2">
      <c r="B363" s="443"/>
      <c r="C363" s="443"/>
      <c r="D363" s="443"/>
      <c r="E363" s="443"/>
      <c r="F363" s="443"/>
    </row>
    <row r="364" spans="2:6" x14ac:dyDescent="0.2">
      <c r="B364" s="443"/>
      <c r="C364" s="443"/>
      <c r="D364" s="443"/>
      <c r="E364" s="443"/>
      <c r="F364" s="443"/>
    </row>
    <row r="365" spans="2:6" x14ac:dyDescent="0.2">
      <c r="B365" s="443"/>
      <c r="C365" s="443"/>
      <c r="D365" s="443"/>
      <c r="E365" s="443"/>
      <c r="F365" s="443"/>
    </row>
    <row r="366" spans="2:6" x14ac:dyDescent="0.2">
      <c r="B366" s="443"/>
      <c r="C366" s="443"/>
      <c r="D366" s="443"/>
      <c r="E366" s="443"/>
      <c r="F366" s="443"/>
    </row>
    <row r="367" spans="2:6" x14ac:dyDescent="0.2">
      <c r="B367" s="443"/>
      <c r="C367" s="443"/>
      <c r="D367" s="443"/>
      <c r="E367" s="443"/>
      <c r="F367" s="443"/>
    </row>
    <row r="368" spans="2:6" x14ac:dyDescent="0.2">
      <c r="B368" s="443"/>
      <c r="C368" s="443"/>
      <c r="D368" s="443"/>
      <c r="E368" s="443"/>
      <c r="F368" s="443"/>
    </row>
    <row r="369" spans="2:6" x14ac:dyDescent="0.2">
      <c r="B369" s="443"/>
      <c r="C369" s="443"/>
      <c r="D369" s="443"/>
      <c r="E369" s="443"/>
      <c r="F369" s="443"/>
    </row>
    <row r="370" spans="2:6" x14ac:dyDescent="0.2">
      <c r="B370" s="443"/>
      <c r="C370" s="443"/>
      <c r="D370" s="443"/>
      <c r="E370" s="443"/>
      <c r="F370" s="443"/>
    </row>
    <row r="371" spans="2:6" x14ac:dyDescent="0.2">
      <c r="B371" s="443"/>
      <c r="C371" s="443"/>
      <c r="D371" s="443"/>
      <c r="E371" s="443"/>
      <c r="F371" s="443"/>
    </row>
    <row r="372" spans="2:6" x14ac:dyDescent="0.2">
      <c r="B372" s="443"/>
      <c r="C372" s="443"/>
      <c r="D372" s="443"/>
      <c r="E372" s="443"/>
      <c r="F372" s="443"/>
    </row>
    <row r="373" spans="2:6" x14ac:dyDescent="0.2">
      <c r="B373" s="443"/>
      <c r="C373" s="443"/>
      <c r="D373" s="443"/>
      <c r="E373" s="443"/>
      <c r="F373" s="443"/>
    </row>
    <row r="374" spans="2:6" x14ac:dyDescent="0.2">
      <c r="B374" s="443"/>
      <c r="C374" s="443"/>
      <c r="D374" s="443"/>
      <c r="E374" s="443"/>
      <c r="F374" s="443"/>
    </row>
    <row r="375" spans="2:6" x14ac:dyDescent="0.2">
      <c r="B375" s="443"/>
      <c r="C375" s="443"/>
      <c r="D375" s="443"/>
      <c r="E375" s="443"/>
      <c r="F375" s="443"/>
    </row>
    <row r="376" spans="2:6" x14ac:dyDescent="0.2">
      <c r="B376" s="443"/>
      <c r="C376" s="443"/>
      <c r="D376" s="443"/>
      <c r="E376" s="443"/>
      <c r="F376" s="443"/>
    </row>
    <row r="377" spans="2:6" x14ac:dyDescent="0.2">
      <c r="B377" s="443"/>
      <c r="C377" s="443"/>
      <c r="D377" s="443"/>
      <c r="E377" s="443"/>
      <c r="F377" s="443"/>
    </row>
    <row r="378" spans="2:6" x14ac:dyDescent="0.2">
      <c r="B378" s="443"/>
      <c r="C378" s="443"/>
      <c r="D378" s="443"/>
      <c r="E378" s="443"/>
      <c r="F378" s="443"/>
    </row>
    <row r="379" spans="2:6" x14ac:dyDescent="0.2">
      <c r="B379" s="443"/>
      <c r="C379" s="443"/>
      <c r="D379" s="443"/>
      <c r="E379" s="443"/>
      <c r="F379" s="443"/>
    </row>
    <row r="380" spans="2:6" x14ac:dyDescent="0.2">
      <c r="B380" s="443"/>
      <c r="C380" s="443"/>
      <c r="D380" s="443"/>
      <c r="E380" s="443"/>
      <c r="F380" s="443"/>
    </row>
    <row r="381" spans="2:6" x14ac:dyDescent="0.2">
      <c r="B381" s="443"/>
      <c r="C381" s="443"/>
      <c r="D381" s="443"/>
      <c r="E381" s="443"/>
      <c r="F381" s="443"/>
    </row>
    <row r="382" spans="2:6" x14ac:dyDescent="0.2">
      <c r="B382" s="443"/>
      <c r="C382" s="443"/>
      <c r="D382" s="443"/>
      <c r="E382" s="443"/>
      <c r="F382" s="443"/>
    </row>
    <row r="383" spans="2:6" x14ac:dyDescent="0.2">
      <c r="B383" s="443"/>
      <c r="C383" s="443"/>
      <c r="D383" s="443"/>
      <c r="E383" s="443"/>
      <c r="F383" s="443"/>
    </row>
    <row r="384" spans="2:6" x14ac:dyDescent="0.2">
      <c r="B384" s="443"/>
      <c r="C384" s="443"/>
      <c r="D384" s="443"/>
      <c r="E384" s="443"/>
      <c r="F384" s="443"/>
    </row>
    <row r="385" spans="2:6" x14ac:dyDescent="0.2">
      <c r="B385" s="443"/>
      <c r="C385" s="443"/>
      <c r="D385" s="443"/>
      <c r="E385" s="443"/>
      <c r="F385" s="443"/>
    </row>
    <row r="386" spans="2:6" x14ac:dyDescent="0.2">
      <c r="B386" s="443"/>
      <c r="C386" s="443"/>
      <c r="D386" s="443"/>
      <c r="E386" s="443"/>
      <c r="F386" s="443"/>
    </row>
    <row r="387" spans="2:6" x14ac:dyDescent="0.2">
      <c r="B387" s="443"/>
      <c r="C387" s="443"/>
      <c r="D387" s="443"/>
      <c r="E387" s="443"/>
      <c r="F387" s="443"/>
    </row>
    <row r="388" spans="2:6" x14ac:dyDescent="0.2">
      <c r="B388" s="443"/>
      <c r="C388" s="443"/>
      <c r="D388" s="443"/>
      <c r="E388" s="443"/>
      <c r="F388" s="443"/>
    </row>
    <row r="389" spans="2:6" x14ac:dyDescent="0.2">
      <c r="B389" s="443"/>
      <c r="C389" s="443"/>
      <c r="D389" s="443"/>
      <c r="E389" s="443"/>
      <c r="F389" s="443"/>
    </row>
    <row r="390" spans="2:6" x14ac:dyDescent="0.2">
      <c r="B390" s="443"/>
      <c r="C390" s="443"/>
      <c r="D390" s="443"/>
      <c r="E390" s="443"/>
      <c r="F390" s="443"/>
    </row>
    <row r="391" spans="2:6" x14ac:dyDescent="0.2">
      <c r="B391" s="443"/>
      <c r="C391" s="443"/>
      <c r="D391" s="443"/>
      <c r="E391" s="443"/>
      <c r="F391" s="443"/>
    </row>
    <row r="392" spans="2:6" x14ac:dyDescent="0.2">
      <c r="B392" s="443"/>
      <c r="C392" s="443"/>
      <c r="D392" s="443"/>
      <c r="E392" s="443"/>
      <c r="F392" s="443"/>
    </row>
    <row r="393" spans="2:6" x14ac:dyDescent="0.2">
      <c r="B393" s="443"/>
      <c r="C393" s="443"/>
      <c r="D393" s="443"/>
      <c r="E393" s="443"/>
      <c r="F393" s="443"/>
    </row>
    <row r="394" spans="2:6" x14ac:dyDescent="0.2">
      <c r="B394" s="443"/>
      <c r="C394" s="443"/>
      <c r="D394" s="443"/>
      <c r="E394" s="443"/>
      <c r="F394" s="443"/>
    </row>
    <row r="395" spans="2:6" x14ac:dyDescent="0.2">
      <c r="B395" s="443"/>
      <c r="C395" s="443"/>
      <c r="D395" s="443"/>
      <c r="E395" s="443"/>
      <c r="F395" s="443"/>
    </row>
    <row r="396" spans="2:6" x14ac:dyDescent="0.2">
      <c r="B396" s="443"/>
      <c r="C396" s="443"/>
      <c r="D396" s="443"/>
      <c r="E396" s="443"/>
      <c r="F396" s="443"/>
    </row>
    <row r="397" spans="2:6" x14ac:dyDescent="0.2">
      <c r="B397" s="443"/>
      <c r="C397" s="443"/>
      <c r="D397" s="443"/>
      <c r="E397" s="443"/>
      <c r="F397" s="443"/>
    </row>
    <row r="398" spans="2:6" x14ac:dyDescent="0.2">
      <c r="B398" s="443"/>
      <c r="C398" s="443"/>
      <c r="D398" s="443"/>
      <c r="E398" s="443"/>
      <c r="F398" s="443"/>
    </row>
    <row r="399" spans="2:6" x14ac:dyDescent="0.2">
      <c r="B399" s="443"/>
      <c r="C399" s="443"/>
      <c r="D399" s="443"/>
      <c r="E399" s="443"/>
      <c r="F399" s="443"/>
    </row>
    <row r="400" spans="2:6" x14ac:dyDescent="0.2">
      <c r="B400" s="443"/>
      <c r="C400" s="443"/>
      <c r="D400" s="443"/>
      <c r="E400" s="443"/>
      <c r="F400" s="443"/>
    </row>
    <row r="401" spans="2:6" x14ac:dyDescent="0.2">
      <c r="B401" s="443"/>
      <c r="C401" s="443"/>
      <c r="D401" s="443"/>
      <c r="E401" s="443"/>
      <c r="F401" s="443"/>
    </row>
    <row r="402" spans="2:6" x14ac:dyDescent="0.2">
      <c r="B402" s="443"/>
      <c r="C402" s="443"/>
      <c r="D402" s="443"/>
      <c r="E402" s="443"/>
      <c r="F402" s="443"/>
    </row>
    <row r="403" spans="2:6" x14ac:dyDescent="0.2">
      <c r="B403" s="443"/>
      <c r="C403" s="443"/>
      <c r="D403" s="443"/>
      <c r="E403" s="443"/>
      <c r="F403" s="443"/>
    </row>
    <row r="404" spans="2:6" x14ac:dyDescent="0.2">
      <c r="B404" s="443"/>
      <c r="C404" s="443"/>
      <c r="D404" s="443"/>
      <c r="E404" s="443"/>
      <c r="F404" s="443"/>
    </row>
    <row r="405" spans="2:6" x14ac:dyDescent="0.2">
      <c r="B405" s="443"/>
      <c r="C405" s="443"/>
      <c r="D405" s="443"/>
      <c r="E405" s="443"/>
      <c r="F405" s="443"/>
    </row>
    <row r="406" spans="2:6" x14ac:dyDescent="0.2">
      <c r="B406" s="443"/>
      <c r="C406" s="443"/>
      <c r="D406" s="443"/>
      <c r="E406" s="443"/>
      <c r="F406" s="443"/>
    </row>
    <row r="407" spans="2:6" x14ac:dyDescent="0.2">
      <c r="B407" s="443"/>
      <c r="C407" s="443"/>
      <c r="D407" s="443"/>
      <c r="E407" s="443"/>
      <c r="F407" s="443"/>
    </row>
    <row r="408" spans="2:6" x14ac:dyDescent="0.2">
      <c r="B408" s="443"/>
      <c r="C408" s="443"/>
      <c r="D408" s="443"/>
      <c r="E408" s="443"/>
      <c r="F408" s="443"/>
    </row>
    <row r="409" spans="2:6" x14ac:dyDescent="0.2">
      <c r="B409" s="443"/>
      <c r="C409" s="443"/>
      <c r="D409" s="443"/>
      <c r="E409" s="443"/>
      <c r="F409" s="443"/>
    </row>
    <row r="410" spans="2:6" x14ac:dyDescent="0.2">
      <c r="B410" s="443"/>
      <c r="C410" s="443"/>
      <c r="D410" s="443"/>
      <c r="E410" s="443"/>
      <c r="F410" s="443"/>
    </row>
    <row r="411" spans="2:6" x14ac:dyDescent="0.2">
      <c r="B411" s="443"/>
      <c r="C411" s="443"/>
      <c r="D411" s="443"/>
      <c r="E411" s="443"/>
      <c r="F411" s="443"/>
    </row>
    <row r="412" spans="2:6" x14ac:dyDescent="0.2">
      <c r="B412" s="443"/>
      <c r="C412" s="443"/>
      <c r="D412" s="443"/>
      <c r="E412" s="443"/>
      <c r="F412" s="443"/>
    </row>
    <row r="413" spans="2:6" x14ac:dyDescent="0.2">
      <c r="B413" s="443"/>
      <c r="C413" s="443"/>
      <c r="D413" s="443"/>
      <c r="E413" s="443"/>
      <c r="F413" s="443"/>
    </row>
    <row r="414" spans="2:6" x14ac:dyDescent="0.2">
      <c r="B414" s="443"/>
      <c r="C414" s="443"/>
      <c r="D414" s="443"/>
      <c r="E414" s="443"/>
      <c r="F414" s="443"/>
    </row>
    <row r="415" spans="2:6" x14ac:dyDescent="0.2">
      <c r="B415" s="443"/>
      <c r="C415" s="443"/>
      <c r="D415" s="443"/>
      <c r="E415" s="443"/>
      <c r="F415" s="443"/>
    </row>
    <row r="416" spans="2:6" x14ac:dyDescent="0.2">
      <c r="B416" s="443"/>
      <c r="C416" s="443"/>
      <c r="D416" s="443"/>
      <c r="E416" s="443"/>
      <c r="F416" s="443"/>
    </row>
    <row r="417" spans="2:6" x14ac:dyDescent="0.2">
      <c r="B417" s="443"/>
      <c r="C417" s="443"/>
      <c r="D417" s="443"/>
      <c r="E417" s="443"/>
      <c r="F417" s="443"/>
    </row>
    <row r="418" spans="2:6" x14ac:dyDescent="0.2">
      <c r="B418" s="443"/>
      <c r="C418" s="443"/>
      <c r="D418" s="443"/>
      <c r="E418" s="443"/>
      <c r="F418" s="443"/>
    </row>
    <row r="419" spans="2:6" x14ac:dyDescent="0.2">
      <c r="B419" s="443"/>
      <c r="C419" s="443"/>
      <c r="D419" s="443"/>
      <c r="E419" s="443"/>
      <c r="F419" s="443"/>
    </row>
    <row r="420" spans="2:6" x14ac:dyDescent="0.2">
      <c r="B420" s="443"/>
      <c r="C420" s="443"/>
      <c r="D420" s="443"/>
      <c r="E420" s="443"/>
      <c r="F420" s="443"/>
    </row>
    <row r="421" spans="2:6" x14ac:dyDescent="0.2">
      <c r="B421" s="443"/>
      <c r="C421" s="443"/>
      <c r="D421" s="443"/>
      <c r="E421" s="443"/>
      <c r="F421" s="443"/>
    </row>
    <row r="422" spans="2:6" x14ac:dyDescent="0.2">
      <c r="B422" s="443"/>
      <c r="C422" s="443"/>
      <c r="D422" s="443"/>
      <c r="E422" s="443"/>
      <c r="F422" s="443"/>
    </row>
    <row r="423" spans="2:6" x14ac:dyDescent="0.2">
      <c r="B423" s="443"/>
      <c r="C423" s="443"/>
      <c r="D423" s="443"/>
      <c r="E423" s="443"/>
      <c r="F423" s="443"/>
    </row>
    <row r="424" spans="2:6" x14ac:dyDescent="0.2">
      <c r="B424" s="443"/>
      <c r="C424" s="443"/>
      <c r="D424" s="443"/>
      <c r="E424" s="443"/>
      <c r="F424" s="443"/>
    </row>
    <row r="425" spans="2:6" x14ac:dyDescent="0.2">
      <c r="B425" s="443"/>
      <c r="C425" s="443"/>
      <c r="D425" s="443"/>
      <c r="E425" s="443"/>
      <c r="F425" s="443"/>
    </row>
    <row r="426" spans="2:6" x14ac:dyDescent="0.2">
      <c r="B426" s="443"/>
      <c r="C426" s="443"/>
      <c r="D426" s="443"/>
      <c r="E426" s="443"/>
      <c r="F426" s="443"/>
    </row>
    <row r="427" spans="2:6" x14ac:dyDescent="0.2">
      <c r="B427" s="443"/>
      <c r="C427" s="443"/>
      <c r="D427" s="443"/>
      <c r="E427" s="443"/>
      <c r="F427" s="443"/>
    </row>
    <row r="428" spans="2:6" x14ac:dyDescent="0.2">
      <c r="B428" s="443"/>
      <c r="C428" s="443"/>
      <c r="D428" s="443"/>
      <c r="E428" s="443"/>
      <c r="F428" s="443"/>
    </row>
    <row r="429" spans="2:6" x14ac:dyDescent="0.2">
      <c r="B429" s="443"/>
      <c r="C429" s="443"/>
      <c r="D429" s="443"/>
      <c r="E429" s="443"/>
      <c r="F429" s="443"/>
    </row>
    <row r="430" spans="2:6" x14ac:dyDescent="0.2">
      <c r="B430" s="443"/>
      <c r="C430" s="443"/>
      <c r="D430" s="443"/>
      <c r="E430" s="443"/>
      <c r="F430" s="443"/>
    </row>
    <row r="431" spans="2:6" x14ac:dyDescent="0.2">
      <c r="B431" s="443"/>
      <c r="C431" s="443"/>
      <c r="D431" s="443"/>
      <c r="E431" s="443"/>
      <c r="F431" s="443"/>
    </row>
    <row r="432" spans="2:6" x14ac:dyDescent="0.2">
      <c r="B432" s="443"/>
      <c r="C432" s="443"/>
      <c r="D432" s="443"/>
      <c r="E432" s="443"/>
      <c r="F432" s="443"/>
    </row>
    <row r="433" spans="2:6" x14ac:dyDescent="0.2">
      <c r="B433" s="443"/>
      <c r="C433" s="443"/>
      <c r="D433" s="443"/>
      <c r="E433" s="443"/>
      <c r="F433" s="443"/>
    </row>
    <row r="434" spans="2:6" x14ac:dyDescent="0.2">
      <c r="B434" s="443"/>
      <c r="C434" s="443"/>
      <c r="D434" s="443"/>
      <c r="E434" s="443"/>
      <c r="F434" s="443"/>
    </row>
    <row r="435" spans="2:6" x14ac:dyDescent="0.2">
      <c r="B435" s="443"/>
      <c r="C435" s="443"/>
      <c r="D435" s="443"/>
      <c r="E435" s="443"/>
      <c r="F435" s="443"/>
    </row>
    <row r="436" spans="2:6" x14ac:dyDescent="0.2">
      <c r="B436" s="443"/>
      <c r="C436" s="443"/>
      <c r="D436" s="443"/>
      <c r="E436" s="443"/>
      <c r="F436" s="443"/>
    </row>
    <row r="437" spans="2:6" x14ac:dyDescent="0.2">
      <c r="B437" s="443"/>
      <c r="C437" s="443"/>
      <c r="D437" s="443"/>
      <c r="E437" s="443"/>
      <c r="F437" s="443"/>
    </row>
    <row r="438" spans="2:6" x14ac:dyDescent="0.2">
      <c r="B438" s="443"/>
      <c r="C438" s="443"/>
      <c r="D438" s="443"/>
      <c r="E438" s="443"/>
      <c r="F438" s="443"/>
    </row>
    <row r="439" spans="2:6" x14ac:dyDescent="0.2">
      <c r="B439" s="443"/>
      <c r="C439" s="443"/>
      <c r="D439" s="443"/>
      <c r="E439" s="443"/>
      <c r="F439" s="443"/>
    </row>
    <row r="440" spans="2:6" x14ac:dyDescent="0.2">
      <c r="B440" s="443"/>
      <c r="C440" s="443"/>
      <c r="D440" s="443"/>
      <c r="E440" s="443"/>
      <c r="F440" s="443"/>
    </row>
    <row r="441" spans="2:6" x14ac:dyDescent="0.2">
      <c r="B441" s="443"/>
      <c r="C441" s="443"/>
      <c r="D441" s="443"/>
      <c r="E441" s="443"/>
      <c r="F441" s="443"/>
    </row>
    <row r="442" spans="2:6" x14ac:dyDescent="0.2">
      <c r="B442" s="443"/>
      <c r="C442" s="443"/>
      <c r="D442" s="443"/>
      <c r="E442" s="443"/>
      <c r="F442" s="443"/>
    </row>
    <row r="443" spans="2:6" x14ac:dyDescent="0.2">
      <c r="B443" s="443"/>
      <c r="C443" s="443"/>
      <c r="D443" s="443"/>
      <c r="E443" s="443"/>
      <c r="F443" s="443"/>
    </row>
    <row r="444" spans="2:6" x14ac:dyDescent="0.2">
      <c r="B444" s="443"/>
      <c r="C444" s="443"/>
      <c r="D444" s="443"/>
      <c r="E444" s="443"/>
      <c r="F444" s="443"/>
    </row>
    <row r="445" spans="2:6" x14ac:dyDescent="0.2">
      <c r="B445" s="443"/>
      <c r="C445" s="443"/>
      <c r="D445" s="443"/>
      <c r="E445" s="443"/>
      <c r="F445" s="443"/>
    </row>
    <row r="446" spans="2:6" x14ac:dyDescent="0.2">
      <c r="B446" s="443"/>
      <c r="C446" s="443"/>
      <c r="D446" s="443"/>
      <c r="E446" s="443"/>
      <c r="F446" s="443"/>
    </row>
    <row r="447" spans="2:6" x14ac:dyDescent="0.2">
      <c r="B447" s="443"/>
      <c r="C447" s="443"/>
      <c r="D447" s="443"/>
      <c r="E447" s="443"/>
      <c r="F447" s="443"/>
    </row>
    <row r="448" spans="2:6" x14ac:dyDescent="0.2">
      <c r="B448" s="443"/>
      <c r="C448" s="443"/>
      <c r="D448" s="443"/>
      <c r="E448" s="443"/>
      <c r="F448" s="443"/>
    </row>
    <row r="449" spans="2:6" x14ac:dyDescent="0.2">
      <c r="B449" s="443"/>
      <c r="C449" s="443"/>
      <c r="D449" s="443"/>
      <c r="E449" s="443"/>
      <c r="F449" s="443"/>
    </row>
    <row r="450" spans="2:6" x14ac:dyDescent="0.2">
      <c r="B450" s="443"/>
      <c r="C450" s="443"/>
      <c r="D450" s="443"/>
      <c r="E450" s="443"/>
      <c r="F450" s="443"/>
    </row>
    <row r="451" spans="2:6" x14ac:dyDescent="0.2">
      <c r="B451" s="443"/>
      <c r="C451" s="443"/>
      <c r="D451" s="443"/>
      <c r="E451" s="443"/>
      <c r="F451" s="443"/>
    </row>
    <row r="452" spans="2:6" x14ac:dyDescent="0.2">
      <c r="B452" s="443"/>
      <c r="C452" s="443"/>
      <c r="D452" s="443"/>
      <c r="E452" s="443"/>
      <c r="F452" s="443"/>
    </row>
    <row r="453" spans="2:6" x14ac:dyDescent="0.2">
      <c r="B453" s="443"/>
      <c r="C453" s="443"/>
      <c r="D453" s="443"/>
      <c r="E453" s="443"/>
      <c r="F453" s="443"/>
    </row>
    <row r="454" spans="2:6" x14ac:dyDescent="0.2">
      <c r="B454" s="443"/>
      <c r="C454" s="443"/>
      <c r="D454" s="443"/>
      <c r="E454" s="443"/>
      <c r="F454" s="443"/>
    </row>
    <row r="455" spans="2:6" x14ac:dyDescent="0.2">
      <c r="B455" s="443"/>
      <c r="C455" s="443"/>
      <c r="D455" s="443"/>
      <c r="E455" s="443"/>
      <c r="F455" s="443"/>
    </row>
    <row r="456" spans="2:6" x14ac:dyDescent="0.2">
      <c r="B456" s="443"/>
      <c r="C456" s="443"/>
      <c r="D456" s="443"/>
      <c r="E456" s="443"/>
      <c r="F456" s="443"/>
    </row>
    <row r="457" spans="2:6" x14ac:dyDescent="0.2">
      <c r="B457" s="443"/>
      <c r="C457" s="443"/>
      <c r="D457" s="443"/>
      <c r="E457" s="443"/>
      <c r="F457" s="443"/>
    </row>
    <row r="458" spans="2:6" x14ac:dyDescent="0.2">
      <c r="B458" s="443"/>
      <c r="C458" s="443"/>
      <c r="D458" s="443"/>
      <c r="E458" s="443"/>
      <c r="F458" s="443"/>
    </row>
    <row r="459" spans="2:6" x14ac:dyDescent="0.2">
      <c r="B459" s="443"/>
      <c r="C459" s="443"/>
      <c r="D459" s="443"/>
      <c r="E459" s="443"/>
      <c r="F459" s="443"/>
    </row>
    <row r="460" spans="2:6" x14ac:dyDescent="0.2">
      <c r="B460" s="443"/>
      <c r="C460" s="443"/>
      <c r="D460" s="443"/>
      <c r="E460" s="443"/>
      <c r="F460" s="443"/>
    </row>
    <row r="461" spans="2:6" x14ac:dyDescent="0.2">
      <c r="B461" s="443"/>
      <c r="C461" s="443"/>
      <c r="D461" s="443"/>
      <c r="E461" s="443"/>
      <c r="F461" s="443"/>
    </row>
    <row r="462" spans="2:6" x14ac:dyDescent="0.2">
      <c r="B462" s="443"/>
      <c r="C462" s="443"/>
      <c r="D462" s="443"/>
      <c r="E462" s="443"/>
      <c r="F462" s="443"/>
    </row>
    <row r="463" spans="2:6" x14ac:dyDescent="0.2">
      <c r="B463" s="443"/>
      <c r="C463" s="443"/>
      <c r="D463" s="443"/>
      <c r="E463" s="443"/>
      <c r="F463" s="443"/>
    </row>
    <row r="464" spans="2:6" x14ac:dyDescent="0.2">
      <c r="B464" s="443"/>
      <c r="C464" s="443"/>
      <c r="D464" s="443"/>
      <c r="E464" s="443"/>
      <c r="F464" s="443"/>
    </row>
    <row r="465" spans="2:6" x14ac:dyDescent="0.2">
      <c r="B465" s="443"/>
      <c r="C465" s="443"/>
      <c r="D465" s="443"/>
      <c r="E465" s="443"/>
      <c r="F465" s="443"/>
    </row>
    <row r="466" spans="2:6" x14ac:dyDescent="0.2">
      <c r="B466" s="443"/>
      <c r="C466" s="443"/>
      <c r="D466" s="443"/>
      <c r="E466" s="443"/>
      <c r="F466" s="443"/>
    </row>
    <row r="467" spans="2:6" x14ac:dyDescent="0.2">
      <c r="B467" s="443"/>
      <c r="C467" s="443"/>
      <c r="D467" s="443"/>
      <c r="E467" s="443"/>
      <c r="F467" s="443"/>
    </row>
    <row r="468" spans="2:6" x14ac:dyDescent="0.2">
      <c r="B468" s="443"/>
      <c r="C468" s="443"/>
      <c r="D468" s="443"/>
      <c r="E468" s="443"/>
      <c r="F468" s="443"/>
    </row>
    <row r="469" spans="2:6" x14ac:dyDescent="0.2">
      <c r="B469" s="443"/>
      <c r="C469" s="443"/>
      <c r="D469" s="443"/>
      <c r="E469" s="443"/>
      <c r="F469" s="443"/>
    </row>
    <row r="470" spans="2:6" x14ac:dyDescent="0.2">
      <c r="B470" s="443"/>
      <c r="C470" s="443"/>
      <c r="D470" s="443"/>
      <c r="E470" s="443"/>
      <c r="F470" s="443"/>
    </row>
    <row r="471" spans="2:6" x14ac:dyDescent="0.2">
      <c r="B471" s="443"/>
      <c r="C471" s="443"/>
      <c r="D471" s="443"/>
      <c r="E471" s="443"/>
      <c r="F471" s="443"/>
    </row>
    <row r="472" spans="2:6" x14ac:dyDescent="0.2">
      <c r="B472" s="443"/>
      <c r="C472" s="443"/>
      <c r="D472" s="443"/>
      <c r="E472" s="443"/>
      <c r="F472" s="443"/>
    </row>
    <row r="473" spans="2:6" x14ac:dyDescent="0.2">
      <c r="B473" s="443"/>
      <c r="C473" s="443"/>
      <c r="D473" s="443"/>
      <c r="E473" s="443"/>
      <c r="F473" s="443"/>
    </row>
    <row r="474" spans="2:6" x14ac:dyDescent="0.2">
      <c r="B474" s="443"/>
      <c r="C474" s="443"/>
      <c r="D474" s="443"/>
      <c r="E474" s="443"/>
      <c r="F474" s="443"/>
    </row>
    <row r="475" spans="2:6" x14ac:dyDescent="0.2">
      <c r="B475" s="443"/>
      <c r="C475" s="443"/>
      <c r="D475" s="443"/>
      <c r="E475" s="443"/>
      <c r="F475" s="443"/>
    </row>
    <row r="476" spans="2:6" x14ac:dyDescent="0.2">
      <c r="B476" s="443"/>
      <c r="C476" s="443"/>
      <c r="D476" s="443"/>
      <c r="E476" s="443"/>
      <c r="F476" s="443"/>
    </row>
    <row r="477" spans="2:6" x14ac:dyDescent="0.2">
      <c r="B477" s="443"/>
      <c r="C477" s="443"/>
      <c r="D477" s="443"/>
      <c r="E477" s="443"/>
      <c r="F477" s="443"/>
    </row>
    <row r="478" spans="2:6" x14ac:dyDescent="0.2">
      <c r="B478" s="443"/>
      <c r="C478" s="443"/>
      <c r="D478" s="443"/>
      <c r="E478" s="443"/>
      <c r="F478" s="443"/>
    </row>
    <row r="479" spans="2:6" x14ac:dyDescent="0.2">
      <c r="B479" s="443"/>
      <c r="C479" s="443"/>
      <c r="D479" s="443"/>
      <c r="E479" s="443"/>
      <c r="F479" s="443"/>
    </row>
    <row r="480" spans="2:6" x14ac:dyDescent="0.2">
      <c r="B480" s="443"/>
      <c r="C480" s="443"/>
      <c r="D480" s="443"/>
      <c r="E480" s="443"/>
      <c r="F480" s="443"/>
    </row>
    <row r="481" spans="2:6" x14ac:dyDescent="0.2">
      <c r="B481" s="443"/>
      <c r="C481" s="443"/>
      <c r="D481" s="443"/>
      <c r="E481" s="443"/>
      <c r="F481" s="443"/>
    </row>
    <row r="482" spans="2:6" x14ac:dyDescent="0.2">
      <c r="B482" s="443"/>
      <c r="C482" s="443"/>
      <c r="D482" s="443"/>
      <c r="E482" s="443"/>
      <c r="F482" s="443"/>
    </row>
    <row r="483" spans="2:6" x14ac:dyDescent="0.2">
      <c r="B483" s="443"/>
      <c r="C483" s="443"/>
      <c r="D483" s="443"/>
      <c r="E483" s="443"/>
      <c r="F483" s="443"/>
    </row>
    <row r="484" spans="2:6" x14ac:dyDescent="0.2">
      <c r="B484" s="443"/>
      <c r="C484" s="443"/>
      <c r="D484" s="443"/>
      <c r="E484" s="443"/>
      <c r="F484" s="443"/>
    </row>
    <row r="485" spans="2:6" x14ac:dyDescent="0.2">
      <c r="B485" s="443"/>
      <c r="C485" s="443"/>
      <c r="D485" s="443"/>
      <c r="E485" s="443"/>
      <c r="F485" s="443"/>
    </row>
    <row r="486" spans="2:6" x14ac:dyDescent="0.2">
      <c r="B486" s="443"/>
      <c r="C486" s="443"/>
      <c r="D486" s="443"/>
      <c r="E486" s="443"/>
      <c r="F486" s="443"/>
    </row>
    <row r="487" spans="2:6" x14ac:dyDescent="0.2">
      <c r="B487" s="443"/>
      <c r="C487" s="443"/>
      <c r="D487" s="443"/>
      <c r="E487" s="443"/>
      <c r="F487" s="443"/>
    </row>
    <row r="488" spans="2:6" x14ac:dyDescent="0.2">
      <c r="B488" s="443"/>
      <c r="C488" s="443"/>
      <c r="D488" s="443"/>
      <c r="E488" s="443"/>
      <c r="F488" s="443"/>
    </row>
    <row r="489" spans="2:6" x14ac:dyDescent="0.2">
      <c r="B489" s="443"/>
      <c r="C489" s="443"/>
      <c r="D489" s="443"/>
      <c r="E489" s="443"/>
      <c r="F489" s="443"/>
    </row>
    <row r="490" spans="2:6" x14ac:dyDescent="0.2">
      <c r="B490" s="443"/>
      <c r="C490" s="443"/>
      <c r="D490" s="443"/>
      <c r="E490" s="443"/>
      <c r="F490" s="443"/>
    </row>
    <row r="491" spans="2:6" x14ac:dyDescent="0.2">
      <c r="B491" s="443"/>
      <c r="C491" s="443"/>
      <c r="D491" s="443"/>
      <c r="E491" s="443"/>
      <c r="F491" s="443"/>
    </row>
    <row r="492" spans="2:6" x14ac:dyDescent="0.2">
      <c r="B492" s="443"/>
      <c r="C492" s="443"/>
      <c r="D492" s="443"/>
      <c r="E492" s="443"/>
      <c r="F492" s="443"/>
    </row>
    <row r="493" spans="2:6" x14ac:dyDescent="0.2">
      <c r="B493" s="443"/>
      <c r="C493" s="443"/>
      <c r="D493" s="443"/>
      <c r="E493" s="443"/>
      <c r="F493" s="443"/>
    </row>
    <row r="494" spans="2:6" x14ac:dyDescent="0.2">
      <c r="B494" s="443"/>
      <c r="C494" s="443"/>
      <c r="D494" s="443"/>
      <c r="E494" s="443"/>
      <c r="F494" s="443"/>
    </row>
    <row r="495" spans="2:6" x14ac:dyDescent="0.2">
      <c r="B495" s="443"/>
      <c r="C495" s="443"/>
      <c r="D495" s="443"/>
      <c r="E495" s="443"/>
      <c r="F495" s="443"/>
    </row>
    <row r="496" spans="2:6" x14ac:dyDescent="0.2">
      <c r="B496" s="443"/>
      <c r="C496" s="443"/>
      <c r="D496" s="443"/>
      <c r="E496" s="443"/>
      <c r="F496" s="443"/>
    </row>
    <row r="497" spans="2:6" x14ac:dyDescent="0.2">
      <c r="B497" s="443"/>
      <c r="C497" s="443"/>
      <c r="D497" s="443"/>
      <c r="E497" s="443"/>
      <c r="F497" s="443"/>
    </row>
    <row r="498" spans="2:6" x14ac:dyDescent="0.2">
      <c r="B498" s="443"/>
      <c r="C498" s="443"/>
      <c r="D498" s="443"/>
      <c r="E498" s="443"/>
      <c r="F498" s="443"/>
    </row>
    <row r="499" spans="2:6" x14ac:dyDescent="0.2">
      <c r="B499" s="443"/>
      <c r="C499" s="443"/>
      <c r="D499" s="443"/>
      <c r="E499" s="443"/>
      <c r="F499" s="443"/>
    </row>
    <row r="500" spans="2:6" x14ac:dyDescent="0.2">
      <c r="B500" s="443"/>
      <c r="C500" s="443"/>
      <c r="D500" s="443"/>
      <c r="E500" s="443"/>
      <c r="F500" s="443"/>
    </row>
    <row r="501" spans="2:6" x14ac:dyDescent="0.2">
      <c r="B501" s="443"/>
      <c r="C501" s="443"/>
      <c r="D501" s="443"/>
      <c r="E501" s="443"/>
      <c r="F501" s="443"/>
    </row>
    <row r="502" spans="2:6" x14ac:dyDescent="0.2">
      <c r="B502" s="443"/>
      <c r="C502" s="443"/>
      <c r="D502" s="443"/>
      <c r="E502" s="443"/>
      <c r="F502" s="443"/>
    </row>
    <row r="503" spans="2:6" x14ac:dyDescent="0.2">
      <c r="B503" s="443"/>
      <c r="C503" s="443"/>
      <c r="D503" s="443"/>
      <c r="E503" s="443"/>
      <c r="F503" s="443"/>
    </row>
    <row r="504" spans="2:6" x14ac:dyDescent="0.2">
      <c r="B504" s="443"/>
      <c r="C504" s="443"/>
      <c r="D504" s="443"/>
      <c r="E504" s="443"/>
      <c r="F504" s="443"/>
    </row>
    <row r="505" spans="2:6" x14ac:dyDescent="0.2">
      <c r="B505" s="443"/>
      <c r="C505" s="443"/>
      <c r="D505" s="443"/>
      <c r="E505" s="443"/>
      <c r="F505" s="443"/>
    </row>
    <row r="506" spans="2:6" x14ac:dyDescent="0.2">
      <c r="B506" s="443"/>
      <c r="C506" s="443"/>
      <c r="D506" s="443"/>
      <c r="E506" s="443"/>
      <c r="F506" s="443"/>
    </row>
    <row r="507" spans="2:6" x14ac:dyDescent="0.2">
      <c r="B507" s="443"/>
      <c r="C507" s="443"/>
      <c r="D507" s="443"/>
      <c r="E507" s="443"/>
      <c r="F507" s="443"/>
    </row>
    <row r="508" spans="2:6" x14ac:dyDescent="0.2">
      <c r="B508" s="443"/>
      <c r="C508" s="443"/>
      <c r="D508" s="443"/>
      <c r="E508" s="443"/>
      <c r="F508" s="443"/>
    </row>
    <row r="509" spans="2:6" x14ac:dyDescent="0.2">
      <c r="B509" s="443"/>
      <c r="C509" s="443"/>
      <c r="D509" s="443"/>
      <c r="E509" s="443"/>
      <c r="F509" s="443"/>
    </row>
    <row r="510" spans="2:6" x14ac:dyDescent="0.2">
      <c r="B510" s="443"/>
      <c r="C510" s="443"/>
      <c r="D510" s="443"/>
      <c r="E510" s="443"/>
      <c r="F510" s="443"/>
    </row>
    <row r="511" spans="2:6" x14ac:dyDescent="0.2">
      <c r="B511" s="443"/>
      <c r="C511" s="443"/>
      <c r="D511" s="443"/>
      <c r="E511" s="443"/>
      <c r="F511" s="443"/>
    </row>
    <row r="512" spans="2:6" x14ac:dyDescent="0.2">
      <c r="B512" s="443"/>
      <c r="C512" s="443"/>
      <c r="D512" s="443"/>
      <c r="E512" s="443"/>
      <c r="F512" s="443"/>
    </row>
    <row r="513" spans="2:6" x14ac:dyDescent="0.2">
      <c r="B513" s="443"/>
      <c r="C513" s="443"/>
      <c r="D513" s="443"/>
      <c r="E513" s="443"/>
      <c r="F513" s="443"/>
    </row>
    <row r="514" spans="2:6" x14ac:dyDescent="0.2">
      <c r="B514" s="443"/>
      <c r="C514" s="443"/>
      <c r="D514" s="443"/>
      <c r="E514" s="443"/>
      <c r="F514" s="443"/>
    </row>
    <row r="515" spans="2:6" x14ac:dyDescent="0.2">
      <c r="B515" s="443"/>
      <c r="C515" s="443"/>
      <c r="D515" s="443"/>
      <c r="E515" s="443"/>
      <c r="F515" s="443"/>
    </row>
    <row r="516" spans="2:6" x14ac:dyDescent="0.2">
      <c r="B516" s="443"/>
      <c r="C516" s="443"/>
      <c r="D516" s="443"/>
      <c r="E516" s="443"/>
      <c r="F516" s="443"/>
    </row>
    <row r="517" spans="2:6" x14ac:dyDescent="0.2">
      <c r="B517" s="443"/>
      <c r="C517" s="443"/>
      <c r="D517" s="443"/>
      <c r="E517" s="443"/>
      <c r="F517" s="443"/>
    </row>
    <row r="518" spans="2:6" x14ac:dyDescent="0.2">
      <c r="B518" s="443"/>
      <c r="C518" s="443"/>
      <c r="D518" s="443"/>
      <c r="E518" s="443"/>
      <c r="F518" s="443"/>
    </row>
    <row r="519" spans="2:6" x14ac:dyDescent="0.2">
      <c r="B519" s="443"/>
      <c r="C519" s="443"/>
      <c r="D519" s="443"/>
      <c r="E519" s="443"/>
      <c r="F519" s="443"/>
    </row>
    <row r="520" spans="2:6" x14ac:dyDescent="0.2">
      <c r="B520" s="443"/>
      <c r="C520" s="443"/>
      <c r="D520" s="443"/>
      <c r="E520" s="443"/>
      <c r="F520" s="443"/>
    </row>
    <row r="521" spans="2:6" x14ac:dyDescent="0.2">
      <c r="B521" s="443"/>
      <c r="C521" s="443"/>
      <c r="D521" s="443"/>
      <c r="E521" s="443"/>
      <c r="F521" s="443"/>
    </row>
    <row r="522" spans="2:6" x14ac:dyDescent="0.2">
      <c r="B522" s="443"/>
      <c r="C522" s="443"/>
      <c r="D522" s="443"/>
      <c r="E522" s="443"/>
      <c r="F522" s="443"/>
    </row>
    <row r="523" spans="2:6" x14ac:dyDescent="0.2">
      <c r="B523" s="443"/>
      <c r="C523" s="443"/>
      <c r="D523" s="443"/>
      <c r="E523" s="443"/>
      <c r="F523" s="443"/>
    </row>
    <row r="524" spans="2:6" x14ac:dyDescent="0.2">
      <c r="B524" s="443"/>
      <c r="C524" s="443"/>
      <c r="D524" s="443"/>
      <c r="E524" s="443"/>
      <c r="F524" s="443"/>
    </row>
    <row r="525" spans="2:6" x14ac:dyDescent="0.2">
      <c r="B525" s="443"/>
      <c r="C525" s="443"/>
      <c r="D525" s="443"/>
      <c r="E525" s="443"/>
      <c r="F525" s="443"/>
    </row>
    <row r="526" spans="2:6" x14ac:dyDescent="0.2">
      <c r="B526" s="443"/>
      <c r="C526" s="443"/>
      <c r="D526" s="443"/>
      <c r="E526" s="443"/>
      <c r="F526" s="443"/>
    </row>
    <row r="527" spans="2:6" x14ac:dyDescent="0.2">
      <c r="B527" s="443"/>
      <c r="C527" s="443"/>
      <c r="D527" s="443"/>
      <c r="E527" s="443"/>
      <c r="F527" s="443"/>
    </row>
    <row r="528" spans="2:6" x14ac:dyDescent="0.2">
      <c r="B528" s="443"/>
      <c r="C528" s="443"/>
      <c r="D528" s="443"/>
      <c r="E528" s="443"/>
      <c r="F528" s="443"/>
    </row>
    <row r="529" spans="2:6" x14ac:dyDescent="0.2">
      <c r="B529" s="443"/>
      <c r="C529" s="443"/>
      <c r="D529" s="443"/>
      <c r="E529" s="443"/>
      <c r="F529" s="443"/>
    </row>
    <row r="530" spans="2:6" x14ac:dyDescent="0.2">
      <c r="B530" s="443"/>
      <c r="C530" s="443"/>
      <c r="D530" s="443"/>
      <c r="E530" s="443"/>
      <c r="F530" s="443"/>
    </row>
    <row r="531" spans="2:6" x14ac:dyDescent="0.2">
      <c r="B531" s="443"/>
      <c r="C531" s="443"/>
      <c r="D531" s="443"/>
      <c r="E531" s="443"/>
      <c r="F531" s="443"/>
    </row>
    <row r="532" spans="2:6" x14ac:dyDescent="0.2">
      <c r="B532" s="443"/>
      <c r="C532" s="443"/>
      <c r="D532" s="443"/>
      <c r="E532" s="443"/>
      <c r="F532" s="443"/>
    </row>
    <row r="533" spans="2:6" x14ac:dyDescent="0.2">
      <c r="B533" s="443"/>
      <c r="C533" s="443"/>
      <c r="D533" s="443"/>
      <c r="E533" s="443"/>
      <c r="F533" s="443"/>
    </row>
    <row r="534" spans="2:6" x14ac:dyDescent="0.2">
      <c r="B534" s="443"/>
      <c r="C534" s="443"/>
      <c r="D534" s="443"/>
      <c r="E534" s="443"/>
      <c r="F534" s="443"/>
    </row>
    <row r="535" spans="2:6" x14ac:dyDescent="0.2">
      <c r="B535" s="443"/>
      <c r="C535" s="443"/>
      <c r="D535" s="443"/>
      <c r="E535" s="443"/>
      <c r="F535" s="443"/>
    </row>
    <row r="536" spans="2:6" x14ac:dyDescent="0.2">
      <c r="B536" s="443"/>
      <c r="C536" s="443"/>
      <c r="D536" s="443"/>
      <c r="E536" s="443"/>
      <c r="F536" s="443"/>
    </row>
    <row r="537" spans="2:6" x14ac:dyDescent="0.2">
      <c r="B537" s="443"/>
      <c r="C537" s="443"/>
      <c r="D537" s="443"/>
      <c r="E537" s="443"/>
      <c r="F537" s="443"/>
    </row>
    <row r="538" spans="2:6" x14ac:dyDescent="0.2">
      <c r="B538" s="443"/>
      <c r="C538" s="443"/>
      <c r="D538" s="443"/>
      <c r="E538" s="443"/>
      <c r="F538" s="443"/>
    </row>
    <row r="539" spans="2:6" x14ac:dyDescent="0.2">
      <c r="B539" s="443"/>
      <c r="C539" s="443"/>
      <c r="D539" s="443"/>
      <c r="E539" s="443"/>
      <c r="F539" s="443"/>
    </row>
    <row r="540" spans="2:6" x14ac:dyDescent="0.2">
      <c r="B540" s="443"/>
      <c r="C540" s="443"/>
      <c r="D540" s="443"/>
      <c r="E540" s="443"/>
      <c r="F540" s="443"/>
    </row>
    <row r="541" spans="2:6" x14ac:dyDescent="0.2">
      <c r="B541" s="443"/>
      <c r="C541" s="443"/>
      <c r="D541" s="443"/>
      <c r="E541" s="443"/>
      <c r="F541" s="443"/>
    </row>
    <row r="542" spans="2:6" x14ac:dyDescent="0.2">
      <c r="B542" s="443"/>
      <c r="C542" s="443"/>
      <c r="D542" s="443"/>
      <c r="E542" s="443"/>
      <c r="F542" s="443"/>
    </row>
    <row r="543" spans="2:6" x14ac:dyDescent="0.2">
      <c r="B543" s="443"/>
      <c r="C543" s="443"/>
      <c r="D543" s="443"/>
      <c r="E543" s="443"/>
      <c r="F543" s="443"/>
    </row>
    <row r="544" spans="2:6" x14ac:dyDescent="0.2">
      <c r="B544" s="443"/>
      <c r="C544" s="443"/>
      <c r="D544" s="443"/>
      <c r="E544" s="443"/>
      <c r="F544" s="443"/>
    </row>
    <row r="545" spans="2:6" x14ac:dyDescent="0.2">
      <c r="B545" s="443"/>
      <c r="C545" s="443"/>
      <c r="D545" s="443"/>
      <c r="E545" s="443"/>
      <c r="F545" s="443"/>
    </row>
    <row r="546" spans="2:6" x14ac:dyDescent="0.2">
      <c r="B546" s="443"/>
      <c r="C546" s="443"/>
      <c r="D546" s="443"/>
      <c r="E546" s="443"/>
      <c r="F546" s="443"/>
    </row>
    <row r="547" spans="2:6" x14ac:dyDescent="0.2">
      <c r="B547" s="443"/>
      <c r="C547" s="443"/>
      <c r="D547" s="443"/>
      <c r="E547" s="443"/>
      <c r="F547" s="443"/>
    </row>
    <row r="548" spans="2:6" x14ac:dyDescent="0.2">
      <c r="B548" s="443"/>
      <c r="C548" s="443"/>
      <c r="D548" s="443"/>
      <c r="E548" s="443"/>
      <c r="F548" s="443"/>
    </row>
    <row r="549" spans="2:6" x14ac:dyDescent="0.2">
      <c r="B549" s="443"/>
      <c r="C549" s="443"/>
      <c r="D549" s="443"/>
      <c r="E549" s="443"/>
      <c r="F549" s="443"/>
    </row>
    <row r="550" spans="2:6" x14ac:dyDescent="0.2">
      <c r="B550" s="443"/>
      <c r="C550" s="443"/>
      <c r="D550" s="443"/>
      <c r="E550" s="443"/>
      <c r="F550" s="443"/>
    </row>
    <row r="551" spans="2:6" x14ac:dyDescent="0.2">
      <c r="B551" s="443"/>
      <c r="C551" s="443"/>
      <c r="D551" s="443"/>
      <c r="E551" s="443"/>
      <c r="F551" s="443"/>
    </row>
    <row r="552" spans="2:6" x14ac:dyDescent="0.2">
      <c r="B552" s="443"/>
      <c r="C552" s="443"/>
      <c r="D552" s="443"/>
      <c r="E552" s="443"/>
      <c r="F552" s="443"/>
    </row>
    <row r="553" spans="2:6" x14ac:dyDescent="0.2">
      <c r="B553" s="443"/>
      <c r="C553" s="443"/>
      <c r="D553" s="443"/>
      <c r="E553" s="443"/>
      <c r="F553" s="443"/>
    </row>
    <row r="554" spans="2:6" x14ac:dyDescent="0.2">
      <c r="B554" s="443"/>
      <c r="C554" s="443"/>
      <c r="D554" s="443"/>
      <c r="E554" s="443"/>
      <c r="F554" s="443"/>
    </row>
    <row r="555" spans="2:6" x14ac:dyDescent="0.2">
      <c r="B555" s="443"/>
      <c r="C555" s="443"/>
      <c r="D555" s="443"/>
      <c r="E555" s="443"/>
      <c r="F555" s="443"/>
    </row>
    <row r="556" spans="2:6" x14ac:dyDescent="0.2">
      <c r="B556" s="443"/>
      <c r="C556" s="443"/>
      <c r="D556" s="443"/>
      <c r="E556" s="443"/>
      <c r="F556" s="443"/>
    </row>
    <row r="557" spans="2:6" x14ac:dyDescent="0.2">
      <c r="B557" s="443"/>
      <c r="C557" s="443"/>
      <c r="D557" s="443"/>
      <c r="E557" s="443"/>
      <c r="F557" s="443"/>
    </row>
    <row r="558" spans="2:6" x14ac:dyDescent="0.2">
      <c r="B558" s="443"/>
      <c r="C558" s="443"/>
      <c r="D558" s="443"/>
      <c r="E558" s="443"/>
      <c r="F558" s="443"/>
    </row>
    <row r="559" spans="2:6" x14ac:dyDescent="0.2">
      <c r="B559" s="443"/>
      <c r="C559" s="443"/>
      <c r="D559" s="443"/>
      <c r="E559" s="443"/>
      <c r="F559" s="443"/>
    </row>
    <row r="560" spans="2:6" x14ac:dyDescent="0.2">
      <c r="B560" s="443"/>
      <c r="C560" s="443"/>
      <c r="D560" s="443"/>
      <c r="E560" s="443"/>
      <c r="F560" s="443"/>
    </row>
    <row r="561" spans="2:6" x14ac:dyDescent="0.2">
      <c r="B561" s="443"/>
      <c r="C561" s="443"/>
      <c r="D561" s="443"/>
      <c r="E561" s="443"/>
      <c r="F561" s="443"/>
    </row>
    <row r="562" spans="2:6" x14ac:dyDescent="0.2">
      <c r="B562" s="443"/>
      <c r="C562" s="443"/>
      <c r="D562" s="443"/>
      <c r="E562" s="443"/>
      <c r="F562" s="443"/>
    </row>
    <row r="563" spans="2:6" x14ac:dyDescent="0.2">
      <c r="B563" s="443"/>
      <c r="C563" s="443"/>
      <c r="D563" s="443"/>
      <c r="E563" s="443"/>
      <c r="F563" s="443"/>
    </row>
    <row r="564" spans="2:6" x14ac:dyDescent="0.2">
      <c r="B564" s="443"/>
      <c r="C564" s="443"/>
      <c r="D564" s="443"/>
      <c r="E564" s="443"/>
      <c r="F564" s="443"/>
    </row>
    <row r="565" spans="2:6" x14ac:dyDescent="0.2">
      <c r="B565" s="443"/>
      <c r="C565" s="443"/>
      <c r="D565" s="443"/>
      <c r="E565" s="443"/>
      <c r="F565" s="443"/>
    </row>
    <row r="566" spans="2:6" x14ac:dyDescent="0.2">
      <c r="B566" s="443"/>
      <c r="C566" s="443"/>
      <c r="D566" s="443"/>
      <c r="E566" s="443"/>
      <c r="F566" s="443"/>
    </row>
    <row r="567" spans="2:6" x14ac:dyDescent="0.2">
      <c r="B567" s="443"/>
      <c r="C567" s="443"/>
      <c r="D567" s="443"/>
      <c r="E567" s="443"/>
      <c r="F567" s="443"/>
    </row>
    <row r="568" spans="2:6" x14ac:dyDescent="0.2">
      <c r="B568" s="443"/>
      <c r="C568" s="443"/>
      <c r="D568" s="443"/>
      <c r="E568" s="443"/>
      <c r="F568" s="443"/>
    </row>
    <row r="569" spans="2:6" x14ac:dyDescent="0.2">
      <c r="B569" s="443"/>
      <c r="C569" s="443"/>
      <c r="D569" s="443"/>
      <c r="E569" s="443"/>
      <c r="F569" s="443"/>
    </row>
    <row r="570" spans="2:6" x14ac:dyDescent="0.2">
      <c r="B570" s="443"/>
      <c r="C570" s="443"/>
      <c r="D570" s="443"/>
      <c r="E570" s="443"/>
      <c r="F570" s="443"/>
    </row>
    <row r="571" spans="2:6" x14ac:dyDescent="0.2">
      <c r="B571" s="443"/>
      <c r="C571" s="443"/>
      <c r="D571" s="443"/>
      <c r="E571" s="443"/>
      <c r="F571" s="443"/>
    </row>
    <row r="572" spans="2:6" x14ac:dyDescent="0.2">
      <c r="B572" s="443"/>
      <c r="C572" s="443"/>
      <c r="D572" s="443"/>
      <c r="E572" s="443"/>
      <c r="F572" s="443"/>
    </row>
    <row r="573" spans="2:6" x14ac:dyDescent="0.2">
      <c r="B573" s="443"/>
      <c r="C573" s="443"/>
      <c r="D573" s="443"/>
      <c r="E573" s="443"/>
      <c r="F573" s="443"/>
    </row>
    <row r="574" spans="2:6" x14ac:dyDescent="0.2">
      <c r="B574" s="443"/>
      <c r="C574" s="443"/>
      <c r="D574" s="443"/>
      <c r="E574" s="443"/>
      <c r="F574" s="443"/>
    </row>
    <row r="575" spans="2:6" x14ac:dyDescent="0.2">
      <c r="B575" s="443"/>
      <c r="C575" s="443"/>
      <c r="D575" s="443"/>
      <c r="E575" s="443"/>
      <c r="F575" s="443"/>
    </row>
    <row r="576" spans="2:6" x14ac:dyDescent="0.2">
      <c r="B576" s="443"/>
      <c r="C576" s="443"/>
      <c r="D576" s="443"/>
      <c r="E576" s="443"/>
      <c r="F576" s="443"/>
    </row>
    <row r="577" spans="2:6" x14ac:dyDescent="0.2">
      <c r="B577" s="443"/>
      <c r="C577" s="443"/>
      <c r="D577" s="443"/>
      <c r="E577" s="443"/>
      <c r="F577" s="443"/>
    </row>
    <row r="578" spans="2:6" x14ac:dyDescent="0.2">
      <c r="B578" s="443"/>
      <c r="C578" s="443"/>
      <c r="D578" s="443"/>
      <c r="E578" s="443"/>
      <c r="F578" s="443"/>
    </row>
    <row r="579" spans="2:6" x14ac:dyDescent="0.2">
      <c r="B579" s="443"/>
      <c r="C579" s="443"/>
      <c r="D579" s="443"/>
      <c r="E579" s="443"/>
      <c r="F579" s="443"/>
    </row>
    <row r="580" spans="2:6" x14ac:dyDescent="0.2">
      <c r="B580" s="443"/>
      <c r="C580" s="443"/>
      <c r="D580" s="443"/>
      <c r="E580" s="443"/>
      <c r="F580" s="443"/>
    </row>
    <row r="581" spans="2:6" x14ac:dyDescent="0.2">
      <c r="B581" s="443"/>
      <c r="C581" s="443"/>
      <c r="D581" s="443"/>
      <c r="E581" s="443"/>
      <c r="F581" s="443"/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4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7"/>
  <sheetViews>
    <sheetView workbookViewId="0">
      <selection activeCell="A11" sqref="A11"/>
    </sheetView>
  </sheetViews>
  <sheetFormatPr defaultRowHeight="12.75" x14ac:dyDescent="0.2"/>
  <cols>
    <col min="1" max="1" width="10.85546875" style="469" customWidth="1"/>
    <col min="2" max="2" width="10.140625" style="469" bestFit="1" customWidth="1"/>
    <col min="3" max="3" width="6.7109375" style="469" customWidth="1"/>
    <col min="4" max="4" width="19.28515625" style="469" customWidth="1"/>
    <col min="5" max="5" width="12.42578125" style="469" customWidth="1"/>
    <col min="6" max="6" width="31.5703125" style="469" customWidth="1"/>
    <col min="7" max="7" width="10.85546875" style="469" customWidth="1"/>
    <col min="8" max="8" width="18.28515625" style="469" customWidth="1"/>
    <col min="9" max="9" width="10.42578125" style="469" customWidth="1"/>
    <col min="10" max="10" width="19.7109375" style="469" customWidth="1"/>
    <col min="11" max="11" width="18.7109375" style="469" bestFit="1" customWidth="1"/>
    <col min="12" max="16384" width="9.140625" style="469"/>
  </cols>
  <sheetData>
    <row r="1" spans="1:10" x14ac:dyDescent="0.2">
      <c r="J1" s="470"/>
    </row>
    <row r="2" spans="1:10" ht="18" customHeight="1" x14ac:dyDescent="0.25">
      <c r="A2" s="471" t="s">
        <v>477</v>
      </c>
      <c r="B2" s="472"/>
      <c r="C2" s="472"/>
      <c r="D2" s="472"/>
      <c r="E2" s="472"/>
      <c r="F2" s="472"/>
      <c r="G2" s="472"/>
      <c r="H2" s="472"/>
      <c r="I2" s="472"/>
      <c r="J2" s="472"/>
    </row>
    <row r="3" spans="1:10" ht="18" customHeight="1" x14ac:dyDescent="0.25">
      <c r="A3" s="471" t="s">
        <v>478</v>
      </c>
      <c r="B3" s="472"/>
      <c r="C3" s="472"/>
      <c r="D3" s="472"/>
      <c r="E3" s="472"/>
      <c r="F3" s="472"/>
      <c r="G3" s="472"/>
      <c r="H3" s="472"/>
      <c r="I3" s="472"/>
      <c r="J3" s="472"/>
    </row>
    <row r="5" spans="1:10" ht="13.5" customHeight="1" thickBot="1" x14ac:dyDescent="0.25"/>
    <row r="6" spans="1:10" ht="17.25" customHeight="1" x14ac:dyDescent="0.25">
      <c r="A6" s="473" t="s">
        <v>479</v>
      </c>
      <c r="B6" s="473" t="s">
        <v>480</v>
      </c>
      <c r="C6" s="473" t="s">
        <v>481</v>
      </c>
      <c r="D6" s="473" t="s">
        <v>482</v>
      </c>
      <c r="E6" s="473" t="s">
        <v>483</v>
      </c>
      <c r="F6" s="473" t="s">
        <v>484</v>
      </c>
      <c r="G6" s="473" t="s">
        <v>485</v>
      </c>
      <c r="H6" s="473" t="s">
        <v>486</v>
      </c>
      <c r="I6" s="473" t="s">
        <v>487</v>
      </c>
      <c r="J6" s="473" t="s">
        <v>488</v>
      </c>
    </row>
    <row r="7" spans="1:10" ht="15.75" customHeight="1" thickBot="1" x14ac:dyDescent="0.3">
      <c r="A7" s="474" t="s">
        <v>489</v>
      </c>
      <c r="B7" s="474"/>
      <c r="C7" s="474"/>
      <c r="D7" s="474" t="s">
        <v>489</v>
      </c>
      <c r="E7" s="474" t="s">
        <v>490</v>
      </c>
      <c r="F7" s="474"/>
      <c r="G7" s="474" t="s">
        <v>491</v>
      </c>
      <c r="H7" s="474"/>
      <c r="I7" s="474" t="s">
        <v>258</v>
      </c>
      <c r="J7" s="474"/>
    </row>
    <row r="8" spans="1:10" ht="14.25" customHeight="1" x14ac:dyDescent="0.2">
      <c r="A8" s="475"/>
      <c r="B8" s="475"/>
      <c r="C8" s="475"/>
      <c r="D8" s="475"/>
      <c r="E8" s="475"/>
      <c r="F8" s="475"/>
      <c r="G8" s="475"/>
      <c r="H8" s="475"/>
      <c r="I8" s="475"/>
      <c r="J8" s="475"/>
    </row>
    <row r="9" spans="1:10" ht="14.25" customHeight="1" x14ac:dyDescent="0.2">
      <c r="A9" s="476">
        <v>31</v>
      </c>
      <c r="B9" s="477">
        <v>41687</v>
      </c>
      <c r="C9" s="476">
        <v>132</v>
      </c>
      <c r="D9" s="478" t="s">
        <v>492</v>
      </c>
      <c r="E9" s="478" t="s">
        <v>493</v>
      </c>
      <c r="F9" s="478" t="s">
        <v>494</v>
      </c>
      <c r="G9" s="476">
        <v>35</v>
      </c>
      <c r="H9" s="478" t="s">
        <v>495</v>
      </c>
      <c r="I9" s="476" t="s">
        <v>496</v>
      </c>
      <c r="J9" s="479">
        <v>-35000</v>
      </c>
    </row>
    <row r="10" spans="1:10" ht="14.25" customHeight="1" x14ac:dyDescent="0.2">
      <c r="A10" s="478"/>
      <c r="B10" s="477"/>
      <c r="C10" s="476"/>
      <c r="D10" s="478"/>
      <c r="E10" s="478" t="s">
        <v>497</v>
      </c>
      <c r="F10" s="478" t="s">
        <v>498</v>
      </c>
      <c r="G10" s="476"/>
      <c r="H10" s="478" t="s">
        <v>499</v>
      </c>
      <c r="I10" s="476" t="s">
        <v>496</v>
      </c>
      <c r="J10" s="479">
        <v>30000</v>
      </c>
    </row>
    <row r="11" spans="1:10" ht="14.25" customHeight="1" x14ac:dyDescent="0.2">
      <c r="A11" s="478"/>
      <c r="B11" s="477"/>
      <c r="C11" s="476"/>
      <c r="D11" s="478"/>
      <c r="E11" s="478" t="s">
        <v>497</v>
      </c>
      <c r="F11" s="478"/>
      <c r="G11" s="476"/>
      <c r="H11" s="478" t="s">
        <v>500</v>
      </c>
      <c r="I11" s="476" t="s">
        <v>496</v>
      </c>
      <c r="J11" s="479">
        <v>5000</v>
      </c>
    </row>
    <row r="12" spans="1:10" s="484" customFormat="1" ht="14.25" customHeight="1" x14ac:dyDescent="0.2">
      <c r="A12" s="480" t="s">
        <v>58</v>
      </c>
      <c r="B12" s="481"/>
      <c r="C12" s="482">
        <v>132</v>
      </c>
      <c r="D12" s="481"/>
      <c r="E12" s="481"/>
      <c r="F12" s="481"/>
      <c r="G12" s="482">
        <v>35</v>
      </c>
      <c r="H12" s="481"/>
      <c r="I12" s="482"/>
      <c r="J12" s="483">
        <f>SUM(J10:J11)+J9</f>
        <v>0</v>
      </c>
    </row>
    <row r="13" spans="1:10" ht="14.25" x14ac:dyDescent="0.2">
      <c r="A13" s="478"/>
      <c r="B13" s="478"/>
      <c r="C13" s="478"/>
      <c r="D13" s="478"/>
      <c r="E13" s="478"/>
      <c r="F13" s="478"/>
      <c r="G13" s="478"/>
      <c r="H13" s="478"/>
      <c r="I13" s="478"/>
      <c r="J13" s="479"/>
    </row>
    <row r="14" spans="1:10" ht="14.25" x14ac:dyDescent="0.2">
      <c r="A14" s="476">
        <v>56</v>
      </c>
      <c r="B14" s="477">
        <v>41698</v>
      </c>
      <c r="C14" s="476">
        <v>132</v>
      </c>
      <c r="D14" s="478" t="s">
        <v>501</v>
      </c>
      <c r="E14" s="478" t="s">
        <v>493</v>
      </c>
      <c r="F14" s="478" t="s">
        <v>494</v>
      </c>
      <c r="G14" s="476">
        <v>35</v>
      </c>
      <c r="H14" s="478" t="s">
        <v>495</v>
      </c>
      <c r="I14" s="476" t="s">
        <v>496</v>
      </c>
      <c r="J14" s="479">
        <v>-10000</v>
      </c>
    </row>
    <row r="15" spans="1:10" ht="14.25" x14ac:dyDescent="0.2">
      <c r="A15" s="478"/>
      <c r="B15" s="477"/>
      <c r="C15" s="476"/>
      <c r="D15" s="478"/>
      <c r="E15" s="478" t="s">
        <v>497</v>
      </c>
      <c r="F15" s="478" t="s">
        <v>498</v>
      </c>
      <c r="G15" s="476"/>
      <c r="H15" s="478" t="s">
        <v>502</v>
      </c>
      <c r="I15" s="476" t="s">
        <v>496</v>
      </c>
      <c r="J15" s="479">
        <v>3000</v>
      </c>
    </row>
    <row r="16" spans="1:10" ht="14.25" x14ac:dyDescent="0.2">
      <c r="A16" s="478"/>
      <c r="B16" s="477"/>
      <c r="C16" s="476"/>
      <c r="D16" s="478"/>
      <c r="E16" s="478"/>
      <c r="F16" s="478"/>
      <c r="G16" s="476"/>
      <c r="H16" s="478" t="s">
        <v>503</v>
      </c>
      <c r="I16" s="476" t="s">
        <v>496</v>
      </c>
      <c r="J16" s="479">
        <v>5000</v>
      </c>
    </row>
    <row r="17" spans="1:10" ht="14.25" x14ac:dyDescent="0.2">
      <c r="A17" s="478"/>
      <c r="B17" s="477"/>
      <c r="C17" s="476"/>
      <c r="D17" s="478"/>
      <c r="E17" s="478"/>
      <c r="F17" s="478"/>
      <c r="G17" s="476"/>
      <c r="H17" s="478" t="s">
        <v>504</v>
      </c>
      <c r="I17" s="476" t="s">
        <v>496</v>
      </c>
      <c r="J17" s="479">
        <v>2000</v>
      </c>
    </row>
    <row r="18" spans="1:10" ht="15" thickBot="1" x14ac:dyDescent="0.25">
      <c r="A18" s="485" t="s">
        <v>60</v>
      </c>
      <c r="B18" s="486"/>
      <c r="C18" s="487">
        <v>132</v>
      </c>
      <c r="D18" s="486"/>
      <c r="E18" s="486"/>
      <c r="F18" s="486"/>
      <c r="G18" s="487">
        <v>35</v>
      </c>
      <c r="H18" s="486"/>
      <c r="I18" s="487"/>
      <c r="J18" s="488">
        <f>SUM(J15:J17)+J14</f>
        <v>0</v>
      </c>
    </row>
    <row r="19" spans="1:10" ht="15" thickTop="1" x14ac:dyDescent="0.2">
      <c r="A19" s="478"/>
      <c r="B19" s="478"/>
      <c r="C19" s="478"/>
      <c r="D19" s="478"/>
      <c r="E19" s="478"/>
      <c r="F19" s="478"/>
      <c r="G19" s="478"/>
      <c r="H19" s="478"/>
      <c r="I19" s="478"/>
      <c r="J19" s="479"/>
    </row>
    <row r="20" spans="1:10" ht="14.25" x14ac:dyDescent="0.2">
      <c r="A20" s="476">
        <v>59</v>
      </c>
      <c r="B20" s="477">
        <v>41701</v>
      </c>
      <c r="C20" s="476">
        <v>132</v>
      </c>
      <c r="D20" s="478" t="s">
        <v>505</v>
      </c>
      <c r="E20" s="478" t="s">
        <v>493</v>
      </c>
      <c r="F20" s="478" t="s">
        <v>494</v>
      </c>
      <c r="G20" s="476">
        <v>31</v>
      </c>
      <c r="H20" s="478" t="s">
        <v>506</v>
      </c>
      <c r="I20" s="476" t="s">
        <v>496</v>
      </c>
      <c r="J20" s="479">
        <v>-109402</v>
      </c>
    </row>
    <row r="21" spans="1:10" ht="14.25" x14ac:dyDescent="0.2">
      <c r="A21" s="478"/>
      <c r="B21" s="477"/>
      <c r="C21" s="476"/>
      <c r="D21" s="478"/>
      <c r="E21" s="478" t="s">
        <v>497</v>
      </c>
      <c r="F21" s="478" t="s">
        <v>498</v>
      </c>
      <c r="G21" s="476"/>
      <c r="H21" s="478" t="s">
        <v>507</v>
      </c>
      <c r="I21" s="476" t="s">
        <v>496</v>
      </c>
      <c r="J21" s="479">
        <v>81904</v>
      </c>
    </row>
    <row r="22" spans="1:10" ht="14.25" x14ac:dyDescent="0.2">
      <c r="A22" s="478"/>
      <c r="B22" s="477"/>
      <c r="C22" s="476"/>
      <c r="D22" s="478"/>
      <c r="E22" s="478"/>
      <c r="F22" s="478"/>
      <c r="G22" s="476"/>
      <c r="H22" s="478" t="s">
        <v>508</v>
      </c>
      <c r="I22" s="476" t="s">
        <v>496</v>
      </c>
      <c r="J22" s="479">
        <v>17498</v>
      </c>
    </row>
    <row r="23" spans="1:10" ht="14.25" x14ac:dyDescent="0.2">
      <c r="A23" s="478"/>
      <c r="B23" s="477"/>
      <c r="C23" s="476"/>
      <c r="D23" s="478"/>
      <c r="E23" s="478"/>
      <c r="F23" s="478"/>
      <c r="G23" s="476"/>
      <c r="H23" s="478" t="s">
        <v>509</v>
      </c>
      <c r="I23" s="476" t="s">
        <v>496</v>
      </c>
      <c r="J23" s="479">
        <v>10000</v>
      </c>
    </row>
    <row r="24" spans="1:10" ht="14.25" x14ac:dyDescent="0.2">
      <c r="A24" s="480" t="s">
        <v>62</v>
      </c>
      <c r="B24" s="481"/>
      <c r="C24" s="482">
        <v>132</v>
      </c>
      <c r="D24" s="481"/>
      <c r="E24" s="481"/>
      <c r="F24" s="481"/>
      <c r="G24" s="482">
        <v>31</v>
      </c>
      <c r="H24" s="481"/>
      <c r="I24" s="482"/>
      <c r="J24" s="483">
        <f>SUM(J21:J23)+J20</f>
        <v>0</v>
      </c>
    </row>
    <row r="25" spans="1:10" ht="14.25" x14ac:dyDescent="0.2">
      <c r="A25" s="478"/>
      <c r="B25" s="478"/>
      <c r="C25" s="478"/>
      <c r="D25" s="478"/>
      <c r="E25" s="478"/>
      <c r="F25" s="478"/>
      <c r="G25" s="478"/>
      <c r="H25" s="478"/>
      <c r="I25" s="478"/>
      <c r="J25" s="479"/>
    </row>
    <row r="26" spans="1:10" ht="14.25" x14ac:dyDescent="0.2">
      <c r="A26" s="476">
        <v>104</v>
      </c>
      <c r="B26" s="477">
        <v>41719</v>
      </c>
      <c r="C26" s="476">
        <v>132</v>
      </c>
      <c r="D26" s="478" t="s">
        <v>510</v>
      </c>
      <c r="E26" s="478" t="s">
        <v>493</v>
      </c>
      <c r="F26" s="478" t="s">
        <v>494</v>
      </c>
      <c r="G26" s="476">
        <v>31</v>
      </c>
      <c r="H26" s="478" t="s">
        <v>506</v>
      </c>
      <c r="I26" s="476" t="s">
        <v>496</v>
      </c>
      <c r="J26" s="479">
        <v>-14008</v>
      </c>
    </row>
    <row r="27" spans="1:10" ht="14.25" x14ac:dyDescent="0.2">
      <c r="A27" s="478"/>
      <c r="B27" s="477"/>
      <c r="C27" s="476"/>
      <c r="D27" s="478"/>
      <c r="E27" s="478" t="s">
        <v>497</v>
      </c>
      <c r="F27" s="478" t="s">
        <v>498</v>
      </c>
      <c r="G27" s="476"/>
      <c r="H27" s="478" t="s">
        <v>507</v>
      </c>
      <c r="I27" s="476" t="s">
        <v>496</v>
      </c>
      <c r="J27" s="479">
        <v>1545</v>
      </c>
    </row>
    <row r="28" spans="1:10" ht="14.25" x14ac:dyDescent="0.2">
      <c r="A28" s="478"/>
      <c r="B28" s="477"/>
      <c r="C28" s="476"/>
      <c r="D28" s="478"/>
      <c r="E28" s="478"/>
      <c r="F28" s="478"/>
      <c r="G28" s="476"/>
      <c r="H28" s="478" t="s">
        <v>508</v>
      </c>
      <c r="I28" s="476" t="s">
        <v>496</v>
      </c>
      <c r="J28" s="479">
        <v>2463</v>
      </c>
    </row>
    <row r="29" spans="1:10" ht="14.25" x14ac:dyDescent="0.2">
      <c r="A29" s="478"/>
      <c r="B29" s="477"/>
      <c r="C29" s="476"/>
      <c r="D29" s="478"/>
      <c r="E29" s="478"/>
      <c r="F29" s="478"/>
      <c r="G29" s="476"/>
      <c r="H29" s="478" t="s">
        <v>509</v>
      </c>
      <c r="I29" s="476" t="s">
        <v>496</v>
      </c>
      <c r="J29" s="479">
        <v>10000</v>
      </c>
    </row>
    <row r="30" spans="1:10" ht="15" thickBot="1" x14ac:dyDescent="0.25">
      <c r="A30" s="485" t="s">
        <v>511</v>
      </c>
      <c r="B30" s="486"/>
      <c r="C30" s="487">
        <v>132</v>
      </c>
      <c r="D30" s="486"/>
      <c r="E30" s="486"/>
      <c r="F30" s="486"/>
      <c r="G30" s="487">
        <v>31</v>
      </c>
      <c r="H30" s="486"/>
      <c r="I30" s="487"/>
      <c r="J30" s="488">
        <f>SUM(J27:J29)+J26</f>
        <v>0</v>
      </c>
    </row>
    <row r="31" spans="1:10" ht="13.5" thickTop="1" x14ac:dyDescent="0.2">
      <c r="A31" s="489"/>
      <c r="B31" s="489"/>
      <c r="C31" s="489"/>
      <c r="D31" s="489"/>
      <c r="E31" s="489"/>
      <c r="F31" s="489"/>
      <c r="G31" s="489"/>
      <c r="H31" s="489"/>
      <c r="I31" s="489"/>
      <c r="J31" s="489"/>
    </row>
    <row r="32" spans="1:10" ht="14.25" x14ac:dyDescent="0.2">
      <c r="A32" s="476">
        <v>118</v>
      </c>
      <c r="B32" s="490">
        <v>41736</v>
      </c>
      <c r="C32" s="476">
        <v>132</v>
      </c>
      <c r="D32" s="476" t="s">
        <v>512</v>
      </c>
      <c r="E32" s="476" t="s">
        <v>497</v>
      </c>
      <c r="F32" s="478" t="s">
        <v>494</v>
      </c>
      <c r="G32" s="476">
        <v>390</v>
      </c>
      <c r="H32" s="476" t="s">
        <v>513</v>
      </c>
      <c r="I32" s="476" t="s">
        <v>496</v>
      </c>
      <c r="J32" s="491">
        <v>4000</v>
      </c>
    </row>
    <row r="33" spans="1:10" ht="14.25" x14ac:dyDescent="0.2">
      <c r="A33" s="476"/>
      <c r="B33" s="490"/>
      <c r="C33" s="476"/>
      <c r="D33" s="476"/>
      <c r="E33" s="476"/>
      <c r="F33" s="478" t="s">
        <v>498</v>
      </c>
      <c r="G33" s="476"/>
      <c r="H33" s="476" t="s">
        <v>514</v>
      </c>
      <c r="I33" s="476" t="s">
        <v>496</v>
      </c>
      <c r="J33" s="491">
        <v>1520</v>
      </c>
    </row>
    <row r="34" spans="1:10" s="484" customFormat="1" ht="14.25" x14ac:dyDescent="0.2">
      <c r="A34" s="492"/>
      <c r="B34" s="492"/>
      <c r="C34" s="492"/>
      <c r="D34" s="492"/>
      <c r="E34" s="492"/>
      <c r="F34" s="492"/>
      <c r="G34" s="492">
        <v>390</v>
      </c>
      <c r="H34" s="492"/>
      <c r="I34" s="492"/>
      <c r="J34" s="493">
        <v>5520</v>
      </c>
    </row>
    <row r="35" spans="1:10" ht="14.25" x14ac:dyDescent="0.2">
      <c r="A35" s="476"/>
      <c r="B35" s="490"/>
      <c r="C35" s="476"/>
      <c r="D35" s="476"/>
      <c r="E35" s="476" t="s">
        <v>497</v>
      </c>
      <c r="F35" s="476"/>
      <c r="G35" s="476">
        <v>380</v>
      </c>
      <c r="H35" s="476" t="s">
        <v>513</v>
      </c>
      <c r="I35" s="476" t="s">
        <v>496</v>
      </c>
      <c r="J35" s="491">
        <v>6000</v>
      </c>
    </row>
    <row r="36" spans="1:10" ht="14.25" x14ac:dyDescent="0.2">
      <c r="A36" s="476"/>
      <c r="B36" s="490"/>
      <c r="C36" s="476"/>
      <c r="D36" s="476"/>
      <c r="E36" s="476"/>
      <c r="F36" s="476"/>
      <c r="G36" s="476"/>
      <c r="H36" s="476" t="s">
        <v>514</v>
      </c>
      <c r="I36" s="476" t="s">
        <v>496</v>
      </c>
      <c r="J36" s="491">
        <v>2280</v>
      </c>
    </row>
    <row r="37" spans="1:10" s="484" customFormat="1" ht="14.25" x14ac:dyDescent="0.2">
      <c r="A37" s="492"/>
      <c r="B37" s="492"/>
      <c r="C37" s="492"/>
      <c r="D37" s="492"/>
      <c r="E37" s="492"/>
      <c r="F37" s="492"/>
      <c r="G37" s="492">
        <v>380</v>
      </c>
      <c r="H37" s="492"/>
      <c r="I37" s="492"/>
      <c r="J37" s="493">
        <v>8280</v>
      </c>
    </row>
    <row r="38" spans="1:10" ht="14.25" x14ac:dyDescent="0.2">
      <c r="A38" s="476"/>
      <c r="B38" s="490"/>
      <c r="C38" s="476"/>
      <c r="D38" s="476"/>
      <c r="E38" s="476" t="s">
        <v>497</v>
      </c>
      <c r="F38" s="476"/>
      <c r="G38" s="476">
        <v>370</v>
      </c>
      <c r="H38" s="476" t="s">
        <v>513</v>
      </c>
      <c r="I38" s="476" t="s">
        <v>496</v>
      </c>
      <c r="J38" s="491">
        <v>3000</v>
      </c>
    </row>
    <row r="39" spans="1:10" ht="14.25" x14ac:dyDescent="0.2">
      <c r="A39" s="476"/>
      <c r="B39" s="490"/>
      <c r="C39" s="476"/>
      <c r="D39" s="476"/>
      <c r="E39" s="476"/>
      <c r="F39" s="476"/>
      <c r="G39" s="476"/>
      <c r="H39" s="476" t="s">
        <v>514</v>
      </c>
      <c r="I39" s="476" t="s">
        <v>496</v>
      </c>
      <c r="J39" s="491">
        <v>1140</v>
      </c>
    </row>
    <row r="40" spans="1:10" s="484" customFormat="1" ht="14.25" x14ac:dyDescent="0.2">
      <c r="A40" s="492"/>
      <c r="B40" s="492"/>
      <c r="C40" s="492"/>
      <c r="D40" s="492"/>
      <c r="E40" s="492"/>
      <c r="F40" s="492"/>
      <c r="G40" s="492">
        <v>370</v>
      </c>
      <c r="H40" s="492"/>
      <c r="I40" s="492"/>
      <c r="J40" s="493">
        <v>4140</v>
      </c>
    </row>
    <row r="41" spans="1:10" ht="14.25" x14ac:dyDescent="0.2">
      <c r="A41" s="476"/>
      <c r="B41" s="490"/>
      <c r="C41" s="476"/>
      <c r="D41" s="476"/>
      <c r="E41" s="476" t="s">
        <v>497</v>
      </c>
      <c r="F41" s="476"/>
      <c r="G41" s="476">
        <v>360</v>
      </c>
      <c r="H41" s="476" t="s">
        <v>513</v>
      </c>
      <c r="I41" s="476" t="s">
        <v>496</v>
      </c>
      <c r="J41" s="491">
        <v>5000</v>
      </c>
    </row>
    <row r="42" spans="1:10" ht="14.25" x14ac:dyDescent="0.2">
      <c r="A42" s="476"/>
      <c r="B42" s="490"/>
      <c r="C42" s="476"/>
      <c r="D42" s="476"/>
      <c r="E42" s="476"/>
      <c r="F42" s="476"/>
      <c r="G42" s="476"/>
      <c r="H42" s="476" t="s">
        <v>514</v>
      </c>
      <c r="I42" s="476" t="s">
        <v>496</v>
      </c>
      <c r="J42" s="491">
        <v>1900</v>
      </c>
    </row>
    <row r="43" spans="1:10" s="484" customFormat="1" ht="14.25" x14ac:dyDescent="0.2">
      <c r="A43" s="492"/>
      <c r="B43" s="492"/>
      <c r="C43" s="492"/>
      <c r="D43" s="492"/>
      <c r="E43" s="492"/>
      <c r="F43" s="492"/>
      <c r="G43" s="492">
        <v>360</v>
      </c>
      <c r="H43" s="492"/>
      <c r="I43" s="492"/>
      <c r="J43" s="493">
        <v>6900</v>
      </c>
    </row>
    <row r="44" spans="1:10" ht="14.25" x14ac:dyDescent="0.2">
      <c r="A44" s="476"/>
      <c r="B44" s="490"/>
      <c r="C44" s="476"/>
      <c r="D44" s="476"/>
      <c r="E44" s="476" t="s">
        <v>497</v>
      </c>
      <c r="F44" s="476"/>
      <c r="G44" s="476">
        <v>340</v>
      </c>
      <c r="H44" s="476" t="s">
        <v>513</v>
      </c>
      <c r="I44" s="476" t="s">
        <v>496</v>
      </c>
      <c r="J44" s="491">
        <v>8800</v>
      </c>
    </row>
    <row r="45" spans="1:10" ht="14.25" x14ac:dyDescent="0.2">
      <c r="A45" s="476"/>
      <c r="B45" s="490"/>
      <c r="C45" s="476"/>
      <c r="D45" s="476"/>
      <c r="E45" s="476"/>
      <c r="F45" s="476"/>
      <c r="G45" s="476"/>
      <c r="H45" s="476" t="s">
        <v>514</v>
      </c>
      <c r="I45" s="476" t="s">
        <v>496</v>
      </c>
      <c r="J45" s="491">
        <v>3344</v>
      </c>
    </row>
    <row r="46" spans="1:10" s="484" customFormat="1" ht="14.25" x14ac:dyDescent="0.2">
      <c r="A46" s="492"/>
      <c r="B46" s="492"/>
      <c r="C46" s="492"/>
      <c r="D46" s="492"/>
      <c r="E46" s="492"/>
      <c r="F46" s="492"/>
      <c r="G46" s="492">
        <v>340</v>
      </c>
      <c r="H46" s="492"/>
      <c r="I46" s="492"/>
      <c r="J46" s="493">
        <v>12144</v>
      </c>
    </row>
    <row r="47" spans="1:10" ht="14.25" x14ac:dyDescent="0.2">
      <c r="A47" s="476"/>
      <c r="B47" s="490"/>
      <c r="C47" s="476"/>
      <c r="D47" s="476"/>
      <c r="E47" s="476" t="s">
        <v>497</v>
      </c>
      <c r="F47" s="476"/>
      <c r="G47" s="476">
        <v>330</v>
      </c>
      <c r="H47" s="476" t="s">
        <v>513</v>
      </c>
      <c r="I47" s="476" t="s">
        <v>496</v>
      </c>
      <c r="J47" s="491">
        <v>2000</v>
      </c>
    </row>
    <row r="48" spans="1:10" ht="14.25" x14ac:dyDescent="0.2">
      <c r="A48" s="476"/>
      <c r="B48" s="490"/>
      <c r="C48" s="476"/>
      <c r="D48" s="476"/>
      <c r="E48" s="476"/>
      <c r="F48" s="476"/>
      <c r="G48" s="476"/>
      <c r="H48" s="476" t="s">
        <v>514</v>
      </c>
      <c r="I48" s="476" t="s">
        <v>496</v>
      </c>
      <c r="J48" s="491">
        <v>760</v>
      </c>
    </row>
    <row r="49" spans="1:10" s="484" customFormat="1" ht="14.25" x14ac:dyDescent="0.2">
      <c r="A49" s="492"/>
      <c r="B49" s="492"/>
      <c r="C49" s="492"/>
      <c r="D49" s="492"/>
      <c r="E49" s="492"/>
      <c r="F49" s="492"/>
      <c r="G49" s="492">
        <v>330</v>
      </c>
      <c r="H49" s="492"/>
      <c r="I49" s="492"/>
      <c r="J49" s="493">
        <v>2760</v>
      </c>
    </row>
    <row r="50" spans="1:10" ht="14.25" x14ac:dyDescent="0.2">
      <c r="A50" s="476"/>
      <c r="B50" s="490"/>
      <c r="C50" s="476"/>
      <c r="D50" s="476"/>
      <c r="E50" s="476" t="s">
        <v>497</v>
      </c>
      <c r="F50" s="476"/>
      <c r="G50" s="476">
        <v>320</v>
      </c>
      <c r="H50" s="476" t="s">
        <v>513</v>
      </c>
      <c r="I50" s="476" t="s">
        <v>496</v>
      </c>
      <c r="J50" s="491">
        <v>1200</v>
      </c>
    </row>
    <row r="51" spans="1:10" ht="14.25" x14ac:dyDescent="0.2">
      <c r="A51" s="476"/>
      <c r="B51" s="490"/>
      <c r="C51" s="476"/>
      <c r="D51" s="476"/>
      <c r="E51" s="476"/>
      <c r="F51" s="476"/>
      <c r="G51" s="476"/>
      <c r="H51" s="476" t="s">
        <v>514</v>
      </c>
      <c r="I51" s="476" t="s">
        <v>496</v>
      </c>
      <c r="J51" s="491">
        <v>456</v>
      </c>
    </row>
    <row r="52" spans="1:10" s="484" customFormat="1" ht="14.25" x14ac:dyDescent="0.2">
      <c r="A52" s="492"/>
      <c r="B52" s="492"/>
      <c r="C52" s="492"/>
      <c r="D52" s="492"/>
      <c r="E52" s="492"/>
      <c r="F52" s="492"/>
      <c r="G52" s="492">
        <v>320</v>
      </c>
      <c r="H52" s="492"/>
      <c r="I52" s="492"/>
      <c r="J52" s="493">
        <v>1656</v>
      </c>
    </row>
    <row r="53" spans="1:10" ht="14.25" x14ac:dyDescent="0.2">
      <c r="A53" s="476"/>
      <c r="B53" s="490"/>
      <c r="C53" s="476"/>
      <c r="D53" s="476"/>
      <c r="E53" s="476" t="s">
        <v>497</v>
      </c>
      <c r="F53" s="476"/>
      <c r="G53" s="476">
        <v>310</v>
      </c>
      <c r="H53" s="476" t="s">
        <v>513</v>
      </c>
      <c r="I53" s="476" t="s">
        <v>496</v>
      </c>
      <c r="J53" s="491">
        <v>2000</v>
      </c>
    </row>
    <row r="54" spans="1:10" ht="14.25" x14ac:dyDescent="0.2">
      <c r="A54" s="476"/>
      <c r="B54" s="490"/>
      <c r="C54" s="476"/>
      <c r="D54" s="476"/>
      <c r="E54" s="476"/>
      <c r="F54" s="476"/>
      <c r="G54" s="476"/>
      <c r="H54" s="476" t="s">
        <v>514</v>
      </c>
      <c r="I54" s="476" t="s">
        <v>496</v>
      </c>
      <c r="J54" s="491">
        <v>760</v>
      </c>
    </row>
    <row r="55" spans="1:10" s="484" customFormat="1" ht="14.25" x14ac:dyDescent="0.2">
      <c r="A55" s="492"/>
      <c r="B55" s="492"/>
      <c r="C55" s="492"/>
      <c r="D55" s="492"/>
      <c r="E55" s="492"/>
      <c r="F55" s="492"/>
      <c r="G55" s="492">
        <v>310</v>
      </c>
      <c r="H55" s="492"/>
      <c r="I55" s="492"/>
      <c r="J55" s="493">
        <v>2760</v>
      </c>
    </row>
    <row r="56" spans="1:10" ht="14.25" x14ac:dyDescent="0.2">
      <c r="A56" s="476"/>
      <c r="B56" s="490"/>
      <c r="C56" s="476"/>
      <c r="D56" s="476"/>
      <c r="E56" s="476" t="s">
        <v>493</v>
      </c>
      <c r="F56" s="476"/>
      <c r="G56" s="476">
        <v>31</v>
      </c>
      <c r="H56" s="476" t="s">
        <v>515</v>
      </c>
      <c r="I56" s="476" t="s">
        <v>496</v>
      </c>
      <c r="J56" s="491">
        <v>-176400</v>
      </c>
    </row>
    <row r="57" spans="1:10" ht="14.25" x14ac:dyDescent="0.2">
      <c r="A57" s="476"/>
      <c r="B57" s="490"/>
      <c r="C57" s="476"/>
      <c r="D57" s="476"/>
      <c r="E57" s="476"/>
      <c r="F57" s="476"/>
      <c r="G57" s="476"/>
      <c r="H57" s="476" t="s">
        <v>516</v>
      </c>
      <c r="I57" s="476" t="s">
        <v>496</v>
      </c>
      <c r="J57" s="491">
        <v>-17640</v>
      </c>
    </row>
    <row r="58" spans="1:10" ht="14.25" x14ac:dyDescent="0.2">
      <c r="A58" s="476"/>
      <c r="B58" s="490"/>
      <c r="C58" s="476"/>
      <c r="D58" s="476"/>
      <c r="E58" s="476"/>
      <c r="F58" s="476"/>
      <c r="G58" s="476"/>
      <c r="H58" s="476" t="s">
        <v>517</v>
      </c>
      <c r="I58" s="476" t="s">
        <v>496</v>
      </c>
      <c r="J58" s="491">
        <v>-2470</v>
      </c>
    </row>
    <row r="59" spans="1:10" ht="14.25" x14ac:dyDescent="0.2">
      <c r="A59" s="476"/>
      <c r="B59" s="490"/>
      <c r="C59" s="476"/>
      <c r="D59" s="476"/>
      <c r="E59" s="476"/>
      <c r="F59" s="476"/>
      <c r="G59" s="476"/>
      <c r="H59" s="476" t="s">
        <v>514</v>
      </c>
      <c r="I59" s="476" t="s">
        <v>496</v>
      </c>
      <c r="J59" s="491">
        <v>-24696</v>
      </c>
    </row>
    <row r="60" spans="1:10" ht="14.25" x14ac:dyDescent="0.2">
      <c r="A60" s="476"/>
      <c r="B60" s="490"/>
      <c r="C60" s="476"/>
      <c r="D60" s="476"/>
      <c r="E60" s="476"/>
      <c r="F60" s="476"/>
      <c r="G60" s="476"/>
      <c r="H60" s="476" t="s">
        <v>518</v>
      </c>
      <c r="I60" s="476" t="s">
        <v>496</v>
      </c>
      <c r="J60" s="491">
        <v>-1411</v>
      </c>
    </row>
    <row r="61" spans="1:10" ht="14.25" x14ac:dyDescent="0.2">
      <c r="A61" s="476"/>
      <c r="B61" s="490"/>
      <c r="C61" s="476"/>
      <c r="D61" s="476"/>
      <c r="E61" s="476"/>
      <c r="F61" s="476"/>
      <c r="G61" s="476"/>
      <c r="H61" s="476" t="s">
        <v>519</v>
      </c>
      <c r="I61" s="476" t="s">
        <v>496</v>
      </c>
      <c r="J61" s="491">
        <v>-5292</v>
      </c>
    </row>
    <row r="62" spans="1:10" ht="14.25" x14ac:dyDescent="0.2">
      <c r="A62" s="476"/>
      <c r="B62" s="490"/>
      <c r="C62" s="476"/>
      <c r="D62" s="476"/>
      <c r="E62" s="476"/>
      <c r="F62" s="476"/>
      <c r="G62" s="476"/>
      <c r="H62" s="476" t="s">
        <v>520</v>
      </c>
      <c r="I62" s="476" t="s">
        <v>496</v>
      </c>
      <c r="J62" s="491">
        <v>-1764</v>
      </c>
    </row>
    <row r="63" spans="1:10" ht="14.25" x14ac:dyDescent="0.2">
      <c r="A63" s="476"/>
      <c r="B63" s="490"/>
      <c r="C63" s="476"/>
      <c r="D63" s="476"/>
      <c r="E63" s="476"/>
      <c r="F63" s="476"/>
      <c r="G63" s="476"/>
      <c r="H63" s="476" t="s">
        <v>521</v>
      </c>
      <c r="I63" s="476" t="s">
        <v>496</v>
      </c>
      <c r="J63" s="491">
        <v>-441</v>
      </c>
    </row>
    <row r="64" spans="1:10" ht="14.25" x14ac:dyDescent="0.2">
      <c r="A64" s="476"/>
      <c r="B64" s="490"/>
      <c r="C64" s="476"/>
      <c r="D64" s="476"/>
      <c r="E64" s="476"/>
      <c r="F64" s="476"/>
      <c r="G64" s="476"/>
      <c r="H64" s="476" t="s">
        <v>522</v>
      </c>
      <c r="I64" s="476" t="s">
        <v>496</v>
      </c>
      <c r="J64" s="491">
        <v>-8379</v>
      </c>
    </row>
    <row r="65" spans="1:10" ht="14.25" x14ac:dyDescent="0.2">
      <c r="A65" s="476"/>
      <c r="B65" s="490"/>
      <c r="C65" s="476"/>
      <c r="D65" s="476"/>
      <c r="E65" s="476"/>
      <c r="F65" s="476"/>
      <c r="G65" s="476"/>
      <c r="H65" s="476" t="s">
        <v>523</v>
      </c>
      <c r="I65" s="476" t="s">
        <v>496</v>
      </c>
      <c r="J65" s="491">
        <v>-4939</v>
      </c>
    </row>
    <row r="66" spans="1:10" s="484" customFormat="1" ht="14.25" x14ac:dyDescent="0.2">
      <c r="A66" s="492"/>
      <c r="B66" s="492"/>
      <c r="C66" s="492"/>
      <c r="D66" s="492"/>
      <c r="E66" s="492"/>
      <c r="F66" s="492"/>
      <c r="G66" s="492">
        <v>31</v>
      </c>
      <c r="H66" s="492"/>
      <c r="I66" s="492"/>
      <c r="J66" s="493">
        <v>-243432</v>
      </c>
    </row>
    <row r="67" spans="1:10" ht="14.25" x14ac:dyDescent="0.2">
      <c r="A67" s="476"/>
      <c r="B67" s="490"/>
      <c r="C67" s="476"/>
      <c r="D67" s="476"/>
      <c r="E67" s="476" t="s">
        <v>497</v>
      </c>
      <c r="F67" s="476"/>
      <c r="G67" s="476">
        <v>300</v>
      </c>
      <c r="H67" s="476" t="s">
        <v>513</v>
      </c>
      <c r="I67" s="476" t="s">
        <v>496</v>
      </c>
      <c r="J67" s="491">
        <v>6000</v>
      </c>
    </row>
    <row r="68" spans="1:10" ht="14.25" x14ac:dyDescent="0.2">
      <c r="A68" s="476"/>
      <c r="B68" s="490"/>
      <c r="C68" s="476"/>
      <c r="D68" s="476"/>
      <c r="E68" s="476"/>
      <c r="F68" s="476"/>
      <c r="G68" s="476"/>
      <c r="H68" s="476" t="s">
        <v>514</v>
      </c>
      <c r="I68" s="476" t="s">
        <v>496</v>
      </c>
      <c r="J68" s="491">
        <v>2280</v>
      </c>
    </row>
    <row r="69" spans="1:10" s="484" customFormat="1" ht="14.25" x14ac:dyDescent="0.2">
      <c r="A69" s="492"/>
      <c r="B69" s="492"/>
      <c r="C69" s="492"/>
      <c r="D69" s="492"/>
      <c r="E69" s="492"/>
      <c r="F69" s="492"/>
      <c r="G69" s="492">
        <v>300</v>
      </c>
      <c r="H69" s="492"/>
      <c r="I69" s="492"/>
      <c r="J69" s="493">
        <v>8280</v>
      </c>
    </row>
    <row r="70" spans="1:10" ht="14.25" x14ac:dyDescent="0.2">
      <c r="A70" s="476"/>
      <c r="B70" s="490"/>
      <c r="C70" s="476"/>
      <c r="D70" s="476"/>
      <c r="E70" s="476" t="s">
        <v>497</v>
      </c>
      <c r="F70" s="476"/>
      <c r="G70" s="476">
        <v>290</v>
      </c>
      <c r="H70" s="476" t="s">
        <v>513</v>
      </c>
      <c r="I70" s="476" t="s">
        <v>496</v>
      </c>
      <c r="J70" s="491">
        <v>4500</v>
      </c>
    </row>
    <row r="71" spans="1:10" ht="14.25" x14ac:dyDescent="0.2">
      <c r="A71" s="476"/>
      <c r="B71" s="490"/>
      <c r="C71" s="476"/>
      <c r="D71" s="476"/>
      <c r="E71" s="476"/>
      <c r="F71" s="476"/>
      <c r="G71" s="476"/>
      <c r="H71" s="476" t="s">
        <v>514</v>
      </c>
      <c r="I71" s="476" t="s">
        <v>496</v>
      </c>
      <c r="J71" s="491">
        <v>1710</v>
      </c>
    </row>
    <row r="72" spans="1:10" s="484" customFormat="1" ht="14.25" x14ac:dyDescent="0.2">
      <c r="A72" s="492"/>
      <c r="B72" s="492"/>
      <c r="C72" s="492"/>
      <c r="D72" s="492"/>
      <c r="E72" s="492"/>
      <c r="F72" s="492"/>
      <c r="G72" s="492">
        <v>290</v>
      </c>
      <c r="H72" s="492"/>
      <c r="I72" s="492"/>
      <c r="J72" s="493">
        <v>6210</v>
      </c>
    </row>
    <row r="73" spans="1:10" ht="14.25" x14ac:dyDescent="0.2">
      <c r="A73" s="476"/>
      <c r="B73" s="490"/>
      <c r="C73" s="476"/>
      <c r="D73" s="476"/>
      <c r="E73" s="476" t="s">
        <v>497</v>
      </c>
      <c r="F73" s="476"/>
      <c r="G73" s="476">
        <v>280</v>
      </c>
      <c r="H73" s="476" t="s">
        <v>513</v>
      </c>
      <c r="I73" s="476" t="s">
        <v>496</v>
      </c>
      <c r="J73" s="491">
        <v>1900</v>
      </c>
    </row>
    <row r="74" spans="1:10" ht="14.25" x14ac:dyDescent="0.2">
      <c r="A74" s="476"/>
      <c r="B74" s="490"/>
      <c r="C74" s="476"/>
      <c r="D74" s="476"/>
      <c r="E74" s="476"/>
      <c r="F74" s="476"/>
      <c r="G74" s="476"/>
      <c r="H74" s="476" t="s">
        <v>514</v>
      </c>
      <c r="I74" s="476" t="s">
        <v>496</v>
      </c>
      <c r="J74" s="491">
        <v>722</v>
      </c>
    </row>
    <row r="75" spans="1:10" s="484" customFormat="1" ht="14.25" x14ac:dyDescent="0.2">
      <c r="A75" s="492"/>
      <c r="B75" s="492"/>
      <c r="C75" s="492"/>
      <c r="D75" s="492"/>
      <c r="E75" s="492"/>
      <c r="F75" s="492"/>
      <c r="G75" s="492">
        <v>280</v>
      </c>
      <c r="H75" s="492"/>
      <c r="I75" s="492"/>
      <c r="J75" s="493">
        <v>2622</v>
      </c>
    </row>
    <row r="76" spans="1:10" ht="14.25" x14ac:dyDescent="0.2">
      <c r="A76" s="476"/>
      <c r="B76" s="490"/>
      <c r="C76" s="476"/>
      <c r="D76" s="476"/>
      <c r="E76" s="476" t="s">
        <v>497</v>
      </c>
      <c r="F76" s="476"/>
      <c r="G76" s="476">
        <v>270</v>
      </c>
      <c r="H76" s="476" t="s">
        <v>513</v>
      </c>
      <c r="I76" s="476" t="s">
        <v>496</v>
      </c>
      <c r="J76" s="491">
        <v>7500</v>
      </c>
    </row>
    <row r="77" spans="1:10" ht="14.25" x14ac:dyDescent="0.2">
      <c r="A77" s="476"/>
      <c r="B77" s="490"/>
      <c r="C77" s="476"/>
      <c r="D77" s="476"/>
      <c r="E77" s="476"/>
      <c r="F77" s="476"/>
      <c r="G77" s="476"/>
      <c r="H77" s="476" t="s">
        <v>514</v>
      </c>
      <c r="I77" s="476" t="s">
        <v>496</v>
      </c>
      <c r="J77" s="491">
        <v>2850</v>
      </c>
    </row>
    <row r="78" spans="1:10" s="484" customFormat="1" ht="14.25" x14ac:dyDescent="0.2">
      <c r="A78" s="492"/>
      <c r="B78" s="492"/>
      <c r="C78" s="492"/>
      <c r="D78" s="492"/>
      <c r="E78" s="492"/>
      <c r="F78" s="492"/>
      <c r="G78" s="492">
        <v>270</v>
      </c>
      <c r="H78" s="492"/>
      <c r="I78" s="492"/>
      <c r="J78" s="493">
        <v>10350</v>
      </c>
    </row>
    <row r="79" spans="1:10" ht="14.25" x14ac:dyDescent="0.2">
      <c r="A79" s="476"/>
      <c r="B79" s="490"/>
      <c r="C79" s="476"/>
      <c r="D79" s="476"/>
      <c r="E79" s="476" t="s">
        <v>497</v>
      </c>
      <c r="F79" s="476"/>
      <c r="G79" s="476">
        <v>260</v>
      </c>
      <c r="H79" s="476" t="s">
        <v>513</v>
      </c>
      <c r="I79" s="476" t="s">
        <v>496</v>
      </c>
      <c r="J79" s="491">
        <v>3600</v>
      </c>
    </row>
    <row r="80" spans="1:10" ht="14.25" x14ac:dyDescent="0.2">
      <c r="A80" s="476"/>
      <c r="B80" s="490"/>
      <c r="C80" s="476"/>
      <c r="D80" s="476"/>
      <c r="E80" s="476"/>
      <c r="F80" s="476"/>
      <c r="G80" s="476"/>
      <c r="H80" s="476" t="s">
        <v>514</v>
      </c>
      <c r="I80" s="476" t="s">
        <v>496</v>
      </c>
      <c r="J80" s="491">
        <v>1368</v>
      </c>
    </row>
    <row r="81" spans="1:10" s="484" customFormat="1" ht="14.25" x14ac:dyDescent="0.2">
      <c r="A81" s="492"/>
      <c r="B81" s="492"/>
      <c r="C81" s="492"/>
      <c r="D81" s="492"/>
      <c r="E81" s="492"/>
      <c r="F81" s="492"/>
      <c r="G81" s="492">
        <v>260</v>
      </c>
      <c r="H81" s="492"/>
      <c r="I81" s="492"/>
      <c r="J81" s="493">
        <v>4968</v>
      </c>
    </row>
    <row r="82" spans="1:10" ht="14.25" x14ac:dyDescent="0.2">
      <c r="A82" s="476"/>
      <c r="B82" s="490"/>
      <c r="C82" s="476"/>
      <c r="D82" s="476"/>
      <c r="E82" s="476" t="s">
        <v>497</v>
      </c>
      <c r="F82" s="476"/>
      <c r="G82" s="476">
        <v>250</v>
      </c>
      <c r="H82" s="476" t="s">
        <v>513</v>
      </c>
      <c r="I82" s="476" t="s">
        <v>496</v>
      </c>
      <c r="J82" s="491">
        <v>4000</v>
      </c>
    </row>
    <row r="83" spans="1:10" ht="14.25" x14ac:dyDescent="0.2">
      <c r="A83" s="476"/>
      <c r="B83" s="490"/>
      <c r="C83" s="476"/>
      <c r="D83" s="476"/>
      <c r="E83" s="476"/>
      <c r="F83" s="476"/>
      <c r="G83" s="476"/>
      <c r="H83" s="476" t="s">
        <v>514</v>
      </c>
      <c r="I83" s="476" t="s">
        <v>496</v>
      </c>
      <c r="J83" s="491">
        <v>1520</v>
      </c>
    </row>
    <row r="84" spans="1:10" s="484" customFormat="1" ht="14.25" x14ac:dyDescent="0.2">
      <c r="A84" s="492"/>
      <c r="B84" s="492"/>
      <c r="C84" s="492"/>
      <c r="D84" s="492"/>
      <c r="E84" s="492"/>
      <c r="F84" s="492"/>
      <c r="G84" s="492">
        <v>250</v>
      </c>
      <c r="H84" s="492"/>
      <c r="I84" s="492"/>
      <c r="J84" s="493">
        <v>5520</v>
      </c>
    </row>
    <row r="85" spans="1:10" ht="14.25" x14ac:dyDescent="0.2">
      <c r="A85" s="476"/>
      <c r="B85" s="490"/>
      <c r="C85" s="476"/>
      <c r="D85" s="476"/>
      <c r="E85" s="476" t="s">
        <v>497</v>
      </c>
      <c r="F85" s="476"/>
      <c r="G85" s="476">
        <v>240</v>
      </c>
      <c r="H85" s="476" t="s">
        <v>513</v>
      </c>
      <c r="I85" s="476" t="s">
        <v>496</v>
      </c>
      <c r="J85" s="491">
        <v>2000</v>
      </c>
    </row>
    <row r="86" spans="1:10" ht="14.25" x14ac:dyDescent="0.2">
      <c r="A86" s="476"/>
      <c r="B86" s="490"/>
      <c r="C86" s="476"/>
      <c r="D86" s="476"/>
      <c r="E86" s="476"/>
      <c r="F86" s="476"/>
      <c r="G86" s="476"/>
      <c r="H86" s="476" t="s">
        <v>514</v>
      </c>
      <c r="I86" s="476" t="s">
        <v>496</v>
      </c>
      <c r="J86" s="491">
        <v>760</v>
      </c>
    </row>
    <row r="87" spans="1:10" s="484" customFormat="1" ht="14.25" x14ac:dyDescent="0.2">
      <c r="A87" s="492"/>
      <c r="B87" s="492"/>
      <c r="C87" s="492"/>
      <c r="D87" s="492"/>
      <c r="E87" s="492"/>
      <c r="F87" s="492"/>
      <c r="G87" s="492">
        <v>240</v>
      </c>
      <c r="H87" s="492"/>
      <c r="I87" s="492"/>
      <c r="J87" s="493">
        <v>2760</v>
      </c>
    </row>
    <row r="88" spans="1:10" ht="14.25" x14ac:dyDescent="0.2">
      <c r="A88" s="476"/>
      <c r="B88" s="490"/>
      <c r="C88" s="476"/>
      <c r="D88" s="476"/>
      <c r="E88" s="476" t="s">
        <v>497</v>
      </c>
      <c r="F88" s="476"/>
      <c r="G88" s="476">
        <v>230</v>
      </c>
      <c r="H88" s="476" t="s">
        <v>513</v>
      </c>
      <c r="I88" s="476" t="s">
        <v>496</v>
      </c>
      <c r="J88" s="491">
        <v>3500</v>
      </c>
    </row>
    <row r="89" spans="1:10" ht="14.25" x14ac:dyDescent="0.2">
      <c r="A89" s="476"/>
      <c r="B89" s="490"/>
      <c r="C89" s="476"/>
      <c r="D89" s="476"/>
      <c r="E89" s="476"/>
      <c r="F89" s="476"/>
      <c r="G89" s="476"/>
      <c r="H89" s="476" t="s">
        <v>514</v>
      </c>
      <c r="I89" s="476" t="s">
        <v>496</v>
      </c>
      <c r="J89" s="491">
        <v>1330</v>
      </c>
    </row>
    <row r="90" spans="1:10" s="484" customFormat="1" ht="14.25" x14ac:dyDescent="0.2">
      <c r="A90" s="492"/>
      <c r="B90" s="492"/>
      <c r="C90" s="492"/>
      <c r="D90" s="492"/>
      <c r="E90" s="492"/>
      <c r="F90" s="492"/>
      <c r="G90" s="492">
        <v>230</v>
      </c>
      <c r="H90" s="492"/>
      <c r="I90" s="492"/>
      <c r="J90" s="493">
        <v>4830</v>
      </c>
    </row>
    <row r="91" spans="1:10" ht="14.25" x14ac:dyDescent="0.2">
      <c r="A91" s="476"/>
      <c r="B91" s="490"/>
      <c r="C91" s="476"/>
      <c r="D91" s="476"/>
      <c r="E91" s="476" t="s">
        <v>497</v>
      </c>
      <c r="F91" s="476"/>
      <c r="G91" s="476">
        <v>220</v>
      </c>
      <c r="H91" s="476" t="s">
        <v>513</v>
      </c>
      <c r="I91" s="476" t="s">
        <v>496</v>
      </c>
      <c r="J91" s="491">
        <v>2500</v>
      </c>
    </row>
    <row r="92" spans="1:10" ht="14.25" x14ac:dyDescent="0.2">
      <c r="A92" s="476"/>
      <c r="B92" s="490"/>
      <c r="C92" s="476"/>
      <c r="D92" s="476"/>
      <c r="E92" s="476"/>
      <c r="F92" s="476"/>
      <c r="G92" s="476"/>
      <c r="H92" s="476" t="s">
        <v>514</v>
      </c>
      <c r="I92" s="476" t="s">
        <v>496</v>
      </c>
      <c r="J92" s="491">
        <v>950</v>
      </c>
    </row>
    <row r="93" spans="1:10" s="484" customFormat="1" ht="14.25" x14ac:dyDescent="0.2">
      <c r="A93" s="492"/>
      <c r="B93" s="492"/>
      <c r="C93" s="492"/>
      <c r="D93" s="492"/>
      <c r="E93" s="492"/>
      <c r="F93" s="492"/>
      <c r="G93" s="492">
        <v>220</v>
      </c>
      <c r="H93" s="492"/>
      <c r="I93" s="492"/>
      <c r="J93" s="493">
        <v>3450</v>
      </c>
    </row>
    <row r="94" spans="1:10" ht="14.25" x14ac:dyDescent="0.2">
      <c r="A94" s="476"/>
      <c r="B94" s="490"/>
      <c r="C94" s="476"/>
      <c r="D94" s="476"/>
      <c r="E94" s="476" t="s">
        <v>497</v>
      </c>
      <c r="F94" s="476"/>
      <c r="G94" s="476">
        <v>210</v>
      </c>
      <c r="H94" s="476" t="s">
        <v>513</v>
      </c>
      <c r="I94" s="476" t="s">
        <v>496</v>
      </c>
      <c r="J94" s="491">
        <v>6000</v>
      </c>
    </row>
    <row r="95" spans="1:10" ht="14.25" x14ac:dyDescent="0.2">
      <c r="A95" s="476"/>
      <c r="B95" s="490"/>
      <c r="C95" s="476"/>
      <c r="D95" s="476"/>
      <c r="E95" s="476"/>
      <c r="F95" s="476"/>
      <c r="G95" s="476"/>
      <c r="H95" s="476" t="s">
        <v>514</v>
      </c>
      <c r="I95" s="476" t="s">
        <v>496</v>
      </c>
      <c r="J95" s="491">
        <v>2280</v>
      </c>
    </row>
    <row r="96" spans="1:10" s="484" customFormat="1" ht="14.25" x14ac:dyDescent="0.2">
      <c r="A96" s="492"/>
      <c r="B96" s="492"/>
      <c r="C96" s="492"/>
      <c r="D96" s="492"/>
      <c r="E96" s="492"/>
      <c r="F96" s="492"/>
      <c r="G96" s="492">
        <v>210</v>
      </c>
      <c r="H96" s="492"/>
      <c r="I96" s="492"/>
      <c r="J96" s="493">
        <v>8280</v>
      </c>
    </row>
    <row r="97" spans="1:10" ht="14.25" x14ac:dyDescent="0.2">
      <c r="A97" s="476"/>
      <c r="B97" s="490"/>
      <c r="C97" s="476"/>
      <c r="D97" s="476"/>
      <c r="E97" s="476" t="s">
        <v>497</v>
      </c>
      <c r="F97" s="476"/>
      <c r="G97" s="476">
        <v>200</v>
      </c>
      <c r="H97" s="476" t="s">
        <v>513</v>
      </c>
      <c r="I97" s="476" t="s">
        <v>496</v>
      </c>
      <c r="J97" s="491">
        <v>3800</v>
      </c>
    </row>
    <row r="98" spans="1:10" ht="14.25" x14ac:dyDescent="0.2">
      <c r="A98" s="476"/>
      <c r="B98" s="490"/>
      <c r="C98" s="476"/>
      <c r="D98" s="476"/>
      <c r="E98" s="476"/>
      <c r="F98" s="476"/>
      <c r="G98" s="476"/>
      <c r="H98" s="476" t="s">
        <v>514</v>
      </c>
      <c r="I98" s="476" t="s">
        <v>496</v>
      </c>
      <c r="J98" s="491">
        <v>1444</v>
      </c>
    </row>
    <row r="99" spans="1:10" s="484" customFormat="1" ht="14.25" x14ac:dyDescent="0.2">
      <c r="A99" s="492"/>
      <c r="B99" s="492"/>
      <c r="C99" s="492"/>
      <c r="D99" s="492"/>
      <c r="E99" s="492"/>
      <c r="F99" s="492"/>
      <c r="G99" s="492">
        <v>200</v>
      </c>
      <c r="H99" s="492"/>
      <c r="I99" s="492"/>
      <c r="J99" s="493">
        <v>5244</v>
      </c>
    </row>
    <row r="100" spans="1:10" ht="14.25" x14ac:dyDescent="0.2">
      <c r="A100" s="476"/>
      <c r="B100" s="490"/>
      <c r="C100" s="476"/>
      <c r="D100" s="476"/>
      <c r="E100" s="476" t="s">
        <v>497</v>
      </c>
      <c r="F100" s="476"/>
      <c r="G100" s="476">
        <v>190</v>
      </c>
      <c r="H100" s="476" t="s">
        <v>513</v>
      </c>
      <c r="I100" s="476" t="s">
        <v>496</v>
      </c>
      <c r="J100" s="491">
        <v>4200</v>
      </c>
    </row>
    <row r="101" spans="1:10" ht="14.25" x14ac:dyDescent="0.2">
      <c r="A101" s="476"/>
      <c r="B101" s="490"/>
      <c r="C101" s="476"/>
      <c r="D101" s="476"/>
      <c r="E101" s="476"/>
      <c r="F101" s="476"/>
      <c r="G101" s="476"/>
      <c r="H101" s="476" t="s">
        <v>514</v>
      </c>
      <c r="I101" s="476" t="s">
        <v>496</v>
      </c>
      <c r="J101" s="491">
        <v>1596</v>
      </c>
    </row>
    <row r="102" spans="1:10" s="484" customFormat="1" ht="14.25" x14ac:dyDescent="0.2">
      <c r="A102" s="492"/>
      <c r="B102" s="492"/>
      <c r="C102" s="492"/>
      <c r="D102" s="492"/>
      <c r="E102" s="492"/>
      <c r="F102" s="492"/>
      <c r="G102" s="492">
        <v>190</v>
      </c>
      <c r="H102" s="492"/>
      <c r="I102" s="492"/>
      <c r="J102" s="493">
        <v>5796</v>
      </c>
    </row>
    <row r="103" spans="1:10" ht="14.25" x14ac:dyDescent="0.2">
      <c r="A103" s="476"/>
      <c r="B103" s="490"/>
      <c r="C103" s="476"/>
      <c r="D103" s="476"/>
      <c r="E103" s="476" t="s">
        <v>497</v>
      </c>
      <c r="F103" s="476"/>
      <c r="G103" s="476">
        <v>180</v>
      </c>
      <c r="H103" s="476" t="s">
        <v>513</v>
      </c>
      <c r="I103" s="476" t="s">
        <v>496</v>
      </c>
      <c r="J103" s="491">
        <v>3900</v>
      </c>
    </row>
    <row r="104" spans="1:10" ht="14.25" x14ac:dyDescent="0.2">
      <c r="A104" s="476"/>
      <c r="B104" s="490"/>
      <c r="C104" s="476"/>
      <c r="D104" s="476"/>
      <c r="E104" s="476"/>
      <c r="F104" s="476"/>
      <c r="G104" s="476"/>
      <c r="H104" s="476" t="s">
        <v>514</v>
      </c>
      <c r="I104" s="476" t="s">
        <v>496</v>
      </c>
      <c r="J104" s="491">
        <v>1482</v>
      </c>
    </row>
    <row r="105" spans="1:10" s="484" customFormat="1" ht="14.25" x14ac:dyDescent="0.2">
      <c r="A105" s="492"/>
      <c r="B105" s="492"/>
      <c r="C105" s="492"/>
      <c r="D105" s="492"/>
      <c r="E105" s="492"/>
      <c r="F105" s="492"/>
      <c r="G105" s="492">
        <v>180</v>
      </c>
      <c r="H105" s="492"/>
      <c r="I105" s="492"/>
      <c r="J105" s="493">
        <v>5382</v>
      </c>
    </row>
    <row r="106" spans="1:10" ht="14.25" x14ac:dyDescent="0.2">
      <c r="A106" s="476"/>
      <c r="B106" s="490"/>
      <c r="C106" s="476"/>
      <c r="D106" s="476"/>
      <c r="E106" s="476" t="s">
        <v>497</v>
      </c>
      <c r="F106" s="476"/>
      <c r="G106" s="476">
        <v>170</v>
      </c>
      <c r="H106" s="476" t="s">
        <v>513</v>
      </c>
      <c r="I106" s="476" t="s">
        <v>496</v>
      </c>
      <c r="J106" s="491">
        <v>3800</v>
      </c>
    </row>
    <row r="107" spans="1:10" ht="14.25" x14ac:dyDescent="0.2">
      <c r="A107" s="476"/>
      <c r="B107" s="490"/>
      <c r="C107" s="476"/>
      <c r="D107" s="476"/>
      <c r="E107" s="476"/>
      <c r="F107" s="476"/>
      <c r="G107" s="476"/>
      <c r="H107" s="476" t="s">
        <v>514</v>
      </c>
      <c r="I107" s="476" t="s">
        <v>496</v>
      </c>
      <c r="J107" s="491">
        <v>1444</v>
      </c>
    </row>
    <row r="108" spans="1:10" s="484" customFormat="1" ht="14.25" x14ac:dyDescent="0.2">
      <c r="A108" s="492"/>
      <c r="B108" s="492"/>
      <c r="C108" s="492"/>
      <c r="D108" s="492"/>
      <c r="E108" s="492"/>
      <c r="F108" s="492"/>
      <c r="G108" s="492">
        <v>170</v>
      </c>
      <c r="H108" s="492"/>
      <c r="I108" s="492"/>
      <c r="J108" s="493">
        <v>5244</v>
      </c>
    </row>
    <row r="109" spans="1:10" ht="14.25" x14ac:dyDescent="0.2">
      <c r="A109" s="476"/>
      <c r="B109" s="490"/>
      <c r="C109" s="476"/>
      <c r="D109" s="476"/>
      <c r="E109" s="476" t="s">
        <v>497</v>
      </c>
      <c r="F109" s="476"/>
      <c r="G109" s="476">
        <v>160</v>
      </c>
      <c r="H109" s="476" t="s">
        <v>513</v>
      </c>
      <c r="I109" s="476" t="s">
        <v>496</v>
      </c>
      <c r="J109" s="491">
        <v>7400</v>
      </c>
    </row>
    <row r="110" spans="1:10" ht="14.25" x14ac:dyDescent="0.2">
      <c r="A110" s="476"/>
      <c r="B110" s="490"/>
      <c r="C110" s="476"/>
      <c r="D110" s="476"/>
      <c r="E110" s="476"/>
      <c r="F110" s="476"/>
      <c r="G110" s="476"/>
      <c r="H110" s="476" t="s">
        <v>514</v>
      </c>
      <c r="I110" s="476" t="s">
        <v>496</v>
      </c>
      <c r="J110" s="491">
        <v>2812</v>
      </c>
    </row>
    <row r="111" spans="1:10" s="484" customFormat="1" ht="14.25" x14ac:dyDescent="0.2">
      <c r="A111" s="492"/>
      <c r="B111" s="492"/>
      <c r="C111" s="492"/>
      <c r="D111" s="492"/>
      <c r="E111" s="492"/>
      <c r="F111" s="492"/>
      <c r="G111" s="492">
        <v>160</v>
      </c>
      <c r="H111" s="492"/>
      <c r="I111" s="492"/>
      <c r="J111" s="493">
        <v>10212</v>
      </c>
    </row>
    <row r="112" spans="1:10" ht="14.25" x14ac:dyDescent="0.2">
      <c r="A112" s="476"/>
      <c r="B112" s="490"/>
      <c r="C112" s="476"/>
      <c r="D112" s="476"/>
      <c r="E112" s="476" t="s">
        <v>497</v>
      </c>
      <c r="F112" s="476"/>
      <c r="G112" s="476">
        <v>150</v>
      </c>
      <c r="H112" s="476" t="s">
        <v>513</v>
      </c>
      <c r="I112" s="476" t="s">
        <v>496</v>
      </c>
      <c r="J112" s="491">
        <v>3400</v>
      </c>
    </row>
    <row r="113" spans="1:10" ht="14.25" x14ac:dyDescent="0.2">
      <c r="A113" s="476"/>
      <c r="B113" s="490"/>
      <c r="C113" s="476"/>
      <c r="D113" s="476"/>
      <c r="E113" s="476"/>
      <c r="F113" s="476"/>
      <c r="G113" s="476"/>
      <c r="H113" s="476" t="s">
        <v>514</v>
      </c>
      <c r="I113" s="476" t="s">
        <v>496</v>
      </c>
      <c r="J113" s="491">
        <v>1292</v>
      </c>
    </row>
    <row r="114" spans="1:10" s="484" customFormat="1" ht="14.25" x14ac:dyDescent="0.2">
      <c r="A114" s="492"/>
      <c r="B114" s="492"/>
      <c r="C114" s="492"/>
      <c r="D114" s="492"/>
      <c r="E114" s="492"/>
      <c r="F114" s="492"/>
      <c r="G114" s="492">
        <v>150</v>
      </c>
      <c r="H114" s="492"/>
      <c r="I114" s="492"/>
      <c r="J114" s="493">
        <v>4692</v>
      </c>
    </row>
    <row r="115" spans="1:10" ht="14.25" x14ac:dyDescent="0.2">
      <c r="A115" s="476"/>
      <c r="B115" s="490"/>
      <c r="C115" s="476"/>
      <c r="D115" s="476"/>
      <c r="E115" s="476" t="s">
        <v>497</v>
      </c>
      <c r="F115" s="476"/>
      <c r="G115" s="476">
        <v>140</v>
      </c>
      <c r="H115" s="476" t="s">
        <v>513</v>
      </c>
      <c r="I115" s="476" t="s">
        <v>496</v>
      </c>
      <c r="J115" s="491">
        <v>4870</v>
      </c>
    </row>
    <row r="116" spans="1:10" ht="14.25" x14ac:dyDescent="0.2">
      <c r="A116" s="476"/>
      <c r="B116" s="490"/>
      <c r="C116" s="476"/>
      <c r="D116" s="476"/>
      <c r="E116" s="476"/>
      <c r="F116" s="476"/>
      <c r="G116" s="476"/>
      <c r="H116" s="476" t="s">
        <v>514</v>
      </c>
      <c r="I116" s="476" t="s">
        <v>496</v>
      </c>
      <c r="J116" s="491">
        <v>1851</v>
      </c>
    </row>
    <row r="117" spans="1:10" s="484" customFormat="1" ht="14.25" x14ac:dyDescent="0.2">
      <c r="A117" s="492"/>
      <c r="B117" s="492"/>
      <c r="C117" s="492"/>
      <c r="D117" s="492"/>
      <c r="E117" s="492"/>
      <c r="F117" s="492"/>
      <c r="G117" s="492">
        <v>140</v>
      </c>
      <c r="H117" s="492"/>
      <c r="I117" s="492"/>
      <c r="J117" s="493">
        <v>6721</v>
      </c>
    </row>
    <row r="118" spans="1:10" ht="14.25" x14ac:dyDescent="0.2">
      <c r="A118" s="476"/>
      <c r="B118" s="490"/>
      <c r="C118" s="476"/>
      <c r="D118" s="476"/>
      <c r="E118" s="476" t="s">
        <v>497</v>
      </c>
      <c r="F118" s="476"/>
      <c r="G118" s="476">
        <v>130</v>
      </c>
      <c r="H118" s="476" t="s">
        <v>513</v>
      </c>
      <c r="I118" s="476" t="s">
        <v>496</v>
      </c>
      <c r="J118" s="491">
        <v>5000</v>
      </c>
    </row>
    <row r="119" spans="1:10" ht="14.25" x14ac:dyDescent="0.2">
      <c r="A119" s="476"/>
      <c r="B119" s="490"/>
      <c r="C119" s="476"/>
      <c r="D119" s="476"/>
      <c r="E119" s="476"/>
      <c r="F119" s="476"/>
      <c r="G119" s="476"/>
      <c r="H119" s="476" t="s">
        <v>514</v>
      </c>
      <c r="I119" s="476" t="s">
        <v>496</v>
      </c>
      <c r="J119" s="491">
        <v>1900</v>
      </c>
    </row>
    <row r="120" spans="1:10" s="484" customFormat="1" ht="14.25" x14ac:dyDescent="0.2">
      <c r="A120" s="492"/>
      <c r="B120" s="492"/>
      <c r="C120" s="492"/>
      <c r="D120" s="492"/>
      <c r="E120" s="492"/>
      <c r="F120" s="492"/>
      <c r="G120" s="492">
        <v>130</v>
      </c>
      <c r="H120" s="492"/>
      <c r="I120" s="492"/>
      <c r="J120" s="493">
        <v>6900</v>
      </c>
    </row>
    <row r="121" spans="1:10" ht="14.25" x14ac:dyDescent="0.2">
      <c r="A121" s="476"/>
      <c r="B121" s="490"/>
      <c r="C121" s="476"/>
      <c r="D121" s="476"/>
      <c r="E121" s="476" t="s">
        <v>497</v>
      </c>
      <c r="F121" s="476"/>
      <c r="G121" s="476">
        <v>120</v>
      </c>
      <c r="H121" s="476" t="s">
        <v>513</v>
      </c>
      <c r="I121" s="476" t="s">
        <v>496</v>
      </c>
      <c r="J121" s="491">
        <v>4000</v>
      </c>
    </row>
    <row r="122" spans="1:10" ht="14.25" x14ac:dyDescent="0.2">
      <c r="A122" s="476"/>
      <c r="B122" s="490"/>
      <c r="C122" s="476"/>
      <c r="D122" s="476"/>
      <c r="E122" s="476"/>
      <c r="F122" s="476"/>
      <c r="G122" s="476"/>
      <c r="H122" s="476" t="s">
        <v>514</v>
      </c>
      <c r="I122" s="476" t="s">
        <v>496</v>
      </c>
      <c r="J122" s="491">
        <v>1520</v>
      </c>
    </row>
    <row r="123" spans="1:10" s="484" customFormat="1" ht="14.25" x14ac:dyDescent="0.2">
      <c r="A123" s="492"/>
      <c r="B123" s="492"/>
      <c r="C123" s="492"/>
      <c r="D123" s="492"/>
      <c r="E123" s="492"/>
      <c r="F123" s="492"/>
      <c r="G123" s="492">
        <v>120</v>
      </c>
      <c r="H123" s="492"/>
      <c r="I123" s="492"/>
      <c r="J123" s="493">
        <v>5520</v>
      </c>
    </row>
    <row r="124" spans="1:10" ht="14.25" x14ac:dyDescent="0.2">
      <c r="A124" s="476"/>
      <c r="B124" s="490"/>
      <c r="C124" s="476"/>
      <c r="D124" s="476"/>
      <c r="E124" s="476" t="s">
        <v>497</v>
      </c>
      <c r="F124" s="476"/>
      <c r="G124" s="476">
        <v>110</v>
      </c>
      <c r="H124" s="476" t="s">
        <v>513</v>
      </c>
      <c r="I124" s="476" t="s">
        <v>496</v>
      </c>
      <c r="J124" s="491">
        <v>7530</v>
      </c>
    </row>
    <row r="125" spans="1:10" ht="14.25" x14ac:dyDescent="0.2">
      <c r="A125" s="476"/>
      <c r="B125" s="490"/>
      <c r="C125" s="476"/>
      <c r="D125" s="476"/>
      <c r="E125" s="476"/>
      <c r="F125" s="476"/>
      <c r="G125" s="476"/>
      <c r="H125" s="476" t="s">
        <v>514</v>
      </c>
      <c r="I125" s="476" t="s">
        <v>496</v>
      </c>
      <c r="J125" s="491">
        <v>2861</v>
      </c>
    </row>
    <row r="126" spans="1:10" s="484" customFormat="1" ht="14.25" x14ac:dyDescent="0.2">
      <c r="A126" s="492"/>
      <c r="B126" s="492"/>
      <c r="C126" s="492"/>
      <c r="D126" s="492"/>
      <c r="E126" s="492"/>
      <c r="F126" s="492"/>
      <c r="G126" s="492">
        <v>110</v>
      </c>
      <c r="H126" s="492"/>
      <c r="I126" s="492"/>
      <c r="J126" s="493">
        <v>10391</v>
      </c>
    </row>
    <row r="127" spans="1:10" ht="14.25" x14ac:dyDescent="0.2">
      <c r="A127" s="476"/>
      <c r="B127" s="490"/>
      <c r="C127" s="476"/>
      <c r="D127" s="476"/>
      <c r="E127" s="476" t="s">
        <v>497</v>
      </c>
      <c r="F127" s="476"/>
      <c r="G127" s="476">
        <v>100</v>
      </c>
      <c r="H127" s="476" t="s">
        <v>513</v>
      </c>
      <c r="I127" s="476" t="s">
        <v>496</v>
      </c>
      <c r="J127" s="491">
        <v>5800</v>
      </c>
    </row>
    <row r="128" spans="1:10" ht="14.25" x14ac:dyDescent="0.2">
      <c r="A128" s="476"/>
      <c r="B128" s="490"/>
      <c r="C128" s="476"/>
      <c r="D128" s="476"/>
      <c r="E128" s="476"/>
      <c r="F128" s="476"/>
      <c r="G128" s="476"/>
      <c r="H128" s="476" t="s">
        <v>514</v>
      </c>
      <c r="I128" s="476" t="s">
        <v>496</v>
      </c>
      <c r="J128" s="491">
        <v>2204</v>
      </c>
    </row>
    <row r="129" spans="1:10" s="484" customFormat="1" ht="14.25" x14ac:dyDescent="0.2">
      <c r="A129" s="492"/>
      <c r="B129" s="492"/>
      <c r="C129" s="492"/>
      <c r="D129" s="492"/>
      <c r="E129" s="492"/>
      <c r="F129" s="492"/>
      <c r="G129" s="492">
        <v>100</v>
      </c>
      <c r="H129" s="492"/>
      <c r="I129" s="492"/>
      <c r="J129" s="493">
        <v>8004</v>
      </c>
    </row>
    <row r="130" spans="1:10" ht="14.25" x14ac:dyDescent="0.2">
      <c r="A130" s="476"/>
      <c r="B130" s="490"/>
      <c r="C130" s="476"/>
      <c r="D130" s="476"/>
      <c r="E130" s="476" t="s">
        <v>497</v>
      </c>
      <c r="F130" s="476"/>
      <c r="G130" s="476">
        <v>90</v>
      </c>
      <c r="H130" s="476" t="s">
        <v>513</v>
      </c>
      <c r="I130" s="476" t="s">
        <v>496</v>
      </c>
      <c r="J130" s="491">
        <v>7400</v>
      </c>
    </row>
    <row r="131" spans="1:10" ht="14.25" x14ac:dyDescent="0.2">
      <c r="A131" s="476"/>
      <c r="B131" s="490"/>
      <c r="C131" s="476"/>
      <c r="D131" s="476"/>
      <c r="E131" s="476"/>
      <c r="F131" s="476"/>
      <c r="G131" s="476"/>
      <c r="H131" s="476" t="s">
        <v>514</v>
      </c>
      <c r="I131" s="476" t="s">
        <v>496</v>
      </c>
      <c r="J131" s="491">
        <v>2812</v>
      </c>
    </row>
    <row r="132" spans="1:10" s="484" customFormat="1" ht="14.25" x14ac:dyDescent="0.2">
      <c r="A132" s="492"/>
      <c r="B132" s="492"/>
      <c r="C132" s="492"/>
      <c r="D132" s="492"/>
      <c r="E132" s="492"/>
      <c r="F132" s="492"/>
      <c r="G132" s="492">
        <v>90</v>
      </c>
      <c r="H132" s="492"/>
      <c r="I132" s="492"/>
      <c r="J132" s="493">
        <v>10212</v>
      </c>
    </row>
    <row r="133" spans="1:10" ht="14.25" x14ac:dyDescent="0.2">
      <c r="A133" s="476"/>
      <c r="B133" s="490"/>
      <c r="C133" s="476"/>
      <c r="D133" s="476"/>
      <c r="E133" s="476" t="s">
        <v>497</v>
      </c>
      <c r="F133" s="476"/>
      <c r="G133" s="476">
        <v>80</v>
      </c>
      <c r="H133" s="476" t="s">
        <v>513</v>
      </c>
      <c r="I133" s="476" t="s">
        <v>496</v>
      </c>
      <c r="J133" s="491">
        <v>5800</v>
      </c>
    </row>
    <row r="134" spans="1:10" ht="14.25" x14ac:dyDescent="0.2">
      <c r="A134" s="476"/>
      <c r="B134" s="490"/>
      <c r="C134" s="476"/>
      <c r="D134" s="476"/>
      <c r="E134" s="476"/>
      <c r="F134" s="476"/>
      <c r="G134" s="476"/>
      <c r="H134" s="476" t="s">
        <v>514</v>
      </c>
      <c r="I134" s="476" t="s">
        <v>496</v>
      </c>
      <c r="J134" s="491">
        <v>2204</v>
      </c>
    </row>
    <row r="135" spans="1:10" s="484" customFormat="1" ht="14.25" x14ac:dyDescent="0.2">
      <c r="A135" s="492"/>
      <c r="B135" s="492"/>
      <c r="C135" s="492"/>
      <c r="D135" s="492"/>
      <c r="E135" s="492"/>
      <c r="F135" s="492"/>
      <c r="G135" s="492">
        <v>80</v>
      </c>
      <c r="H135" s="492"/>
      <c r="I135" s="492"/>
      <c r="J135" s="493">
        <v>8004</v>
      </c>
    </row>
    <row r="136" spans="1:10" ht="14.25" x14ac:dyDescent="0.2">
      <c r="A136" s="476"/>
      <c r="B136" s="490"/>
      <c r="C136" s="476"/>
      <c r="D136" s="476"/>
      <c r="E136" s="476" t="s">
        <v>497</v>
      </c>
      <c r="F136" s="476"/>
      <c r="G136" s="476">
        <v>70</v>
      </c>
      <c r="H136" s="476" t="s">
        <v>513</v>
      </c>
      <c r="I136" s="476" t="s">
        <v>496</v>
      </c>
      <c r="J136" s="491">
        <v>5500</v>
      </c>
    </row>
    <row r="137" spans="1:10" ht="14.25" x14ac:dyDescent="0.2">
      <c r="A137" s="476"/>
      <c r="B137" s="490"/>
      <c r="C137" s="476"/>
      <c r="D137" s="476"/>
      <c r="E137" s="476"/>
      <c r="F137" s="476"/>
      <c r="G137" s="476"/>
      <c r="H137" s="476" t="s">
        <v>514</v>
      </c>
      <c r="I137" s="476" t="s">
        <v>496</v>
      </c>
      <c r="J137" s="491">
        <v>2090</v>
      </c>
    </row>
    <row r="138" spans="1:10" s="484" customFormat="1" ht="14.25" x14ac:dyDescent="0.2">
      <c r="A138" s="492"/>
      <c r="B138" s="492"/>
      <c r="C138" s="492"/>
      <c r="D138" s="492"/>
      <c r="E138" s="492"/>
      <c r="F138" s="492"/>
      <c r="G138" s="492">
        <v>70</v>
      </c>
      <c r="H138" s="492"/>
      <c r="I138" s="492"/>
      <c r="J138" s="493">
        <v>7590</v>
      </c>
    </row>
    <row r="139" spans="1:10" ht="14.25" x14ac:dyDescent="0.2">
      <c r="A139" s="476"/>
      <c r="B139" s="490"/>
      <c r="C139" s="476"/>
      <c r="D139" s="476"/>
      <c r="E139" s="476" t="s">
        <v>497</v>
      </c>
      <c r="F139" s="476"/>
      <c r="G139" s="476">
        <v>60</v>
      </c>
      <c r="H139" s="476" t="s">
        <v>513</v>
      </c>
      <c r="I139" s="476" t="s">
        <v>496</v>
      </c>
      <c r="J139" s="491">
        <v>4500</v>
      </c>
    </row>
    <row r="140" spans="1:10" ht="14.25" x14ac:dyDescent="0.2">
      <c r="A140" s="476"/>
      <c r="B140" s="490"/>
      <c r="C140" s="476"/>
      <c r="D140" s="476"/>
      <c r="E140" s="476"/>
      <c r="F140" s="476"/>
      <c r="G140" s="476"/>
      <c r="H140" s="476" t="s">
        <v>514</v>
      </c>
      <c r="I140" s="476" t="s">
        <v>496</v>
      </c>
      <c r="J140" s="491">
        <v>1710</v>
      </c>
    </row>
    <row r="141" spans="1:10" s="484" customFormat="1" ht="14.25" x14ac:dyDescent="0.2">
      <c r="A141" s="492"/>
      <c r="B141" s="492"/>
      <c r="C141" s="492"/>
      <c r="D141" s="492"/>
      <c r="E141" s="492"/>
      <c r="F141" s="492"/>
      <c r="G141" s="492">
        <v>60</v>
      </c>
      <c r="H141" s="492"/>
      <c r="I141" s="492"/>
      <c r="J141" s="493">
        <v>6210</v>
      </c>
    </row>
    <row r="142" spans="1:10" ht="14.25" x14ac:dyDescent="0.2">
      <c r="A142" s="476"/>
      <c r="B142" s="490"/>
      <c r="C142" s="476"/>
      <c r="D142" s="476"/>
      <c r="E142" s="476" t="s">
        <v>497</v>
      </c>
      <c r="F142" s="476"/>
      <c r="G142" s="476">
        <v>50</v>
      </c>
      <c r="H142" s="476" t="s">
        <v>513</v>
      </c>
      <c r="I142" s="476" t="s">
        <v>496</v>
      </c>
      <c r="J142" s="491">
        <v>2800</v>
      </c>
    </row>
    <row r="143" spans="1:10" ht="14.25" x14ac:dyDescent="0.2">
      <c r="A143" s="476"/>
      <c r="B143" s="490"/>
      <c r="C143" s="476"/>
      <c r="D143" s="476"/>
      <c r="E143" s="476"/>
      <c r="F143" s="476"/>
      <c r="G143" s="476"/>
      <c r="H143" s="476" t="s">
        <v>514</v>
      </c>
      <c r="I143" s="476" t="s">
        <v>496</v>
      </c>
      <c r="J143" s="491">
        <v>1064</v>
      </c>
    </row>
    <row r="144" spans="1:10" s="484" customFormat="1" ht="14.25" x14ac:dyDescent="0.2">
      <c r="A144" s="492"/>
      <c r="B144" s="492"/>
      <c r="C144" s="492"/>
      <c r="D144" s="492"/>
      <c r="E144" s="492"/>
      <c r="F144" s="492"/>
      <c r="G144" s="492">
        <v>50</v>
      </c>
      <c r="H144" s="492"/>
      <c r="I144" s="492"/>
      <c r="J144" s="493">
        <v>3864</v>
      </c>
    </row>
    <row r="145" spans="1:10" ht="14.25" x14ac:dyDescent="0.2">
      <c r="A145" s="476"/>
      <c r="B145" s="490"/>
      <c r="C145" s="476"/>
      <c r="D145" s="476"/>
      <c r="E145" s="476" t="s">
        <v>497</v>
      </c>
      <c r="F145" s="476"/>
      <c r="G145" s="476">
        <v>40</v>
      </c>
      <c r="H145" s="476" t="s">
        <v>513</v>
      </c>
      <c r="I145" s="476" t="s">
        <v>496</v>
      </c>
      <c r="J145" s="491">
        <v>8200</v>
      </c>
    </row>
    <row r="146" spans="1:10" ht="14.25" x14ac:dyDescent="0.2">
      <c r="A146" s="476"/>
      <c r="B146" s="490"/>
      <c r="C146" s="476"/>
      <c r="D146" s="476"/>
      <c r="E146" s="476"/>
      <c r="F146" s="476"/>
      <c r="G146" s="476"/>
      <c r="H146" s="476" t="s">
        <v>514</v>
      </c>
      <c r="I146" s="476" t="s">
        <v>496</v>
      </c>
      <c r="J146" s="491">
        <v>3116</v>
      </c>
    </row>
    <row r="147" spans="1:10" s="484" customFormat="1" ht="14.25" x14ac:dyDescent="0.2">
      <c r="A147" s="492"/>
      <c r="B147" s="492"/>
      <c r="C147" s="492"/>
      <c r="D147" s="492"/>
      <c r="E147" s="492"/>
      <c r="F147" s="492"/>
      <c r="G147" s="492">
        <v>40</v>
      </c>
      <c r="H147" s="492"/>
      <c r="I147" s="492"/>
      <c r="J147" s="493">
        <v>11316</v>
      </c>
    </row>
    <row r="148" spans="1:10" ht="14.25" x14ac:dyDescent="0.2">
      <c r="A148" s="476"/>
      <c r="B148" s="490"/>
      <c r="C148" s="476"/>
      <c r="D148" s="476"/>
      <c r="E148" s="476" t="s">
        <v>497</v>
      </c>
      <c r="F148" s="476"/>
      <c r="G148" s="476">
        <v>20</v>
      </c>
      <c r="H148" s="476" t="s">
        <v>513</v>
      </c>
      <c r="I148" s="476" t="s">
        <v>496</v>
      </c>
      <c r="J148" s="491">
        <v>15000</v>
      </c>
    </row>
    <row r="149" spans="1:10" ht="14.25" x14ac:dyDescent="0.2">
      <c r="A149" s="476"/>
      <c r="B149" s="490"/>
      <c r="C149" s="476"/>
      <c r="D149" s="476"/>
      <c r="E149" s="476"/>
      <c r="F149" s="476"/>
      <c r="G149" s="476"/>
      <c r="H149" s="476" t="s">
        <v>514</v>
      </c>
      <c r="I149" s="476" t="s">
        <v>496</v>
      </c>
      <c r="J149" s="491">
        <v>5700</v>
      </c>
    </row>
    <row r="150" spans="1:10" s="484" customFormat="1" ht="14.25" x14ac:dyDescent="0.2">
      <c r="A150" s="480" t="s">
        <v>524</v>
      </c>
      <c r="B150" s="482"/>
      <c r="C150" s="482"/>
      <c r="D150" s="482"/>
      <c r="E150" s="482"/>
      <c r="F150" s="482"/>
      <c r="G150" s="482">
        <v>20</v>
      </c>
      <c r="H150" s="482"/>
      <c r="I150" s="482"/>
      <c r="J150" s="494">
        <v>20700</v>
      </c>
    </row>
    <row r="151" spans="1:10" ht="14.25" x14ac:dyDescent="0.2">
      <c r="A151" s="476"/>
      <c r="B151" s="476"/>
      <c r="C151" s="476"/>
      <c r="D151" s="476"/>
      <c r="E151" s="476"/>
      <c r="F151" s="476"/>
      <c r="G151" s="476"/>
      <c r="H151" s="476"/>
      <c r="I151" s="476"/>
      <c r="J151" s="491"/>
    </row>
    <row r="152" spans="1:10" ht="14.25" x14ac:dyDescent="0.2">
      <c r="A152" s="476">
        <v>119</v>
      </c>
      <c r="B152" s="490">
        <v>41737</v>
      </c>
      <c r="C152" s="476">
        <v>132</v>
      </c>
      <c r="D152" s="476" t="s">
        <v>525</v>
      </c>
      <c r="E152" s="476" t="s">
        <v>497</v>
      </c>
      <c r="F152" s="478" t="s">
        <v>494</v>
      </c>
      <c r="G152" s="476">
        <v>390</v>
      </c>
      <c r="H152" s="476" t="s">
        <v>526</v>
      </c>
      <c r="I152" s="476" t="s">
        <v>496</v>
      </c>
      <c r="J152" s="491">
        <v>1228</v>
      </c>
    </row>
    <row r="153" spans="1:10" ht="14.25" x14ac:dyDescent="0.2">
      <c r="A153" s="476"/>
      <c r="B153" s="490"/>
      <c r="C153" s="476"/>
      <c r="D153" s="476"/>
      <c r="E153" s="476"/>
      <c r="F153" s="478" t="s">
        <v>498</v>
      </c>
      <c r="G153" s="476"/>
      <c r="H153" s="476" t="s">
        <v>527</v>
      </c>
      <c r="I153" s="476" t="s">
        <v>496</v>
      </c>
      <c r="J153" s="491">
        <v>1841</v>
      </c>
    </row>
    <row r="154" spans="1:10" s="484" customFormat="1" ht="14.25" x14ac:dyDescent="0.2">
      <c r="A154" s="492"/>
      <c r="B154" s="492"/>
      <c r="C154" s="492"/>
      <c r="D154" s="492"/>
      <c r="E154" s="492"/>
      <c r="F154" s="492"/>
      <c r="G154" s="492">
        <v>390</v>
      </c>
      <c r="H154" s="492"/>
      <c r="I154" s="492"/>
      <c r="J154" s="493">
        <v>3069</v>
      </c>
    </row>
    <row r="155" spans="1:10" ht="14.25" x14ac:dyDescent="0.2">
      <c r="A155" s="476"/>
      <c r="B155" s="490"/>
      <c r="C155" s="476"/>
      <c r="D155" s="476"/>
      <c r="E155" s="476" t="s">
        <v>497</v>
      </c>
      <c r="F155" s="476"/>
      <c r="G155" s="476">
        <v>370</v>
      </c>
      <c r="H155" s="476" t="s">
        <v>528</v>
      </c>
      <c r="I155" s="476" t="s">
        <v>496</v>
      </c>
      <c r="J155" s="491">
        <v>1981</v>
      </c>
    </row>
    <row r="156" spans="1:10" ht="14.25" x14ac:dyDescent="0.2">
      <c r="A156" s="476"/>
      <c r="B156" s="490"/>
      <c r="C156" s="476"/>
      <c r="D156" s="476"/>
      <c r="E156" s="476"/>
      <c r="F156" s="476"/>
      <c r="G156" s="476"/>
      <c r="H156" s="476" t="s">
        <v>529</v>
      </c>
      <c r="I156" s="476" t="s">
        <v>496</v>
      </c>
      <c r="J156" s="491">
        <v>991</v>
      </c>
    </row>
    <row r="157" spans="1:10" s="484" customFormat="1" ht="14.25" x14ac:dyDescent="0.2">
      <c r="A157" s="492"/>
      <c r="B157" s="492"/>
      <c r="C157" s="492"/>
      <c r="D157" s="492"/>
      <c r="E157" s="492"/>
      <c r="F157" s="492"/>
      <c r="G157" s="492">
        <v>370</v>
      </c>
      <c r="H157" s="492"/>
      <c r="I157" s="492"/>
      <c r="J157" s="493">
        <v>2972</v>
      </c>
    </row>
    <row r="158" spans="1:10" ht="14.25" x14ac:dyDescent="0.2">
      <c r="A158" s="476"/>
      <c r="B158" s="490"/>
      <c r="C158" s="476"/>
      <c r="D158" s="476"/>
      <c r="E158" s="476" t="s">
        <v>493</v>
      </c>
      <c r="F158" s="476"/>
      <c r="G158" s="476">
        <v>31</v>
      </c>
      <c r="H158" s="476" t="s">
        <v>527</v>
      </c>
      <c r="I158" s="476" t="s">
        <v>496</v>
      </c>
      <c r="J158" s="491">
        <v>-16083</v>
      </c>
    </row>
    <row r="159" spans="1:10" ht="14.25" x14ac:dyDescent="0.2">
      <c r="A159" s="476"/>
      <c r="B159" s="490"/>
      <c r="C159" s="476"/>
      <c r="D159" s="476"/>
      <c r="E159" s="476"/>
      <c r="F159" s="476"/>
      <c r="G159" s="476"/>
      <c r="H159" s="476" t="s">
        <v>526</v>
      </c>
      <c r="I159" s="476" t="s">
        <v>496</v>
      </c>
      <c r="J159" s="491">
        <v>-7204</v>
      </c>
    </row>
    <row r="160" spans="1:10" ht="14.25" x14ac:dyDescent="0.2">
      <c r="A160" s="476"/>
      <c r="B160" s="490"/>
      <c r="C160" s="476"/>
      <c r="D160" s="476"/>
      <c r="E160" s="476"/>
      <c r="F160" s="476"/>
      <c r="G160" s="476"/>
      <c r="H160" s="476" t="s">
        <v>529</v>
      </c>
      <c r="I160" s="476" t="s">
        <v>496</v>
      </c>
      <c r="J160" s="491">
        <v>-17505</v>
      </c>
    </row>
    <row r="161" spans="1:10" ht="14.25" x14ac:dyDescent="0.2">
      <c r="A161" s="476"/>
      <c r="B161" s="490"/>
      <c r="C161" s="476"/>
      <c r="D161" s="476"/>
      <c r="E161" s="476"/>
      <c r="F161" s="476"/>
      <c r="G161" s="476"/>
      <c r="H161" s="476" t="s">
        <v>528</v>
      </c>
      <c r="I161" s="476" t="s">
        <v>496</v>
      </c>
      <c r="J161" s="491">
        <v>-35003</v>
      </c>
    </row>
    <row r="162" spans="1:10" s="484" customFormat="1" ht="14.25" x14ac:dyDescent="0.2">
      <c r="A162" s="492"/>
      <c r="B162" s="492"/>
      <c r="C162" s="492"/>
      <c r="D162" s="492"/>
      <c r="E162" s="492"/>
      <c r="F162" s="492"/>
      <c r="G162" s="492">
        <v>31</v>
      </c>
      <c r="H162" s="492"/>
      <c r="I162" s="492"/>
      <c r="J162" s="493">
        <v>-75795</v>
      </c>
    </row>
    <row r="163" spans="1:10" ht="14.25" x14ac:dyDescent="0.2">
      <c r="A163" s="476"/>
      <c r="B163" s="490"/>
      <c r="C163" s="476"/>
      <c r="D163" s="476"/>
      <c r="E163" s="476" t="s">
        <v>497</v>
      </c>
      <c r="F163" s="476"/>
      <c r="G163" s="476">
        <v>270</v>
      </c>
      <c r="H163" s="476" t="s">
        <v>527</v>
      </c>
      <c r="I163" s="476" t="s">
        <v>496</v>
      </c>
      <c r="J163" s="491">
        <v>6655</v>
      </c>
    </row>
    <row r="164" spans="1:10" ht="14.25" x14ac:dyDescent="0.2">
      <c r="A164" s="476"/>
      <c r="B164" s="490"/>
      <c r="C164" s="476"/>
      <c r="D164" s="476"/>
      <c r="E164" s="476"/>
      <c r="F164" s="476"/>
      <c r="G164" s="476"/>
      <c r="H164" s="476" t="s">
        <v>526</v>
      </c>
      <c r="I164" s="476" t="s">
        <v>496</v>
      </c>
      <c r="J164" s="491">
        <v>2941</v>
      </c>
    </row>
    <row r="165" spans="1:10" ht="14.25" x14ac:dyDescent="0.2">
      <c r="A165" s="476"/>
      <c r="B165" s="490"/>
      <c r="C165" s="476"/>
      <c r="D165" s="476"/>
      <c r="E165" s="476"/>
      <c r="F165" s="476"/>
      <c r="G165" s="476"/>
      <c r="H165" s="476" t="s">
        <v>529</v>
      </c>
      <c r="I165" s="476" t="s">
        <v>496</v>
      </c>
      <c r="J165" s="491">
        <v>1471</v>
      </c>
    </row>
    <row r="166" spans="1:10" ht="14.25" x14ac:dyDescent="0.2">
      <c r="A166" s="476"/>
      <c r="B166" s="490"/>
      <c r="C166" s="476"/>
      <c r="D166" s="476"/>
      <c r="E166" s="476"/>
      <c r="F166" s="476"/>
      <c r="G166" s="476"/>
      <c r="H166" s="476" t="s">
        <v>528</v>
      </c>
      <c r="I166" s="476" t="s">
        <v>496</v>
      </c>
      <c r="J166" s="491">
        <v>2941</v>
      </c>
    </row>
    <row r="167" spans="1:10" s="484" customFormat="1" ht="14.25" x14ac:dyDescent="0.2">
      <c r="A167" s="492"/>
      <c r="B167" s="492"/>
      <c r="C167" s="492"/>
      <c r="D167" s="492"/>
      <c r="E167" s="492"/>
      <c r="F167" s="492"/>
      <c r="G167" s="492">
        <v>270</v>
      </c>
      <c r="H167" s="492"/>
      <c r="I167" s="492"/>
      <c r="J167" s="493">
        <v>14008</v>
      </c>
    </row>
    <row r="168" spans="1:10" ht="14.25" x14ac:dyDescent="0.2">
      <c r="A168" s="476"/>
      <c r="B168" s="490"/>
      <c r="C168" s="476"/>
      <c r="D168" s="476"/>
      <c r="E168" s="476" t="s">
        <v>497</v>
      </c>
      <c r="F168" s="476"/>
      <c r="G168" s="476">
        <v>210</v>
      </c>
      <c r="H168" s="476" t="s">
        <v>529</v>
      </c>
      <c r="I168" s="476" t="s">
        <v>496</v>
      </c>
      <c r="J168" s="491">
        <v>822</v>
      </c>
    </row>
    <row r="169" spans="1:10" ht="14.25" x14ac:dyDescent="0.2">
      <c r="A169" s="476"/>
      <c r="B169" s="490"/>
      <c r="C169" s="476"/>
      <c r="D169" s="476"/>
      <c r="E169" s="476"/>
      <c r="F169" s="476"/>
      <c r="G169" s="476"/>
      <c r="H169" s="476" t="s">
        <v>528</v>
      </c>
      <c r="I169" s="476" t="s">
        <v>496</v>
      </c>
      <c r="J169" s="491">
        <v>1643</v>
      </c>
    </row>
    <row r="170" spans="1:10" s="484" customFormat="1" ht="14.25" x14ac:dyDescent="0.2">
      <c r="A170" s="492"/>
      <c r="B170" s="492"/>
      <c r="C170" s="492"/>
      <c r="D170" s="492"/>
      <c r="E170" s="492"/>
      <c r="F170" s="492"/>
      <c r="G170" s="492">
        <v>210</v>
      </c>
      <c r="H170" s="492"/>
      <c r="I170" s="492"/>
      <c r="J170" s="493">
        <v>2465</v>
      </c>
    </row>
    <row r="171" spans="1:10" ht="14.25" x14ac:dyDescent="0.2">
      <c r="A171" s="476"/>
      <c r="B171" s="490"/>
      <c r="C171" s="476"/>
      <c r="D171" s="476"/>
      <c r="E171" s="476" t="s">
        <v>497</v>
      </c>
      <c r="F171" s="476"/>
      <c r="G171" s="476">
        <v>180</v>
      </c>
      <c r="H171" s="476" t="s">
        <v>528</v>
      </c>
      <c r="I171" s="476" t="s">
        <v>496</v>
      </c>
      <c r="J171" s="491">
        <v>3067</v>
      </c>
    </row>
    <row r="172" spans="1:10" ht="14.25" x14ac:dyDescent="0.2">
      <c r="A172" s="476"/>
      <c r="B172" s="490"/>
      <c r="C172" s="476"/>
      <c r="D172" s="476"/>
      <c r="E172" s="476"/>
      <c r="F172" s="476"/>
      <c r="G172" s="476">
        <v>180</v>
      </c>
      <c r="H172" s="476" t="s">
        <v>529</v>
      </c>
      <c r="I172" s="476" t="s">
        <v>496</v>
      </c>
      <c r="J172" s="491">
        <v>1533</v>
      </c>
    </row>
    <row r="173" spans="1:10" s="484" customFormat="1" ht="14.25" x14ac:dyDescent="0.2">
      <c r="A173" s="492"/>
      <c r="B173" s="492"/>
      <c r="C173" s="492"/>
      <c r="D173" s="492"/>
      <c r="E173" s="492"/>
      <c r="F173" s="492"/>
      <c r="G173" s="492">
        <v>180</v>
      </c>
      <c r="H173" s="492"/>
      <c r="I173" s="492"/>
      <c r="J173" s="493">
        <v>4600</v>
      </c>
    </row>
    <row r="174" spans="1:10" ht="14.25" x14ac:dyDescent="0.2">
      <c r="A174" s="476"/>
      <c r="B174" s="490"/>
      <c r="C174" s="476"/>
      <c r="D174" s="476"/>
      <c r="E174" s="476" t="s">
        <v>497</v>
      </c>
      <c r="F174" s="476"/>
      <c r="G174" s="476">
        <v>150</v>
      </c>
      <c r="H174" s="476" t="s">
        <v>528</v>
      </c>
      <c r="I174" s="476" t="s">
        <v>496</v>
      </c>
      <c r="J174" s="491">
        <v>1618</v>
      </c>
    </row>
    <row r="175" spans="1:10" ht="14.25" x14ac:dyDescent="0.2">
      <c r="A175" s="476"/>
      <c r="B175" s="490"/>
      <c r="C175" s="476"/>
      <c r="D175" s="476"/>
      <c r="E175" s="476"/>
      <c r="F175" s="476"/>
      <c r="G175" s="476"/>
      <c r="H175" s="476" t="s">
        <v>529</v>
      </c>
      <c r="I175" s="476" t="s">
        <v>496</v>
      </c>
      <c r="J175" s="491">
        <v>809</v>
      </c>
    </row>
    <row r="176" spans="1:10" s="484" customFormat="1" ht="14.25" x14ac:dyDescent="0.2">
      <c r="A176" s="492"/>
      <c r="B176" s="492"/>
      <c r="C176" s="492"/>
      <c r="D176" s="492"/>
      <c r="E176" s="492"/>
      <c r="F176" s="492"/>
      <c r="G176" s="492">
        <v>150</v>
      </c>
      <c r="H176" s="492"/>
      <c r="I176" s="492"/>
      <c r="J176" s="493">
        <v>2427</v>
      </c>
    </row>
    <row r="177" spans="1:10" ht="14.25" x14ac:dyDescent="0.2">
      <c r="A177" s="476"/>
      <c r="B177" s="490"/>
      <c r="C177" s="476"/>
      <c r="D177" s="476"/>
      <c r="E177" s="476" t="s">
        <v>497</v>
      </c>
      <c r="F177" s="476"/>
      <c r="G177" s="476">
        <v>140</v>
      </c>
      <c r="H177" s="476" t="s">
        <v>529</v>
      </c>
      <c r="I177" s="476" t="s">
        <v>496</v>
      </c>
      <c r="J177" s="491">
        <v>724</v>
      </c>
    </row>
    <row r="178" spans="1:10" ht="14.25" x14ac:dyDescent="0.2">
      <c r="A178" s="476"/>
      <c r="B178" s="490"/>
      <c r="C178" s="476"/>
      <c r="D178" s="476"/>
      <c r="E178" s="476"/>
      <c r="F178" s="476"/>
      <c r="G178" s="476"/>
      <c r="H178" s="476" t="s">
        <v>528</v>
      </c>
      <c r="I178" s="476" t="s">
        <v>496</v>
      </c>
      <c r="J178" s="491">
        <v>1448</v>
      </c>
    </row>
    <row r="179" spans="1:10" s="484" customFormat="1" ht="14.25" x14ac:dyDescent="0.2">
      <c r="A179" s="492"/>
      <c r="B179" s="492"/>
      <c r="C179" s="492"/>
      <c r="D179" s="492"/>
      <c r="E179" s="492"/>
      <c r="F179" s="492"/>
      <c r="G179" s="492">
        <v>140</v>
      </c>
      <c r="H179" s="492"/>
      <c r="I179" s="492"/>
      <c r="J179" s="493">
        <v>2172</v>
      </c>
    </row>
    <row r="180" spans="1:10" ht="14.25" x14ac:dyDescent="0.2">
      <c r="A180" s="476"/>
      <c r="B180" s="490"/>
      <c r="C180" s="476"/>
      <c r="D180" s="476"/>
      <c r="E180" s="476" t="s">
        <v>497</v>
      </c>
      <c r="F180" s="476"/>
      <c r="G180" s="476">
        <v>130</v>
      </c>
      <c r="H180" s="476" t="s">
        <v>529</v>
      </c>
      <c r="I180" s="476" t="s">
        <v>496</v>
      </c>
      <c r="J180" s="491">
        <v>765</v>
      </c>
    </row>
    <row r="181" spans="1:10" ht="14.25" x14ac:dyDescent="0.2">
      <c r="A181" s="476"/>
      <c r="B181" s="490"/>
      <c r="C181" s="476"/>
      <c r="D181" s="476"/>
      <c r="E181" s="476"/>
      <c r="F181" s="476"/>
      <c r="G181" s="476"/>
      <c r="H181" s="476" t="s">
        <v>528</v>
      </c>
      <c r="I181" s="476" t="s">
        <v>496</v>
      </c>
      <c r="J181" s="491">
        <v>1529</v>
      </c>
    </row>
    <row r="182" spans="1:10" s="484" customFormat="1" ht="14.25" x14ac:dyDescent="0.2">
      <c r="A182" s="492"/>
      <c r="B182" s="492"/>
      <c r="C182" s="492"/>
      <c r="D182" s="492"/>
      <c r="E182" s="492"/>
      <c r="F182" s="492"/>
      <c r="G182" s="492">
        <v>130</v>
      </c>
      <c r="H182" s="492"/>
      <c r="I182" s="492"/>
      <c r="J182" s="493">
        <v>2294</v>
      </c>
    </row>
    <row r="183" spans="1:10" ht="14.25" x14ac:dyDescent="0.2">
      <c r="A183" s="476"/>
      <c r="B183" s="490"/>
      <c r="C183" s="476"/>
      <c r="D183" s="476"/>
      <c r="E183" s="476" t="s">
        <v>497</v>
      </c>
      <c r="F183" s="476"/>
      <c r="G183" s="476">
        <v>110</v>
      </c>
      <c r="H183" s="476" t="s">
        <v>527</v>
      </c>
      <c r="I183" s="476" t="s">
        <v>496</v>
      </c>
      <c r="J183" s="491">
        <v>3768</v>
      </c>
    </row>
    <row r="184" spans="1:10" ht="14.25" x14ac:dyDescent="0.2">
      <c r="A184" s="476"/>
      <c r="B184" s="490"/>
      <c r="C184" s="476"/>
      <c r="D184" s="476"/>
      <c r="E184" s="476"/>
      <c r="F184" s="476"/>
      <c r="G184" s="476"/>
      <c r="H184" s="476" t="s">
        <v>526</v>
      </c>
      <c r="I184" s="476" t="s">
        <v>496</v>
      </c>
      <c r="J184" s="491">
        <v>1507</v>
      </c>
    </row>
    <row r="185" spans="1:10" ht="14.25" x14ac:dyDescent="0.2">
      <c r="A185" s="476"/>
      <c r="B185" s="490"/>
      <c r="C185" s="476"/>
      <c r="D185" s="476"/>
      <c r="E185" s="476"/>
      <c r="F185" s="476"/>
      <c r="G185" s="476"/>
      <c r="H185" s="476" t="s">
        <v>529</v>
      </c>
      <c r="I185" s="476" t="s">
        <v>496</v>
      </c>
      <c r="J185" s="491">
        <v>506</v>
      </c>
    </row>
    <row r="186" spans="1:10" ht="14.25" x14ac:dyDescent="0.2">
      <c r="A186" s="476"/>
      <c r="B186" s="490"/>
      <c r="C186" s="476"/>
      <c r="D186" s="476"/>
      <c r="E186" s="476"/>
      <c r="F186" s="476"/>
      <c r="G186" s="476"/>
      <c r="H186" s="476" t="s">
        <v>528</v>
      </c>
      <c r="I186" s="476" t="s">
        <v>496</v>
      </c>
      <c r="J186" s="491">
        <v>1011</v>
      </c>
    </row>
    <row r="187" spans="1:10" s="484" customFormat="1" ht="14.25" x14ac:dyDescent="0.2">
      <c r="A187" s="492"/>
      <c r="B187" s="492"/>
      <c r="C187" s="492"/>
      <c r="D187" s="492"/>
      <c r="E187" s="492"/>
      <c r="F187" s="492"/>
      <c r="G187" s="492">
        <v>110</v>
      </c>
      <c r="H187" s="492"/>
      <c r="I187" s="492"/>
      <c r="J187" s="493">
        <v>6792</v>
      </c>
    </row>
    <row r="188" spans="1:10" ht="14.25" x14ac:dyDescent="0.2">
      <c r="A188" s="476"/>
      <c r="B188" s="490"/>
      <c r="C188" s="476"/>
      <c r="D188" s="476"/>
      <c r="E188" s="476" t="s">
        <v>497</v>
      </c>
      <c r="F188" s="476"/>
      <c r="G188" s="476">
        <v>80</v>
      </c>
      <c r="H188" s="476" t="s">
        <v>529</v>
      </c>
      <c r="I188" s="476" t="s">
        <v>496</v>
      </c>
      <c r="J188" s="491">
        <v>758</v>
      </c>
    </row>
    <row r="189" spans="1:10" ht="14.25" x14ac:dyDescent="0.2">
      <c r="A189" s="476"/>
      <c r="B189" s="490"/>
      <c r="C189" s="476"/>
      <c r="D189" s="476"/>
      <c r="E189" s="476"/>
      <c r="F189" s="476"/>
      <c r="G189" s="476"/>
      <c r="H189" s="476" t="s">
        <v>528</v>
      </c>
      <c r="I189" s="476" t="s">
        <v>496</v>
      </c>
      <c r="J189" s="491">
        <v>1515</v>
      </c>
    </row>
    <row r="190" spans="1:10" s="484" customFormat="1" ht="14.25" x14ac:dyDescent="0.2">
      <c r="A190" s="492"/>
      <c r="B190" s="492"/>
      <c r="C190" s="492"/>
      <c r="D190" s="492"/>
      <c r="E190" s="492"/>
      <c r="F190" s="492"/>
      <c r="G190" s="492">
        <v>80</v>
      </c>
      <c r="H190" s="492"/>
      <c r="I190" s="492"/>
      <c r="J190" s="493">
        <v>2273</v>
      </c>
    </row>
    <row r="191" spans="1:10" ht="14.25" x14ac:dyDescent="0.2">
      <c r="A191" s="476"/>
      <c r="B191" s="490"/>
      <c r="C191" s="476"/>
      <c r="D191" s="476"/>
      <c r="E191" s="476" t="s">
        <v>497</v>
      </c>
      <c r="F191" s="476"/>
      <c r="G191" s="476">
        <v>60</v>
      </c>
      <c r="H191" s="476" t="s">
        <v>529</v>
      </c>
      <c r="I191" s="476" t="s">
        <v>496</v>
      </c>
      <c r="J191" s="491">
        <v>1770</v>
      </c>
    </row>
    <row r="192" spans="1:10" ht="14.25" x14ac:dyDescent="0.2">
      <c r="A192" s="476"/>
      <c r="B192" s="490"/>
      <c r="C192" s="476"/>
      <c r="D192" s="476"/>
      <c r="E192" s="476"/>
      <c r="F192" s="476"/>
      <c r="G192" s="476"/>
      <c r="H192" s="476" t="s">
        <v>528</v>
      </c>
      <c r="I192" s="476" t="s">
        <v>496</v>
      </c>
      <c r="J192" s="491">
        <v>3540</v>
      </c>
    </row>
    <row r="193" spans="1:10" s="484" customFormat="1" ht="14.25" x14ac:dyDescent="0.2">
      <c r="A193" s="492"/>
      <c r="B193" s="492"/>
      <c r="C193" s="492"/>
      <c r="D193" s="492"/>
      <c r="E193" s="492"/>
      <c r="F193" s="492"/>
      <c r="G193" s="492">
        <v>60</v>
      </c>
      <c r="H193" s="492"/>
      <c r="I193" s="492"/>
      <c r="J193" s="493">
        <v>5310</v>
      </c>
    </row>
    <row r="194" spans="1:10" ht="14.25" x14ac:dyDescent="0.2">
      <c r="A194" s="476"/>
      <c r="B194" s="490"/>
      <c r="C194" s="476"/>
      <c r="D194" s="476"/>
      <c r="E194" s="476" t="s">
        <v>497</v>
      </c>
      <c r="F194" s="476"/>
      <c r="G194" s="476">
        <v>40</v>
      </c>
      <c r="H194" s="476" t="s">
        <v>527</v>
      </c>
      <c r="I194" s="476" t="s">
        <v>496</v>
      </c>
      <c r="J194" s="491">
        <v>3819</v>
      </c>
    </row>
    <row r="195" spans="1:10" ht="14.25" x14ac:dyDescent="0.2">
      <c r="A195" s="476"/>
      <c r="B195" s="490"/>
      <c r="C195" s="476"/>
      <c r="D195" s="476"/>
      <c r="E195" s="476"/>
      <c r="F195" s="476"/>
      <c r="G195" s="476"/>
      <c r="H195" s="476" t="s">
        <v>526</v>
      </c>
      <c r="I195" s="476" t="s">
        <v>496</v>
      </c>
      <c r="J195" s="491">
        <v>1528</v>
      </c>
    </row>
    <row r="196" spans="1:10" ht="14.25" x14ac:dyDescent="0.2">
      <c r="A196" s="476"/>
      <c r="B196" s="490"/>
      <c r="C196" s="476"/>
      <c r="D196" s="476"/>
      <c r="E196" s="476"/>
      <c r="F196" s="476"/>
      <c r="G196" s="476"/>
      <c r="H196" s="476" t="s">
        <v>529</v>
      </c>
      <c r="I196" s="476" t="s">
        <v>496</v>
      </c>
      <c r="J196" s="491">
        <v>765</v>
      </c>
    </row>
    <row r="197" spans="1:10" ht="14.25" x14ac:dyDescent="0.2">
      <c r="A197" s="476"/>
      <c r="B197" s="490"/>
      <c r="C197" s="476"/>
      <c r="D197" s="476"/>
      <c r="E197" s="476"/>
      <c r="F197" s="476"/>
      <c r="G197" s="476"/>
      <c r="H197" s="476" t="s">
        <v>528</v>
      </c>
      <c r="I197" s="476" t="s">
        <v>496</v>
      </c>
      <c r="J197" s="491">
        <v>1528</v>
      </c>
    </row>
    <row r="198" spans="1:10" s="484" customFormat="1" ht="14.25" x14ac:dyDescent="0.2">
      <c r="A198" s="492"/>
      <c r="B198" s="492"/>
      <c r="C198" s="492"/>
      <c r="D198" s="492"/>
      <c r="E198" s="492"/>
      <c r="F198" s="492"/>
      <c r="G198" s="492">
        <v>40</v>
      </c>
      <c r="H198" s="492"/>
      <c r="I198" s="492"/>
      <c r="J198" s="493">
        <v>7640</v>
      </c>
    </row>
    <row r="199" spans="1:10" ht="14.25" x14ac:dyDescent="0.2">
      <c r="A199" s="476"/>
      <c r="B199" s="490"/>
      <c r="C199" s="476"/>
      <c r="D199" s="476"/>
      <c r="E199" s="476" t="s">
        <v>497</v>
      </c>
      <c r="F199" s="476"/>
      <c r="G199" s="476">
        <v>20</v>
      </c>
      <c r="H199" s="476" t="s">
        <v>529</v>
      </c>
      <c r="I199" s="476" t="s">
        <v>496</v>
      </c>
      <c r="J199" s="491">
        <v>6591</v>
      </c>
    </row>
    <row r="200" spans="1:10" ht="14.25" x14ac:dyDescent="0.2">
      <c r="A200" s="476"/>
      <c r="B200" s="490"/>
      <c r="C200" s="476"/>
      <c r="D200" s="476"/>
      <c r="E200" s="476"/>
      <c r="F200" s="476"/>
      <c r="G200" s="476"/>
      <c r="H200" s="476" t="s">
        <v>528</v>
      </c>
      <c r="I200" s="476" t="s">
        <v>496</v>
      </c>
      <c r="J200" s="491">
        <v>13182</v>
      </c>
    </row>
    <row r="201" spans="1:10" s="484" customFormat="1" ht="14.25" x14ac:dyDescent="0.2">
      <c r="A201" s="480" t="s">
        <v>530</v>
      </c>
      <c r="B201" s="482"/>
      <c r="C201" s="482"/>
      <c r="D201" s="482"/>
      <c r="E201" s="482"/>
      <c r="F201" s="482"/>
      <c r="G201" s="482">
        <v>20</v>
      </c>
      <c r="H201" s="482"/>
      <c r="I201" s="482"/>
      <c r="J201" s="494">
        <v>19773</v>
      </c>
    </row>
    <row r="202" spans="1:10" x14ac:dyDescent="0.2">
      <c r="A202" s="489"/>
      <c r="B202" s="489"/>
      <c r="C202" s="489"/>
      <c r="D202" s="489"/>
      <c r="E202" s="489"/>
      <c r="F202" s="489"/>
      <c r="G202" s="489"/>
      <c r="H202" s="489"/>
      <c r="I202" s="489"/>
      <c r="J202" s="489"/>
    </row>
    <row r="203" spans="1:10" ht="14.25" x14ac:dyDescent="0.2">
      <c r="A203" s="476">
        <v>137</v>
      </c>
      <c r="B203" s="490">
        <v>41743</v>
      </c>
      <c r="C203" s="476">
        <v>132</v>
      </c>
      <c r="D203" s="476" t="s">
        <v>531</v>
      </c>
      <c r="E203" s="476" t="s">
        <v>493</v>
      </c>
      <c r="F203" s="478" t="s">
        <v>494</v>
      </c>
      <c r="G203" s="476">
        <v>35</v>
      </c>
      <c r="H203" s="476" t="s">
        <v>495</v>
      </c>
      <c r="I203" s="476" t="s">
        <v>496</v>
      </c>
      <c r="J203" s="495">
        <v>-7100</v>
      </c>
    </row>
    <row r="204" spans="1:10" ht="14.25" x14ac:dyDescent="0.2">
      <c r="A204" s="476"/>
      <c r="B204" s="490"/>
      <c r="C204" s="476"/>
      <c r="D204" s="476"/>
      <c r="E204" s="476" t="s">
        <v>497</v>
      </c>
      <c r="F204" s="478" t="s">
        <v>498</v>
      </c>
      <c r="G204" s="476">
        <v>35</v>
      </c>
      <c r="H204" s="476" t="s">
        <v>532</v>
      </c>
      <c r="I204" s="476" t="s">
        <v>496</v>
      </c>
      <c r="J204" s="495">
        <v>7100</v>
      </c>
    </row>
    <row r="205" spans="1:10" ht="14.25" x14ac:dyDescent="0.2">
      <c r="A205" s="476"/>
      <c r="B205" s="490"/>
      <c r="C205" s="476"/>
      <c r="D205" s="476"/>
      <c r="E205" s="476" t="s">
        <v>493</v>
      </c>
      <c r="F205" s="476"/>
      <c r="G205" s="476">
        <v>35</v>
      </c>
      <c r="H205" s="476" t="s">
        <v>533</v>
      </c>
      <c r="I205" s="476" t="s">
        <v>496</v>
      </c>
      <c r="J205" s="495">
        <v>-800</v>
      </c>
    </row>
    <row r="206" spans="1:10" ht="14.25" x14ac:dyDescent="0.2">
      <c r="A206" s="476"/>
      <c r="B206" s="490"/>
      <c r="C206" s="476"/>
      <c r="D206" s="476"/>
      <c r="E206" s="476" t="s">
        <v>497</v>
      </c>
      <c r="F206" s="476"/>
      <c r="G206" s="476">
        <v>35</v>
      </c>
      <c r="H206" s="476" t="s">
        <v>534</v>
      </c>
      <c r="I206" s="476" t="s">
        <v>496</v>
      </c>
      <c r="J206" s="495">
        <v>800</v>
      </c>
    </row>
    <row r="207" spans="1:10" s="484" customFormat="1" ht="14.25" x14ac:dyDescent="0.2">
      <c r="A207" s="480" t="s">
        <v>535</v>
      </c>
      <c r="B207" s="496"/>
      <c r="C207" s="482">
        <v>132</v>
      </c>
      <c r="D207" s="482"/>
      <c r="E207" s="482"/>
      <c r="F207" s="482"/>
      <c r="G207" s="482">
        <v>35</v>
      </c>
      <c r="H207" s="482"/>
      <c r="I207" s="482"/>
      <c r="J207" s="497">
        <f>SUM(J203:J206)</f>
        <v>0</v>
      </c>
    </row>
    <row r="208" spans="1:10" ht="14.25" x14ac:dyDescent="0.2">
      <c r="A208" s="498"/>
      <c r="B208" s="499"/>
      <c r="C208" s="498"/>
      <c r="D208" s="498"/>
      <c r="E208" s="498"/>
      <c r="F208" s="498"/>
      <c r="G208" s="498"/>
      <c r="H208" s="498"/>
      <c r="I208" s="498"/>
      <c r="J208" s="500"/>
    </row>
    <row r="209" spans="1:10" ht="14.25" x14ac:dyDescent="0.2">
      <c r="A209" s="476">
        <v>146</v>
      </c>
      <c r="B209" s="490">
        <v>41754</v>
      </c>
      <c r="C209" s="476">
        <v>132</v>
      </c>
      <c r="D209" s="476" t="s">
        <v>536</v>
      </c>
      <c r="E209" s="476" t="s">
        <v>493</v>
      </c>
      <c r="F209" s="478" t="s">
        <v>494</v>
      </c>
      <c r="G209" s="476">
        <v>300</v>
      </c>
      <c r="H209" s="476" t="s">
        <v>537</v>
      </c>
      <c r="I209" s="476" t="s">
        <v>496</v>
      </c>
      <c r="J209" s="495">
        <v>-540</v>
      </c>
    </row>
    <row r="210" spans="1:10" ht="14.25" x14ac:dyDescent="0.2">
      <c r="A210" s="476"/>
      <c r="B210" s="490"/>
      <c r="C210" s="476"/>
      <c r="D210" s="476"/>
      <c r="E210" s="476" t="s">
        <v>497</v>
      </c>
      <c r="F210" s="478" t="s">
        <v>498</v>
      </c>
      <c r="G210" s="476">
        <v>300</v>
      </c>
      <c r="H210" s="476" t="s">
        <v>538</v>
      </c>
      <c r="I210" s="476" t="s">
        <v>496</v>
      </c>
      <c r="J210" s="495">
        <v>540</v>
      </c>
    </row>
    <row r="211" spans="1:10" s="484" customFormat="1" ht="14.25" x14ac:dyDescent="0.2">
      <c r="A211" s="492"/>
      <c r="B211" s="492"/>
      <c r="C211" s="492">
        <v>132</v>
      </c>
      <c r="D211" s="492"/>
      <c r="E211" s="492"/>
      <c r="F211" s="492"/>
      <c r="G211" s="492">
        <v>300</v>
      </c>
      <c r="H211" s="492"/>
      <c r="I211" s="492"/>
      <c r="J211" s="501">
        <v>0</v>
      </c>
    </row>
    <row r="212" spans="1:10" ht="14.25" x14ac:dyDescent="0.2">
      <c r="A212" s="476"/>
      <c r="B212" s="490"/>
      <c r="C212" s="476">
        <v>132</v>
      </c>
      <c r="D212" s="476"/>
      <c r="E212" s="476" t="s">
        <v>493</v>
      </c>
      <c r="F212" s="476"/>
      <c r="G212" s="476">
        <v>260</v>
      </c>
      <c r="H212" s="476" t="s">
        <v>537</v>
      </c>
      <c r="I212" s="476" t="s">
        <v>496</v>
      </c>
      <c r="J212" s="495">
        <v>-106</v>
      </c>
    </row>
    <row r="213" spans="1:10" ht="14.25" x14ac:dyDescent="0.2">
      <c r="A213" s="476"/>
      <c r="B213" s="490"/>
      <c r="C213" s="476"/>
      <c r="D213" s="476"/>
      <c r="E213" s="476" t="s">
        <v>497</v>
      </c>
      <c r="F213" s="476"/>
      <c r="G213" s="476">
        <v>260</v>
      </c>
      <c r="H213" s="476" t="s">
        <v>538</v>
      </c>
      <c r="I213" s="476" t="s">
        <v>496</v>
      </c>
      <c r="J213" s="495">
        <v>106</v>
      </c>
    </row>
    <row r="214" spans="1:10" s="484" customFormat="1" ht="15" thickBot="1" x14ac:dyDescent="0.25">
      <c r="A214" s="502" t="s">
        <v>539</v>
      </c>
      <c r="B214" s="492"/>
      <c r="C214" s="492">
        <v>132</v>
      </c>
      <c r="D214" s="492"/>
      <c r="E214" s="492"/>
      <c r="F214" s="492"/>
      <c r="G214" s="492">
        <v>260</v>
      </c>
      <c r="H214" s="492"/>
      <c r="I214" s="492"/>
      <c r="J214" s="501">
        <v>0</v>
      </c>
    </row>
    <row r="215" spans="1:10" ht="13.5" thickTop="1" x14ac:dyDescent="0.2">
      <c r="A215" s="503"/>
      <c r="B215" s="503"/>
      <c r="C215" s="503"/>
      <c r="D215" s="503"/>
      <c r="E215" s="503"/>
      <c r="F215" s="503"/>
      <c r="G215" s="503"/>
      <c r="H215" s="503"/>
      <c r="I215" s="503"/>
      <c r="J215" s="503"/>
    </row>
    <row r="216" spans="1:10" ht="14.25" x14ac:dyDescent="0.2">
      <c r="A216" s="476">
        <v>172</v>
      </c>
      <c r="B216" s="490">
        <v>41781</v>
      </c>
      <c r="C216" s="476">
        <v>132</v>
      </c>
      <c r="D216" s="476" t="s">
        <v>540</v>
      </c>
      <c r="E216" s="476" t="s">
        <v>541</v>
      </c>
      <c r="F216" s="478" t="s">
        <v>494</v>
      </c>
      <c r="G216" s="476">
        <v>43</v>
      </c>
      <c r="H216" s="476" t="s">
        <v>542</v>
      </c>
      <c r="I216" s="476" t="s">
        <v>543</v>
      </c>
      <c r="J216" s="504">
        <v>850000</v>
      </c>
    </row>
    <row r="217" spans="1:10" ht="14.25" x14ac:dyDescent="0.2">
      <c r="A217" s="478"/>
      <c r="B217" s="477"/>
      <c r="C217" s="478"/>
      <c r="D217" s="478"/>
      <c r="E217" s="478"/>
      <c r="F217" s="478" t="s">
        <v>498</v>
      </c>
      <c r="G217" s="476"/>
      <c r="H217" s="476" t="s">
        <v>544</v>
      </c>
      <c r="I217" s="476" t="s">
        <v>543</v>
      </c>
      <c r="J217" s="504">
        <v>1117040</v>
      </c>
    </row>
    <row r="218" spans="1:10" ht="14.25" x14ac:dyDescent="0.2">
      <c r="A218" s="478"/>
      <c r="B218" s="477"/>
      <c r="C218" s="478"/>
      <c r="D218" s="478"/>
      <c r="E218" s="478"/>
      <c r="F218" s="478"/>
      <c r="G218" s="476"/>
      <c r="H218" s="476" t="s">
        <v>544</v>
      </c>
      <c r="I218" s="476" t="s">
        <v>545</v>
      </c>
      <c r="J218" s="504">
        <v>1507507</v>
      </c>
    </row>
    <row r="219" spans="1:10" ht="14.25" x14ac:dyDescent="0.2">
      <c r="A219" s="478"/>
      <c r="B219" s="477"/>
      <c r="C219" s="478"/>
      <c r="D219" s="478"/>
      <c r="E219" s="478"/>
      <c r="F219" s="478"/>
      <c r="G219" s="476"/>
      <c r="H219" s="476" t="s">
        <v>546</v>
      </c>
      <c r="I219" s="476" t="s">
        <v>496</v>
      </c>
      <c r="J219" s="504">
        <v>1250</v>
      </c>
    </row>
    <row r="220" spans="1:10" ht="14.25" x14ac:dyDescent="0.2">
      <c r="A220" s="478"/>
      <c r="B220" s="477"/>
      <c r="C220" s="478"/>
      <c r="D220" s="478"/>
      <c r="E220" s="478"/>
      <c r="F220" s="478"/>
      <c r="G220" s="476"/>
      <c r="H220" s="476" t="s">
        <v>537</v>
      </c>
      <c r="I220" s="476" t="s">
        <v>496</v>
      </c>
      <c r="J220" s="504">
        <v>402371</v>
      </c>
    </row>
    <row r="221" spans="1:10" ht="14.25" x14ac:dyDescent="0.2">
      <c r="A221" s="478"/>
      <c r="B221" s="477"/>
      <c r="C221" s="478"/>
      <c r="D221" s="478"/>
      <c r="E221" s="478"/>
      <c r="F221" s="478"/>
      <c r="G221" s="476"/>
      <c r="H221" s="476" t="s">
        <v>538</v>
      </c>
      <c r="I221" s="476" t="s">
        <v>496</v>
      </c>
      <c r="J221" s="504">
        <v>10000</v>
      </c>
    </row>
    <row r="222" spans="1:10" ht="14.25" x14ac:dyDescent="0.2">
      <c r="A222" s="478"/>
      <c r="B222" s="477"/>
      <c r="C222" s="478"/>
      <c r="D222" s="478"/>
      <c r="E222" s="478"/>
      <c r="F222" s="478"/>
      <c r="G222" s="476"/>
      <c r="H222" s="476" t="s">
        <v>547</v>
      </c>
      <c r="I222" s="476" t="s">
        <v>496</v>
      </c>
      <c r="J222" s="504">
        <v>4000</v>
      </c>
    </row>
    <row r="223" spans="1:10" ht="14.25" x14ac:dyDescent="0.2">
      <c r="A223" s="478"/>
      <c r="B223" s="477"/>
      <c r="C223" s="478"/>
      <c r="D223" s="478"/>
      <c r="E223" s="478"/>
      <c r="F223" s="478"/>
      <c r="G223" s="476"/>
      <c r="H223" s="476" t="s">
        <v>548</v>
      </c>
      <c r="I223" s="476" t="s">
        <v>496</v>
      </c>
      <c r="J223" s="504">
        <v>-20683</v>
      </c>
    </row>
    <row r="224" spans="1:10" ht="14.25" x14ac:dyDescent="0.2">
      <c r="A224" s="478"/>
      <c r="B224" s="477"/>
      <c r="C224" s="478"/>
      <c r="D224" s="478"/>
      <c r="E224" s="478"/>
      <c r="F224" s="478"/>
      <c r="G224" s="476"/>
      <c r="H224" s="476" t="s">
        <v>549</v>
      </c>
      <c r="I224" s="476" t="s">
        <v>496</v>
      </c>
      <c r="J224" s="504">
        <v>408250</v>
      </c>
    </row>
    <row r="225" spans="1:10" ht="14.25" x14ac:dyDescent="0.2">
      <c r="A225" s="478"/>
      <c r="B225" s="477"/>
      <c r="C225" s="478"/>
      <c r="D225" s="478"/>
      <c r="E225" s="478"/>
      <c r="F225" s="478"/>
      <c r="G225" s="476"/>
      <c r="H225" s="476" t="s">
        <v>550</v>
      </c>
      <c r="I225" s="476" t="s">
        <v>496</v>
      </c>
      <c r="J225" s="504">
        <v>5184589</v>
      </c>
    </row>
    <row r="226" spans="1:10" ht="14.25" x14ac:dyDescent="0.2">
      <c r="A226" s="505"/>
      <c r="B226" s="505"/>
      <c r="C226" s="505">
        <v>132</v>
      </c>
      <c r="D226" s="505"/>
      <c r="E226" s="505"/>
      <c r="F226" s="505"/>
      <c r="G226" s="492"/>
      <c r="H226" s="492"/>
      <c r="I226" s="492"/>
      <c r="J226" s="506">
        <f>SUM(J216:J225)</f>
        <v>9464324</v>
      </c>
    </row>
    <row r="227" spans="1:10" ht="14.25" x14ac:dyDescent="0.2">
      <c r="A227" s="478"/>
      <c r="B227" s="477"/>
      <c r="C227" s="478">
        <v>137</v>
      </c>
      <c r="D227" s="478"/>
      <c r="E227" s="478"/>
      <c r="F227" s="478"/>
      <c r="G227" s="476"/>
      <c r="H227" s="476" t="s">
        <v>548</v>
      </c>
      <c r="I227" s="476" t="s">
        <v>496</v>
      </c>
      <c r="J227" s="504">
        <v>300</v>
      </c>
    </row>
    <row r="228" spans="1:10" s="484" customFormat="1" ht="14.25" x14ac:dyDescent="0.2">
      <c r="A228" s="505"/>
      <c r="B228" s="505"/>
      <c r="C228" s="505">
        <v>137</v>
      </c>
      <c r="D228" s="505"/>
      <c r="E228" s="505"/>
      <c r="F228" s="505"/>
      <c r="G228" s="492"/>
      <c r="H228" s="492"/>
      <c r="I228" s="492"/>
      <c r="J228" s="506">
        <v>300</v>
      </c>
    </row>
    <row r="229" spans="1:10" ht="14.25" x14ac:dyDescent="0.2">
      <c r="A229" s="478"/>
      <c r="B229" s="477"/>
      <c r="C229" s="478">
        <v>136</v>
      </c>
      <c r="D229" s="478"/>
      <c r="E229" s="478"/>
      <c r="F229" s="478"/>
      <c r="G229" s="476"/>
      <c r="H229" s="476" t="s">
        <v>548</v>
      </c>
      <c r="I229" s="476" t="s">
        <v>496</v>
      </c>
      <c r="J229" s="504">
        <v>300</v>
      </c>
    </row>
    <row r="230" spans="1:10" s="484" customFormat="1" ht="14.25" x14ac:dyDescent="0.2">
      <c r="A230" s="505"/>
      <c r="B230" s="505"/>
      <c r="C230" s="505">
        <v>136</v>
      </c>
      <c r="D230" s="505"/>
      <c r="E230" s="505"/>
      <c r="F230" s="505"/>
      <c r="G230" s="492"/>
      <c r="H230" s="492"/>
      <c r="I230" s="492"/>
      <c r="J230" s="506">
        <v>300</v>
      </c>
    </row>
    <row r="231" spans="1:10" s="509" customFormat="1" ht="15" x14ac:dyDescent="0.25">
      <c r="A231" s="478"/>
      <c r="B231" s="478"/>
      <c r="C231" s="478"/>
      <c r="D231" s="478"/>
      <c r="E231" s="507" t="s">
        <v>541</v>
      </c>
      <c r="F231" s="478"/>
      <c r="G231" s="507">
        <v>43</v>
      </c>
      <c r="H231" s="478"/>
      <c r="I231" s="478"/>
      <c r="J231" s="508">
        <f>SUM(J226+J228+J230)</f>
        <v>9464924</v>
      </c>
    </row>
    <row r="232" spans="1:10" ht="14.25" x14ac:dyDescent="0.2">
      <c r="A232" s="476"/>
      <c r="B232" s="490"/>
      <c r="C232" s="476">
        <v>132</v>
      </c>
      <c r="D232" s="476"/>
      <c r="E232" s="476"/>
      <c r="F232" s="476"/>
      <c r="G232" s="476">
        <v>35</v>
      </c>
      <c r="H232" s="476" t="s">
        <v>551</v>
      </c>
      <c r="I232" s="476" t="s">
        <v>552</v>
      </c>
      <c r="J232" s="504">
        <v>10000</v>
      </c>
    </row>
    <row r="233" spans="1:10" ht="14.25" x14ac:dyDescent="0.2">
      <c r="A233" s="476"/>
      <c r="B233" s="490"/>
      <c r="C233" s="476"/>
      <c r="D233" s="476"/>
      <c r="E233" s="476"/>
      <c r="F233" s="476"/>
      <c r="G233" s="476"/>
      <c r="H233" s="476" t="s">
        <v>553</v>
      </c>
      <c r="I233" s="476" t="s">
        <v>554</v>
      </c>
      <c r="J233" s="504">
        <v>52000</v>
      </c>
    </row>
    <row r="234" spans="1:10" ht="14.25" x14ac:dyDescent="0.2">
      <c r="A234" s="476"/>
      <c r="B234" s="490"/>
      <c r="C234" s="476"/>
      <c r="D234" s="476"/>
      <c r="E234" s="476"/>
      <c r="F234" s="476"/>
      <c r="G234" s="476"/>
      <c r="H234" s="476" t="s">
        <v>555</v>
      </c>
      <c r="I234" s="476" t="s">
        <v>556</v>
      </c>
      <c r="J234" s="504">
        <v>148000</v>
      </c>
    </row>
    <row r="235" spans="1:10" ht="14.25" x14ac:dyDescent="0.2">
      <c r="A235" s="476"/>
      <c r="B235" s="490"/>
      <c r="C235" s="476"/>
      <c r="D235" s="476"/>
      <c r="E235" s="476"/>
      <c r="F235" s="476"/>
      <c r="G235" s="476"/>
      <c r="H235" s="476" t="s">
        <v>557</v>
      </c>
      <c r="I235" s="476" t="s">
        <v>558</v>
      </c>
      <c r="J235" s="504">
        <v>450</v>
      </c>
    </row>
    <row r="236" spans="1:10" ht="14.25" x14ac:dyDescent="0.2">
      <c r="A236" s="476"/>
      <c r="B236" s="490"/>
      <c r="C236" s="476"/>
      <c r="D236" s="476"/>
      <c r="E236" s="476"/>
      <c r="F236" s="476"/>
      <c r="G236" s="476"/>
      <c r="H236" s="476" t="s">
        <v>557</v>
      </c>
      <c r="I236" s="476" t="s">
        <v>559</v>
      </c>
      <c r="J236" s="504">
        <v>500</v>
      </c>
    </row>
    <row r="237" spans="1:10" ht="14.25" x14ac:dyDescent="0.2">
      <c r="A237" s="476"/>
      <c r="B237" s="490"/>
      <c r="C237" s="476"/>
      <c r="D237" s="476"/>
      <c r="E237" s="476"/>
      <c r="F237" s="476"/>
      <c r="G237" s="476"/>
      <c r="H237" s="476" t="s">
        <v>557</v>
      </c>
      <c r="I237" s="476" t="s">
        <v>560</v>
      </c>
      <c r="J237" s="504">
        <v>300</v>
      </c>
    </row>
    <row r="238" spans="1:10" ht="14.25" x14ac:dyDescent="0.2">
      <c r="A238" s="476"/>
      <c r="B238" s="490"/>
      <c r="C238" s="476"/>
      <c r="D238" s="476"/>
      <c r="E238" s="476"/>
      <c r="F238" s="476"/>
      <c r="G238" s="476"/>
      <c r="H238" s="476" t="s">
        <v>561</v>
      </c>
      <c r="I238" s="476" t="s">
        <v>562</v>
      </c>
      <c r="J238" s="504">
        <v>19920</v>
      </c>
    </row>
    <row r="239" spans="1:10" ht="14.25" x14ac:dyDescent="0.2">
      <c r="A239" s="476"/>
      <c r="B239" s="490"/>
      <c r="C239" s="476"/>
      <c r="D239" s="476"/>
      <c r="E239" s="476"/>
      <c r="F239" s="476"/>
      <c r="G239" s="476"/>
      <c r="H239" s="476" t="s">
        <v>561</v>
      </c>
      <c r="I239" s="476" t="s">
        <v>563</v>
      </c>
      <c r="J239" s="504">
        <v>40000</v>
      </c>
    </row>
    <row r="240" spans="1:10" ht="14.25" x14ac:dyDescent="0.2">
      <c r="A240" s="476"/>
      <c r="B240" s="490"/>
      <c r="C240" s="476"/>
      <c r="D240" s="476"/>
      <c r="E240" s="476"/>
      <c r="F240" s="476"/>
      <c r="G240" s="476"/>
      <c r="H240" s="476" t="s">
        <v>561</v>
      </c>
      <c r="I240" s="476" t="s">
        <v>564</v>
      </c>
      <c r="J240" s="504">
        <v>25000</v>
      </c>
    </row>
    <row r="241" spans="1:10" ht="14.25" x14ac:dyDescent="0.2">
      <c r="A241" s="476"/>
      <c r="B241" s="490"/>
      <c r="C241" s="476"/>
      <c r="D241" s="476"/>
      <c r="E241" s="476"/>
      <c r="F241" s="476"/>
      <c r="G241" s="476"/>
      <c r="H241" s="476" t="s">
        <v>561</v>
      </c>
      <c r="I241" s="476" t="s">
        <v>565</v>
      </c>
      <c r="J241" s="504">
        <v>163000</v>
      </c>
    </row>
    <row r="242" spans="1:10" ht="14.25" x14ac:dyDescent="0.2">
      <c r="A242" s="476"/>
      <c r="B242" s="490"/>
      <c r="C242" s="476"/>
      <c r="D242" s="476"/>
      <c r="E242" s="476"/>
      <c r="F242" s="476"/>
      <c r="G242" s="476"/>
      <c r="H242" s="476" t="s">
        <v>561</v>
      </c>
      <c r="I242" s="476" t="s">
        <v>566</v>
      </c>
      <c r="J242" s="504">
        <v>1730</v>
      </c>
    </row>
    <row r="243" spans="1:10" ht="14.25" x14ac:dyDescent="0.2">
      <c r="A243" s="476"/>
      <c r="B243" s="490"/>
      <c r="C243" s="476"/>
      <c r="D243" s="476"/>
      <c r="E243" s="476"/>
      <c r="F243" s="476"/>
      <c r="G243" s="476"/>
      <c r="H243" s="476" t="s">
        <v>561</v>
      </c>
      <c r="I243" s="476" t="s">
        <v>567</v>
      </c>
      <c r="J243" s="504">
        <v>28000</v>
      </c>
    </row>
    <row r="244" spans="1:10" ht="14.25" x14ac:dyDescent="0.2">
      <c r="A244" s="476"/>
      <c r="B244" s="490"/>
      <c r="C244" s="476"/>
      <c r="D244" s="476"/>
      <c r="E244" s="476"/>
      <c r="F244" s="476"/>
      <c r="G244" s="476"/>
      <c r="H244" s="476" t="s">
        <v>561</v>
      </c>
      <c r="I244" s="476" t="s">
        <v>568</v>
      </c>
      <c r="J244" s="504">
        <v>-6800</v>
      </c>
    </row>
    <row r="245" spans="1:10" ht="14.25" x14ac:dyDescent="0.2">
      <c r="A245" s="476"/>
      <c r="B245" s="490"/>
      <c r="C245" s="476"/>
      <c r="D245" s="476"/>
      <c r="E245" s="476"/>
      <c r="F245" s="476"/>
      <c r="G245" s="476"/>
      <c r="H245" s="476" t="s">
        <v>569</v>
      </c>
      <c r="I245" s="476" t="s">
        <v>570</v>
      </c>
      <c r="J245" s="504">
        <v>150000</v>
      </c>
    </row>
    <row r="246" spans="1:10" ht="14.25" x14ac:dyDescent="0.2">
      <c r="A246" s="476"/>
      <c r="B246" s="490"/>
      <c r="C246" s="476"/>
      <c r="D246" s="476"/>
      <c r="E246" s="476"/>
      <c r="F246" s="476"/>
      <c r="G246" s="476"/>
      <c r="H246" s="476" t="s">
        <v>569</v>
      </c>
      <c r="I246" s="476" t="s">
        <v>571</v>
      </c>
      <c r="J246" s="504">
        <v>8000</v>
      </c>
    </row>
    <row r="247" spans="1:10" ht="14.25" x14ac:dyDescent="0.2">
      <c r="A247" s="476"/>
      <c r="B247" s="490"/>
      <c r="C247" s="476"/>
      <c r="D247" s="476"/>
      <c r="E247" s="476"/>
      <c r="F247" s="476"/>
      <c r="G247" s="476"/>
      <c r="H247" s="476" t="s">
        <v>572</v>
      </c>
      <c r="I247" s="476" t="s">
        <v>496</v>
      </c>
      <c r="J247" s="504">
        <v>184789</v>
      </c>
    </row>
    <row r="248" spans="1:10" ht="14.25" x14ac:dyDescent="0.2">
      <c r="A248" s="476"/>
      <c r="B248" s="490"/>
      <c r="C248" s="476"/>
      <c r="D248" s="476"/>
      <c r="E248" s="476"/>
      <c r="F248" s="476"/>
      <c r="G248" s="476"/>
      <c r="H248" s="476" t="s">
        <v>532</v>
      </c>
      <c r="I248" s="476" t="s">
        <v>496</v>
      </c>
      <c r="J248" s="504">
        <v>49750</v>
      </c>
    </row>
    <row r="249" spans="1:10" ht="14.25" x14ac:dyDescent="0.2">
      <c r="A249" s="476"/>
      <c r="B249" s="490"/>
      <c r="C249" s="476"/>
      <c r="D249" s="476"/>
      <c r="E249" s="476"/>
      <c r="F249" s="476"/>
      <c r="G249" s="476"/>
      <c r="H249" s="476" t="s">
        <v>503</v>
      </c>
      <c r="I249" s="476" t="s">
        <v>496</v>
      </c>
      <c r="J249" s="504">
        <v>30311</v>
      </c>
    </row>
    <row r="250" spans="1:10" ht="14.25" x14ac:dyDescent="0.2">
      <c r="A250" s="476"/>
      <c r="B250" s="490"/>
      <c r="C250" s="476"/>
      <c r="D250" s="476"/>
      <c r="E250" s="476"/>
      <c r="F250" s="476"/>
      <c r="G250" s="476"/>
      <c r="H250" s="476" t="s">
        <v>573</v>
      </c>
      <c r="I250" s="476" t="s">
        <v>496</v>
      </c>
      <c r="J250" s="504">
        <v>1300</v>
      </c>
    </row>
    <row r="251" spans="1:10" ht="14.25" x14ac:dyDescent="0.2">
      <c r="A251" s="476"/>
      <c r="B251" s="490"/>
      <c r="C251" s="476"/>
      <c r="D251" s="476"/>
      <c r="E251" s="476"/>
      <c r="F251" s="476"/>
      <c r="G251" s="476"/>
      <c r="H251" s="476" t="s">
        <v>574</v>
      </c>
      <c r="I251" s="476" t="s">
        <v>496</v>
      </c>
      <c r="J251" s="504">
        <v>7000</v>
      </c>
    </row>
    <row r="252" spans="1:10" ht="14.25" x14ac:dyDescent="0.2">
      <c r="A252" s="476"/>
      <c r="B252" s="490"/>
      <c r="C252" s="476"/>
      <c r="D252" s="476"/>
      <c r="E252" s="476"/>
      <c r="F252" s="476"/>
      <c r="G252" s="476"/>
      <c r="H252" s="476" t="s">
        <v>534</v>
      </c>
      <c r="I252" s="476" t="s">
        <v>496</v>
      </c>
      <c r="J252" s="504">
        <v>3000</v>
      </c>
    </row>
    <row r="253" spans="1:10" ht="14.25" x14ac:dyDescent="0.2">
      <c r="A253" s="476"/>
      <c r="B253" s="490"/>
      <c r="C253" s="476"/>
      <c r="D253" s="476"/>
      <c r="E253" s="476"/>
      <c r="F253" s="476"/>
      <c r="G253" s="476"/>
      <c r="H253" s="476" t="s">
        <v>502</v>
      </c>
      <c r="I253" s="476" t="s">
        <v>496</v>
      </c>
      <c r="J253" s="504">
        <v>41990</v>
      </c>
    </row>
    <row r="254" spans="1:10" ht="14.25" x14ac:dyDescent="0.2">
      <c r="A254" s="476"/>
      <c r="B254" s="490"/>
      <c r="C254" s="476"/>
      <c r="D254" s="476"/>
      <c r="E254" s="476"/>
      <c r="F254" s="476"/>
      <c r="G254" s="476"/>
      <c r="H254" s="476" t="s">
        <v>495</v>
      </c>
      <c r="I254" s="476" t="s">
        <v>496</v>
      </c>
      <c r="J254" s="504">
        <v>37000</v>
      </c>
    </row>
    <row r="255" spans="1:10" ht="14.25" x14ac:dyDescent="0.2">
      <c r="A255" s="476"/>
      <c r="B255" s="490"/>
      <c r="C255" s="476"/>
      <c r="D255" s="476"/>
      <c r="E255" s="476"/>
      <c r="F255" s="476"/>
      <c r="G255" s="476"/>
      <c r="H255" s="476" t="s">
        <v>575</v>
      </c>
      <c r="I255" s="476" t="s">
        <v>496</v>
      </c>
      <c r="J255" s="504">
        <v>25000</v>
      </c>
    </row>
    <row r="256" spans="1:10" ht="14.25" x14ac:dyDescent="0.2">
      <c r="A256" s="476"/>
      <c r="B256" s="490"/>
      <c r="C256" s="476"/>
      <c r="D256" s="476"/>
      <c r="E256" s="476"/>
      <c r="F256" s="476"/>
      <c r="G256" s="476"/>
      <c r="H256" s="476" t="s">
        <v>576</v>
      </c>
      <c r="I256" s="476" t="s">
        <v>496</v>
      </c>
      <c r="J256" s="504">
        <v>10000</v>
      </c>
    </row>
    <row r="257" spans="1:10" ht="14.25" x14ac:dyDescent="0.2">
      <c r="A257" s="476"/>
      <c r="B257" s="490"/>
      <c r="C257" s="476"/>
      <c r="D257" s="476"/>
      <c r="E257" s="476"/>
      <c r="F257" s="476"/>
      <c r="G257" s="476"/>
      <c r="H257" s="476" t="s">
        <v>577</v>
      </c>
      <c r="I257" s="476" t="s">
        <v>496</v>
      </c>
      <c r="J257" s="504">
        <v>2000</v>
      </c>
    </row>
    <row r="258" spans="1:10" ht="14.25" x14ac:dyDescent="0.2">
      <c r="A258" s="476"/>
      <c r="B258" s="490"/>
      <c r="C258" s="476"/>
      <c r="D258" s="476"/>
      <c r="E258" s="476"/>
      <c r="F258" s="476"/>
      <c r="G258" s="476"/>
      <c r="H258" s="476" t="s">
        <v>578</v>
      </c>
      <c r="I258" s="476" t="s">
        <v>496</v>
      </c>
      <c r="J258" s="504">
        <v>20000</v>
      </c>
    </row>
    <row r="259" spans="1:10" ht="14.25" x14ac:dyDescent="0.2">
      <c r="A259" s="476"/>
      <c r="B259" s="490"/>
      <c r="C259" s="476"/>
      <c r="D259" s="476"/>
      <c r="E259" s="476"/>
      <c r="F259" s="476"/>
      <c r="G259" s="476"/>
      <c r="H259" s="476" t="s">
        <v>579</v>
      </c>
      <c r="I259" s="476" t="s">
        <v>496</v>
      </c>
      <c r="J259" s="504">
        <v>200</v>
      </c>
    </row>
    <row r="260" spans="1:10" ht="14.25" x14ac:dyDescent="0.2">
      <c r="A260" s="476"/>
      <c r="B260" s="490"/>
      <c r="C260" s="476"/>
      <c r="D260" s="476"/>
      <c r="E260" s="476"/>
      <c r="F260" s="476"/>
      <c r="G260" s="476"/>
      <c r="H260" s="476" t="s">
        <v>580</v>
      </c>
      <c r="I260" s="476" t="s">
        <v>496</v>
      </c>
      <c r="J260" s="504">
        <v>274990</v>
      </c>
    </row>
    <row r="261" spans="1:10" ht="14.25" x14ac:dyDescent="0.2">
      <c r="A261" s="476"/>
      <c r="B261" s="490"/>
      <c r="C261" s="476"/>
      <c r="D261" s="476"/>
      <c r="E261" s="476"/>
      <c r="F261" s="476"/>
      <c r="G261" s="476"/>
      <c r="H261" s="476" t="s">
        <v>499</v>
      </c>
      <c r="I261" s="476" t="s">
        <v>496</v>
      </c>
      <c r="J261" s="504">
        <v>184170</v>
      </c>
    </row>
    <row r="262" spans="1:10" ht="14.25" x14ac:dyDescent="0.2">
      <c r="A262" s="476"/>
      <c r="B262" s="490"/>
      <c r="C262" s="476"/>
      <c r="D262" s="476"/>
      <c r="E262" s="476"/>
      <c r="F262" s="476"/>
      <c r="G262" s="476"/>
      <c r="H262" s="476" t="s">
        <v>581</v>
      </c>
      <c r="I262" s="476" t="s">
        <v>496</v>
      </c>
      <c r="J262" s="504">
        <v>79108</v>
      </c>
    </row>
    <row r="263" spans="1:10" ht="14.25" x14ac:dyDescent="0.2">
      <c r="A263" s="476"/>
      <c r="B263" s="490"/>
      <c r="C263" s="476"/>
      <c r="D263" s="476"/>
      <c r="E263" s="476"/>
      <c r="F263" s="476"/>
      <c r="G263" s="476"/>
      <c r="H263" s="476" t="s">
        <v>582</v>
      </c>
      <c r="I263" s="476" t="s">
        <v>496</v>
      </c>
      <c r="J263" s="504">
        <v>100529</v>
      </c>
    </row>
    <row r="264" spans="1:10" ht="14.25" x14ac:dyDescent="0.2">
      <c r="A264" s="476"/>
      <c r="B264" s="490"/>
      <c r="C264" s="476"/>
      <c r="D264" s="476"/>
      <c r="E264" s="476"/>
      <c r="F264" s="476"/>
      <c r="G264" s="476"/>
      <c r="H264" s="476" t="s">
        <v>504</v>
      </c>
      <c r="I264" s="476" t="s">
        <v>496</v>
      </c>
      <c r="J264" s="504">
        <v>22000</v>
      </c>
    </row>
    <row r="265" spans="1:10" ht="14.25" x14ac:dyDescent="0.2">
      <c r="A265" s="476"/>
      <c r="B265" s="490"/>
      <c r="C265" s="476"/>
      <c r="D265" s="476"/>
      <c r="E265" s="476"/>
      <c r="F265" s="476"/>
      <c r="G265" s="476"/>
      <c r="H265" s="476" t="s">
        <v>583</v>
      </c>
      <c r="I265" s="476" t="s">
        <v>496</v>
      </c>
      <c r="J265" s="504">
        <v>840</v>
      </c>
    </row>
    <row r="266" spans="1:10" ht="14.25" x14ac:dyDescent="0.2">
      <c r="A266" s="476"/>
      <c r="B266" s="490"/>
      <c r="C266" s="476"/>
      <c r="D266" s="476"/>
      <c r="E266" s="476"/>
      <c r="F266" s="476"/>
      <c r="G266" s="476"/>
      <c r="H266" s="476" t="s">
        <v>500</v>
      </c>
      <c r="I266" s="476" t="s">
        <v>496</v>
      </c>
      <c r="J266" s="504">
        <v>15000</v>
      </c>
    </row>
    <row r="267" spans="1:10" ht="14.25" x14ac:dyDescent="0.2">
      <c r="A267" s="476"/>
      <c r="B267" s="490"/>
      <c r="C267" s="476"/>
      <c r="D267" s="476"/>
      <c r="E267" s="476"/>
      <c r="F267" s="476"/>
      <c r="G267" s="476"/>
      <c r="H267" s="476" t="s">
        <v>584</v>
      </c>
      <c r="I267" s="476" t="s">
        <v>496</v>
      </c>
      <c r="J267" s="504">
        <v>2800</v>
      </c>
    </row>
    <row r="268" spans="1:10" ht="14.25" x14ac:dyDescent="0.2">
      <c r="A268" s="476"/>
      <c r="B268" s="490"/>
      <c r="C268" s="476"/>
      <c r="D268" s="476"/>
      <c r="E268" s="476"/>
      <c r="F268" s="476"/>
      <c r="G268" s="476"/>
      <c r="H268" s="476" t="s">
        <v>585</v>
      </c>
      <c r="I268" s="476" t="s">
        <v>496</v>
      </c>
      <c r="J268" s="504">
        <v>400</v>
      </c>
    </row>
    <row r="269" spans="1:10" s="484" customFormat="1" ht="14.25" x14ac:dyDescent="0.2">
      <c r="A269" s="492"/>
      <c r="B269" s="492"/>
      <c r="C269" s="492">
        <v>132</v>
      </c>
      <c r="D269" s="492"/>
      <c r="E269" s="492"/>
      <c r="F269" s="492"/>
      <c r="G269" s="492">
        <v>35</v>
      </c>
      <c r="H269" s="492"/>
      <c r="I269" s="492"/>
      <c r="J269" s="506">
        <f>SUM(J232:J268)</f>
        <v>1732277</v>
      </c>
    </row>
    <row r="270" spans="1:10" ht="14.25" x14ac:dyDescent="0.2">
      <c r="A270" s="476"/>
      <c r="B270" s="490"/>
      <c r="C270" s="476">
        <v>137</v>
      </c>
      <c r="D270" s="476"/>
      <c r="E270" s="476" t="s">
        <v>497</v>
      </c>
      <c r="F270" s="476"/>
      <c r="G270" s="476">
        <v>35</v>
      </c>
      <c r="H270" s="476" t="s">
        <v>574</v>
      </c>
      <c r="I270" s="476" t="s">
        <v>496</v>
      </c>
      <c r="J270" s="504">
        <v>1574</v>
      </c>
    </row>
    <row r="271" spans="1:10" ht="14.25" x14ac:dyDescent="0.2">
      <c r="A271" s="476"/>
      <c r="B271" s="490"/>
      <c r="C271" s="476"/>
      <c r="D271" s="476"/>
      <c r="E271" s="476" t="s">
        <v>497</v>
      </c>
      <c r="F271" s="476"/>
      <c r="G271" s="476">
        <v>35</v>
      </c>
      <c r="H271" s="476" t="s">
        <v>534</v>
      </c>
      <c r="I271" s="476" t="s">
        <v>496</v>
      </c>
      <c r="J271" s="504">
        <v>426</v>
      </c>
    </row>
    <row r="272" spans="1:10" ht="14.25" x14ac:dyDescent="0.2">
      <c r="A272" s="476"/>
      <c r="B272" s="490"/>
      <c r="C272" s="476"/>
      <c r="D272" s="476"/>
      <c r="E272" s="476" t="s">
        <v>493</v>
      </c>
      <c r="F272" s="476"/>
      <c r="G272" s="476">
        <v>35</v>
      </c>
      <c r="H272" s="476" t="s">
        <v>586</v>
      </c>
      <c r="I272" s="476" t="s">
        <v>496</v>
      </c>
      <c r="J272" s="504">
        <v>-2000</v>
      </c>
    </row>
    <row r="273" spans="1:10" s="484" customFormat="1" ht="14.25" x14ac:dyDescent="0.2">
      <c r="A273" s="492"/>
      <c r="B273" s="492"/>
      <c r="C273" s="492">
        <v>137</v>
      </c>
      <c r="D273" s="492"/>
      <c r="E273" s="492"/>
      <c r="F273" s="492"/>
      <c r="G273" s="492">
        <v>35</v>
      </c>
      <c r="H273" s="492"/>
      <c r="I273" s="492"/>
      <c r="J273" s="506">
        <v>0</v>
      </c>
    </row>
    <row r="274" spans="1:10" ht="14.25" x14ac:dyDescent="0.2">
      <c r="A274" s="476"/>
      <c r="B274" s="490"/>
      <c r="C274" s="476">
        <v>136</v>
      </c>
      <c r="D274" s="476"/>
      <c r="E274" s="476" t="s">
        <v>497</v>
      </c>
      <c r="F274" s="476"/>
      <c r="G274" s="476">
        <v>35</v>
      </c>
      <c r="H274" s="476" t="s">
        <v>534</v>
      </c>
      <c r="I274" s="476" t="s">
        <v>496</v>
      </c>
      <c r="J274" s="504">
        <v>400</v>
      </c>
    </row>
    <row r="275" spans="1:10" ht="14.25" x14ac:dyDescent="0.2">
      <c r="A275" s="476"/>
      <c r="B275" s="490"/>
      <c r="C275" s="476"/>
      <c r="D275" s="476"/>
      <c r="E275" s="476" t="s">
        <v>493</v>
      </c>
      <c r="F275" s="476"/>
      <c r="G275" s="476">
        <v>35</v>
      </c>
      <c r="H275" s="476" t="s">
        <v>587</v>
      </c>
      <c r="I275" s="476" t="s">
        <v>496</v>
      </c>
      <c r="J275" s="504">
        <v>-100</v>
      </c>
    </row>
    <row r="276" spans="1:10" ht="14.25" x14ac:dyDescent="0.2">
      <c r="A276" s="476"/>
      <c r="B276" s="490"/>
      <c r="C276" s="476"/>
      <c r="D276" s="476"/>
      <c r="E276" s="476" t="s">
        <v>541</v>
      </c>
      <c r="F276" s="476"/>
      <c r="G276" s="476">
        <v>35</v>
      </c>
      <c r="H276" s="476" t="s">
        <v>495</v>
      </c>
      <c r="I276" s="476" t="s">
        <v>496</v>
      </c>
      <c r="J276" s="504">
        <v>2000</v>
      </c>
    </row>
    <row r="277" spans="1:10" ht="14.25" x14ac:dyDescent="0.2">
      <c r="A277" s="476"/>
      <c r="B277" s="490"/>
      <c r="C277" s="476"/>
      <c r="D277" s="476"/>
      <c r="E277" s="476" t="s">
        <v>493</v>
      </c>
      <c r="F277" s="476"/>
      <c r="G277" s="476">
        <v>35</v>
      </c>
      <c r="H277" s="476" t="s">
        <v>588</v>
      </c>
      <c r="I277" s="476" t="s">
        <v>496</v>
      </c>
      <c r="J277" s="504">
        <v>-300</v>
      </c>
    </row>
    <row r="278" spans="1:10" s="484" customFormat="1" ht="14.25" x14ac:dyDescent="0.2">
      <c r="A278" s="492"/>
      <c r="B278" s="492"/>
      <c r="C278" s="492">
        <v>136</v>
      </c>
      <c r="D278" s="492"/>
      <c r="E278" s="492"/>
      <c r="F278" s="492"/>
      <c r="G278" s="492">
        <v>35</v>
      </c>
      <c r="H278" s="492"/>
      <c r="I278" s="492"/>
      <c r="J278" s="506">
        <v>2000</v>
      </c>
    </row>
    <row r="279" spans="1:10" ht="15" x14ac:dyDescent="0.25">
      <c r="A279" s="489"/>
      <c r="B279" s="489"/>
      <c r="C279" s="489"/>
      <c r="D279" s="489"/>
      <c r="E279" s="507" t="s">
        <v>541</v>
      </c>
      <c r="F279" s="489"/>
      <c r="G279" s="507">
        <v>35</v>
      </c>
      <c r="H279" s="510"/>
      <c r="I279" s="510"/>
      <c r="J279" s="508">
        <f>SUM(J269+J273+J278)</f>
        <v>1734277</v>
      </c>
    </row>
    <row r="280" spans="1:10" ht="14.25" x14ac:dyDescent="0.2">
      <c r="A280" s="476"/>
      <c r="B280" s="490"/>
      <c r="C280" s="476">
        <v>132</v>
      </c>
      <c r="D280" s="476"/>
      <c r="E280" s="476"/>
      <c r="F280" s="476"/>
      <c r="G280" s="476">
        <v>31</v>
      </c>
      <c r="H280" s="476" t="s">
        <v>515</v>
      </c>
      <c r="I280" s="476" t="s">
        <v>496</v>
      </c>
      <c r="J280" s="504">
        <v>2676853</v>
      </c>
    </row>
    <row r="281" spans="1:10" ht="14.25" x14ac:dyDescent="0.2">
      <c r="A281" s="476"/>
      <c r="B281" s="490"/>
      <c r="C281" s="476"/>
      <c r="D281" s="476"/>
      <c r="E281" s="476"/>
      <c r="F281" s="476"/>
      <c r="G281" s="476">
        <v>31</v>
      </c>
      <c r="H281" s="476" t="s">
        <v>514</v>
      </c>
      <c r="I281" s="476" t="s">
        <v>496</v>
      </c>
      <c r="J281" s="504">
        <v>1030856</v>
      </c>
    </row>
    <row r="282" spans="1:10" ht="14.25" x14ac:dyDescent="0.2">
      <c r="A282" s="476"/>
      <c r="B282" s="490"/>
      <c r="C282" s="476"/>
      <c r="D282" s="476"/>
      <c r="E282" s="476"/>
      <c r="F282" s="476"/>
      <c r="G282" s="476">
        <v>31</v>
      </c>
      <c r="H282" s="476" t="s">
        <v>589</v>
      </c>
      <c r="I282" s="476" t="s">
        <v>496</v>
      </c>
      <c r="J282" s="504">
        <v>300000</v>
      </c>
    </row>
    <row r="283" spans="1:10" ht="14.25" x14ac:dyDescent="0.2">
      <c r="A283" s="476"/>
      <c r="B283" s="490"/>
      <c r="C283" s="476"/>
      <c r="D283" s="476"/>
      <c r="E283" s="476"/>
      <c r="F283" s="476"/>
      <c r="G283" s="476">
        <v>31</v>
      </c>
      <c r="H283" s="476" t="s">
        <v>506</v>
      </c>
      <c r="I283" s="476" t="s">
        <v>496</v>
      </c>
      <c r="J283" s="504">
        <v>2100000</v>
      </c>
    </row>
    <row r="284" spans="1:10" ht="14.25" x14ac:dyDescent="0.2">
      <c r="A284" s="476"/>
      <c r="B284" s="490"/>
      <c r="C284" s="476"/>
      <c r="D284" s="476"/>
      <c r="E284" s="476"/>
      <c r="F284" s="476"/>
      <c r="G284" s="476">
        <v>31</v>
      </c>
      <c r="H284" s="476" t="s">
        <v>590</v>
      </c>
      <c r="I284" s="476" t="s">
        <v>496</v>
      </c>
      <c r="J284" s="504">
        <v>130000</v>
      </c>
    </row>
    <row r="285" spans="1:10" ht="14.25" x14ac:dyDescent="0.2">
      <c r="A285" s="476"/>
      <c r="B285" s="490"/>
      <c r="C285" s="476"/>
      <c r="D285" s="476"/>
      <c r="E285" s="476"/>
      <c r="F285" s="476"/>
      <c r="G285" s="476">
        <v>31</v>
      </c>
      <c r="H285" s="476" t="s">
        <v>591</v>
      </c>
      <c r="I285" s="476" t="s">
        <v>496</v>
      </c>
      <c r="J285" s="504">
        <v>15000</v>
      </c>
    </row>
    <row r="286" spans="1:10" ht="14.25" x14ac:dyDescent="0.2">
      <c r="A286" s="476"/>
      <c r="B286" s="490"/>
      <c r="C286" s="476"/>
      <c r="D286" s="476"/>
      <c r="E286" s="476"/>
      <c r="F286" s="476"/>
      <c r="G286" s="476">
        <v>31</v>
      </c>
      <c r="H286" s="476" t="s">
        <v>509</v>
      </c>
      <c r="I286" s="476" t="s">
        <v>496</v>
      </c>
      <c r="J286" s="504">
        <v>74070</v>
      </c>
    </row>
    <row r="287" spans="1:10" ht="14.25" x14ac:dyDescent="0.2">
      <c r="A287" s="476"/>
      <c r="B287" s="490"/>
      <c r="C287" s="476"/>
      <c r="D287" s="476"/>
      <c r="E287" s="476"/>
      <c r="F287" s="476"/>
      <c r="G287" s="476">
        <v>31</v>
      </c>
      <c r="H287" s="476" t="s">
        <v>592</v>
      </c>
      <c r="I287" s="476" t="s">
        <v>496</v>
      </c>
      <c r="J287" s="504">
        <v>425000</v>
      </c>
    </row>
    <row r="288" spans="1:10" ht="14.25" x14ac:dyDescent="0.2">
      <c r="A288" s="476"/>
      <c r="B288" s="490"/>
      <c r="C288" s="476"/>
      <c r="D288" s="476"/>
      <c r="E288" s="476"/>
      <c r="F288" s="476"/>
      <c r="G288" s="476">
        <v>31</v>
      </c>
      <c r="H288" s="476" t="s">
        <v>593</v>
      </c>
      <c r="I288" s="476" t="s">
        <v>496</v>
      </c>
      <c r="J288" s="504">
        <v>570000</v>
      </c>
    </row>
    <row r="289" spans="1:10" ht="14.25" x14ac:dyDescent="0.2">
      <c r="A289" s="476"/>
      <c r="B289" s="490"/>
      <c r="C289" s="476"/>
      <c r="D289" s="476"/>
      <c r="E289" s="476"/>
      <c r="F289" s="476"/>
      <c r="G289" s="476">
        <v>31</v>
      </c>
      <c r="H289" s="476" t="s">
        <v>527</v>
      </c>
      <c r="I289" s="476" t="s">
        <v>496</v>
      </c>
      <c r="J289" s="504">
        <v>100000</v>
      </c>
    </row>
    <row r="290" spans="1:10" ht="14.25" x14ac:dyDescent="0.2">
      <c r="A290" s="476"/>
      <c r="B290" s="490"/>
      <c r="C290" s="476"/>
      <c r="D290" s="476"/>
      <c r="E290" s="476"/>
      <c r="F290" s="476"/>
      <c r="G290" s="476">
        <v>31</v>
      </c>
      <c r="H290" s="476" t="s">
        <v>529</v>
      </c>
      <c r="I290" s="476" t="s">
        <v>496</v>
      </c>
      <c r="J290" s="504">
        <v>100000</v>
      </c>
    </row>
    <row r="291" spans="1:10" s="484" customFormat="1" ht="14.25" x14ac:dyDescent="0.2">
      <c r="A291" s="492"/>
      <c r="B291" s="492"/>
      <c r="C291" s="492">
        <v>132</v>
      </c>
      <c r="D291" s="492"/>
      <c r="E291" s="492" t="s">
        <v>541</v>
      </c>
      <c r="F291" s="492"/>
      <c r="G291" s="492">
        <v>31</v>
      </c>
      <c r="H291" s="492"/>
      <c r="I291" s="492"/>
      <c r="J291" s="506">
        <v>7521779</v>
      </c>
    </row>
    <row r="292" spans="1:10" s="484" customFormat="1" ht="14.25" x14ac:dyDescent="0.2">
      <c r="A292" s="476"/>
      <c r="B292" s="490"/>
      <c r="C292" s="476">
        <v>132</v>
      </c>
      <c r="D292" s="476"/>
      <c r="E292" s="476"/>
      <c r="F292" s="476"/>
      <c r="G292" s="476">
        <v>390</v>
      </c>
      <c r="H292" s="476" t="s">
        <v>594</v>
      </c>
      <c r="I292" s="476" t="s">
        <v>496</v>
      </c>
      <c r="J292" s="504">
        <v>17791</v>
      </c>
    </row>
    <row r="293" spans="1:10" s="484" customFormat="1" ht="14.25" x14ac:dyDescent="0.2">
      <c r="A293" s="492"/>
      <c r="B293" s="492"/>
      <c r="C293" s="492">
        <v>132</v>
      </c>
      <c r="D293" s="492"/>
      <c r="E293" s="492"/>
      <c r="F293" s="492"/>
      <c r="G293" s="492">
        <v>390</v>
      </c>
      <c r="H293" s="492"/>
      <c r="I293" s="492"/>
      <c r="J293" s="506">
        <v>17791</v>
      </c>
    </row>
    <row r="294" spans="1:10" s="484" customFormat="1" ht="14.25" x14ac:dyDescent="0.2">
      <c r="A294" s="476"/>
      <c r="B294" s="490"/>
      <c r="C294" s="476">
        <v>132</v>
      </c>
      <c r="D294" s="476"/>
      <c r="E294" s="476"/>
      <c r="F294" s="476"/>
      <c r="G294" s="476">
        <v>380</v>
      </c>
      <c r="H294" s="476" t="s">
        <v>594</v>
      </c>
      <c r="I294" s="476" t="s">
        <v>496</v>
      </c>
      <c r="J294" s="504">
        <v>41261</v>
      </c>
    </row>
    <row r="295" spans="1:10" s="484" customFormat="1" ht="14.25" x14ac:dyDescent="0.2">
      <c r="A295" s="492"/>
      <c r="B295" s="492"/>
      <c r="C295" s="492">
        <v>132</v>
      </c>
      <c r="D295" s="492"/>
      <c r="E295" s="492"/>
      <c r="F295" s="492"/>
      <c r="G295" s="492">
        <v>380</v>
      </c>
      <c r="H295" s="492"/>
      <c r="I295" s="492"/>
      <c r="J295" s="506">
        <v>41261</v>
      </c>
    </row>
    <row r="296" spans="1:10" s="484" customFormat="1" ht="14.25" x14ac:dyDescent="0.2">
      <c r="A296" s="476"/>
      <c r="B296" s="490"/>
      <c r="C296" s="476">
        <v>132</v>
      </c>
      <c r="D296" s="476"/>
      <c r="E296" s="476"/>
      <c r="F296" s="476"/>
      <c r="G296" s="476">
        <v>370</v>
      </c>
      <c r="H296" s="476" t="s">
        <v>594</v>
      </c>
      <c r="I296" s="476" t="s">
        <v>496</v>
      </c>
      <c r="J296" s="504">
        <v>19380</v>
      </c>
    </row>
    <row r="297" spans="1:10" s="484" customFormat="1" ht="14.25" x14ac:dyDescent="0.2">
      <c r="A297" s="492"/>
      <c r="B297" s="492"/>
      <c r="C297" s="492">
        <v>132</v>
      </c>
      <c r="D297" s="492"/>
      <c r="E297" s="492"/>
      <c r="F297" s="492"/>
      <c r="G297" s="492">
        <v>370</v>
      </c>
      <c r="H297" s="492"/>
      <c r="I297" s="492"/>
      <c r="J297" s="506">
        <v>19380</v>
      </c>
    </row>
    <row r="298" spans="1:10" s="484" customFormat="1" ht="14.25" x14ac:dyDescent="0.2">
      <c r="A298" s="476"/>
      <c r="B298" s="490"/>
      <c r="C298" s="476">
        <v>132</v>
      </c>
      <c r="D298" s="476"/>
      <c r="E298" s="476"/>
      <c r="F298" s="476"/>
      <c r="G298" s="476">
        <v>360</v>
      </c>
      <c r="H298" s="476" t="s">
        <v>594</v>
      </c>
      <c r="I298" s="476" t="s">
        <v>496</v>
      </c>
      <c r="J298" s="504">
        <v>1950</v>
      </c>
    </row>
    <row r="299" spans="1:10" s="484" customFormat="1" ht="14.25" x14ac:dyDescent="0.2">
      <c r="A299" s="492"/>
      <c r="B299" s="492"/>
      <c r="C299" s="492">
        <v>132</v>
      </c>
      <c r="D299" s="492"/>
      <c r="E299" s="492"/>
      <c r="F299" s="492"/>
      <c r="G299" s="492">
        <v>360</v>
      </c>
      <c r="H299" s="492"/>
      <c r="I299" s="492"/>
      <c r="J299" s="506">
        <v>1950</v>
      </c>
    </row>
    <row r="300" spans="1:10" ht="14.25" x14ac:dyDescent="0.2">
      <c r="A300" s="476"/>
      <c r="B300" s="490"/>
      <c r="C300" s="476">
        <v>132</v>
      </c>
      <c r="D300" s="476"/>
      <c r="E300" s="476"/>
      <c r="F300" s="476"/>
      <c r="G300" s="476">
        <v>340</v>
      </c>
      <c r="H300" s="476" t="s">
        <v>594</v>
      </c>
      <c r="I300" s="476" t="s">
        <v>496</v>
      </c>
      <c r="J300" s="504">
        <v>85654</v>
      </c>
    </row>
    <row r="301" spans="1:10" s="484" customFormat="1" ht="14.25" x14ac:dyDescent="0.2">
      <c r="A301" s="492"/>
      <c r="B301" s="492"/>
      <c r="C301" s="492">
        <v>132</v>
      </c>
      <c r="D301" s="492"/>
      <c r="E301" s="492"/>
      <c r="F301" s="492"/>
      <c r="G301" s="492">
        <v>340</v>
      </c>
      <c r="H301" s="492"/>
      <c r="I301" s="492"/>
      <c r="J301" s="506">
        <v>85654</v>
      </c>
    </row>
    <row r="302" spans="1:10" ht="14.25" x14ac:dyDescent="0.2">
      <c r="A302" s="476"/>
      <c r="B302" s="490"/>
      <c r="C302" s="476">
        <v>132</v>
      </c>
      <c r="D302" s="476"/>
      <c r="E302" s="476"/>
      <c r="F302" s="476"/>
      <c r="G302" s="476">
        <v>330</v>
      </c>
      <c r="H302" s="476" t="s">
        <v>594</v>
      </c>
      <c r="I302" s="476" t="s">
        <v>496</v>
      </c>
      <c r="J302" s="504">
        <v>16365</v>
      </c>
    </row>
    <row r="303" spans="1:10" s="484" customFormat="1" ht="14.25" x14ac:dyDescent="0.2">
      <c r="A303" s="492"/>
      <c r="B303" s="492"/>
      <c r="C303" s="492">
        <v>132</v>
      </c>
      <c r="D303" s="492"/>
      <c r="E303" s="492"/>
      <c r="F303" s="492"/>
      <c r="G303" s="492">
        <v>330</v>
      </c>
      <c r="H303" s="492"/>
      <c r="I303" s="492"/>
      <c r="J303" s="506">
        <v>16365</v>
      </c>
    </row>
    <row r="304" spans="1:10" ht="14.25" x14ac:dyDescent="0.2">
      <c r="A304" s="476"/>
      <c r="B304" s="490"/>
      <c r="C304" s="476">
        <v>132</v>
      </c>
      <c r="D304" s="476"/>
      <c r="E304" s="476"/>
      <c r="F304" s="476"/>
      <c r="G304" s="476">
        <v>320</v>
      </c>
      <c r="H304" s="476" t="s">
        <v>594</v>
      </c>
      <c r="I304" s="476" t="s">
        <v>496</v>
      </c>
      <c r="J304" s="504">
        <v>12195</v>
      </c>
    </row>
    <row r="305" spans="1:10" s="484" customFormat="1" ht="14.25" x14ac:dyDescent="0.2">
      <c r="A305" s="492"/>
      <c r="B305" s="492"/>
      <c r="C305" s="492">
        <v>132</v>
      </c>
      <c r="D305" s="492"/>
      <c r="E305" s="492"/>
      <c r="F305" s="492"/>
      <c r="G305" s="492">
        <v>320</v>
      </c>
      <c r="H305" s="492"/>
      <c r="I305" s="492"/>
      <c r="J305" s="506">
        <v>12195</v>
      </c>
    </row>
    <row r="306" spans="1:10" ht="14.25" x14ac:dyDescent="0.2">
      <c r="A306" s="476"/>
      <c r="B306" s="490"/>
      <c r="C306" s="476">
        <v>132</v>
      </c>
      <c r="D306" s="476"/>
      <c r="E306" s="476"/>
      <c r="F306" s="476"/>
      <c r="G306" s="476">
        <v>310</v>
      </c>
      <c r="H306" s="476" t="s">
        <v>594</v>
      </c>
      <c r="I306" s="476" t="s">
        <v>496</v>
      </c>
      <c r="J306" s="504">
        <v>12100</v>
      </c>
    </row>
    <row r="307" spans="1:10" s="484" customFormat="1" ht="14.25" x14ac:dyDescent="0.2">
      <c r="A307" s="492"/>
      <c r="B307" s="492"/>
      <c r="C307" s="492">
        <v>132</v>
      </c>
      <c r="D307" s="492"/>
      <c r="E307" s="492"/>
      <c r="F307" s="492"/>
      <c r="G307" s="492">
        <v>310</v>
      </c>
      <c r="H307" s="492"/>
      <c r="I307" s="492"/>
      <c r="J307" s="506">
        <v>12100</v>
      </c>
    </row>
    <row r="308" spans="1:10" ht="14.25" x14ac:dyDescent="0.2">
      <c r="A308" s="476"/>
      <c r="B308" s="490"/>
      <c r="C308" s="476">
        <v>132</v>
      </c>
      <c r="D308" s="476"/>
      <c r="E308" s="476"/>
      <c r="F308" s="476"/>
      <c r="G308" s="476">
        <v>300</v>
      </c>
      <c r="H308" s="476" t="s">
        <v>594</v>
      </c>
      <c r="I308" s="476" t="s">
        <v>496</v>
      </c>
      <c r="J308" s="504">
        <v>15000</v>
      </c>
    </row>
    <row r="309" spans="1:10" s="484" customFormat="1" ht="14.25" x14ac:dyDescent="0.2">
      <c r="A309" s="492"/>
      <c r="B309" s="492"/>
      <c r="C309" s="492">
        <v>132</v>
      </c>
      <c r="D309" s="492"/>
      <c r="E309" s="492"/>
      <c r="F309" s="492"/>
      <c r="G309" s="492">
        <v>300</v>
      </c>
      <c r="H309" s="492"/>
      <c r="I309" s="492"/>
      <c r="J309" s="506">
        <v>15000</v>
      </c>
    </row>
    <row r="310" spans="1:10" ht="14.25" x14ac:dyDescent="0.2">
      <c r="A310" s="476"/>
      <c r="B310" s="490"/>
      <c r="C310" s="476">
        <v>132</v>
      </c>
      <c r="D310" s="476"/>
      <c r="E310" s="476"/>
      <c r="F310" s="476"/>
      <c r="G310" s="476">
        <v>280</v>
      </c>
      <c r="H310" s="476" t="s">
        <v>594</v>
      </c>
      <c r="I310" s="476" t="s">
        <v>496</v>
      </c>
      <c r="J310" s="504">
        <v>2815</v>
      </c>
    </row>
    <row r="311" spans="1:10" s="484" customFormat="1" ht="14.25" x14ac:dyDescent="0.2">
      <c r="A311" s="492"/>
      <c r="B311" s="492"/>
      <c r="C311" s="492">
        <v>132</v>
      </c>
      <c r="D311" s="492"/>
      <c r="E311" s="492"/>
      <c r="F311" s="492"/>
      <c r="G311" s="492">
        <v>280</v>
      </c>
      <c r="H311" s="492"/>
      <c r="I311" s="492"/>
      <c r="J311" s="506">
        <v>2815</v>
      </c>
    </row>
    <row r="312" spans="1:10" ht="14.25" x14ac:dyDescent="0.2">
      <c r="A312" s="476"/>
      <c r="B312" s="490"/>
      <c r="C312" s="476">
        <v>132</v>
      </c>
      <c r="D312" s="476"/>
      <c r="E312" s="476"/>
      <c r="F312" s="476"/>
      <c r="G312" s="476">
        <v>270</v>
      </c>
      <c r="H312" s="476" t="s">
        <v>594</v>
      </c>
      <c r="I312" s="476" t="s">
        <v>496</v>
      </c>
      <c r="J312" s="504">
        <v>32780</v>
      </c>
    </row>
    <row r="313" spans="1:10" s="484" customFormat="1" ht="14.25" x14ac:dyDescent="0.2">
      <c r="A313" s="492"/>
      <c r="B313" s="492"/>
      <c r="C313" s="492">
        <v>132</v>
      </c>
      <c r="D313" s="492"/>
      <c r="E313" s="492"/>
      <c r="F313" s="492"/>
      <c r="G313" s="492">
        <v>270</v>
      </c>
      <c r="H313" s="492"/>
      <c r="I313" s="492"/>
      <c r="J313" s="506">
        <v>32780</v>
      </c>
    </row>
    <row r="314" spans="1:10" ht="14.25" x14ac:dyDescent="0.2">
      <c r="A314" s="476"/>
      <c r="B314" s="490"/>
      <c r="C314" s="476">
        <v>132</v>
      </c>
      <c r="D314" s="476"/>
      <c r="E314" s="476"/>
      <c r="F314" s="476"/>
      <c r="G314" s="476">
        <v>260</v>
      </c>
      <c r="H314" s="476" t="s">
        <v>594</v>
      </c>
      <c r="I314" s="476" t="s">
        <v>496</v>
      </c>
      <c r="J314" s="504">
        <v>11000</v>
      </c>
    </row>
    <row r="315" spans="1:10" s="484" customFormat="1" ht="14.25" x14ac:dyDescent="0.2">
      <c r="A315" s="492"/>
      <c r="B315" s="492"/>
      <c r="C315" s="492">
        <v>132</v>
      </c>
      <c r="D315" s="492"/>
      <c r="E315" s="492"/>
      <c r="F315" s="492"/>
      <c r="G315" s="492">
        <v>260</v>
      </c>
      <c r="H315" s="492"/>
      <c r="I315" s="492"/>
      <c r="J315" s="506">
        <v>11000</v>
      </c>
    </row>
    <row r="316" spans="1:10" ht="14.25" x14ac:dyDescent="0.2">
      <c r="A316" s="476"/>
      <c r="B316" s="490"/>
      <c r="C316" s="476">
        <v>132</v>
      </c>
      <c r="D316" s="476"/>
      <c r="E316" s="476"/>
      <c r="F316" s="476"/>
      <c r="G316" s="476">
        <v>250</v>
      </c>
      <c r="H316" s="476" t="s">
        <v>594</v>
      </c>
      <c r="I316" s="476" t="s">
        <v>496</v>
      </c>
      <c r="J316" s="504">
        <v>21120</v>
      </c>
    </row>
    <row r="317" spans="1:10" s="484" customFormat="1" ht="14.25" x14ac:dyDescent="0.2">
      <c r="A317" s="492"/>
      <c r="B317" s="492"/>
      <c r="C317" s="492">
        <v>132</v>
      </c>
      <c r="D317" s="492"/>
      <c r="E317" s="492"/>
      <c r="F317" s="492"/>
      <c r="G317" s="492">
        <v>250</v>
      </c>
      <c r="H317" s="492"/>
      <c r="I317" s="492"/>
      <c r="J317" s="506">
        <v>21120</v>
      </c>
    </row>
    <row r="318" spans="1:10" ht="14.25" x14ac:dyDescent="0.2">
      <c r="A318" s="476"/>
      <c r="B318" s="490"/>
      <c r="C318" s="476">
        <v>132</v>
      </c>
      <c r="D318" s="476"/>
      <c r="E318" s="476"/>
      <c r="F318" s="476"/>
      <c r="G318" s="476">
        <v>240</v>
      </c>
      <c r="H318" s="476" t="s">
        <v>594</v>
      </c>
      <c r="I318" s="476" t="s">
        <v>496</v>
      </c>
      <c r="J318" s="504">
        <v>2860</v>
      </c>
    </row>
    <row r="319" spans="1:10" s="484" customFormat="1" ht="14.25" x14ac:dyDescent="0.2">
      <c r="A319" s="492"/>
      <c r="B319" s="492"/>
      <c r="C319" s="492">
        <v>132</v>
      </c>
      <c r="D319" s="492"/>
      <c r="E319" s="492"/>
      <c r="F319" s="492"/>
      <c r="G319" s="492">
        <v>240</v>
      </c>
      <c r="H319" s="492"/>
      <c r="I319" s="492"/>
      <c r="J319" s="506">
        <v>2860</v>
      </c>
    </row>
    <row r="320" spans="1:10" ht="14.25" x14ac:dyDescent="0.2">
      <c r="A320" s="476"/>
      <c r="B320" s="490"/>
      <c r="C320" s="476">
        <v>132</v>
      </c>
      <c r="D320" s="476"/>
      <c r="E320" s="476"/>
      <c r="F320" s="476"/>
      <c r="G320" s="476">
        <v>210</v>
      </c>
      <c r="H320" s="476" t="s">
        <v>594</v>
      </c>
      <c r="I320" s="476" t="s">
        <v>496</v>
      </c>
      <c r="J320" s="504">
        <v>41970</v>
      </c>
    </row>
    <row r="321" spans="1:10" s="484" customFormat="1" ht="14.25" x14ac:dyDescent="0.2">
      <c r="A321" s="492"/>
      <c r="B321" s="492"/>
      <c r="C321" s="492">
        <v>132</v>
      </c>
      <c r="D321" s="492"/>
      <c r="E321" s="492"/>
      <c r="F321" s="492"/>
      <c r="G321" s="492">
        <v>210</v>
      </c>
      <c r="H321" s="492"/>
      <c r="I321" s="492"/>
      <c r="J321" s="506">
        <v>41970</v>
      </c>
    </row>
    <row r="322" spans="1:10" ht="14.25" x14ac:dyDescent="0.2">
      <c r="A322" s="476"/>
      <c r="B322" s="490"/>
      <c r="C322" s="476">
        <v>132</v>
      </c>
      <c r="D322" s="476"/>
      <c r="E322" s="476"/>
      <c r="F322" s="476"/>
      <c r="G322" s="476">
        <v>200</v>
      </c>
      <c r="H322" s="476" t="s">
        <v>594</v>
      </c>
      <c r="I322" s="476" t="s">
        <v>496</v>
      </c>
      <c r="J322" s="504">
        <v>15938</v>
      </c>
    </row>
    <row r="323" spans="1:10" s="484" customFormat="1" ht="14.25" x14ac:dyDescent="0.2">
      <c r="A323" s="492"/>
      <c r="B323" s="492"/>
      <c r="C323" s="492">
        <v>132</v>
      </c>
      <c r="D323" s="492"/>
      <c r="E323" s="492"/>
      <c r="F323" s="492"/>
      <c r="G323" s="492">
        <v>200</v>
      </c>
      <c r="H323" s="492"/>
      <c r="I323" s="492"/>
      <c r="J323" s="506">
        <v>15938</v>
      </c>
    </row>
    <row r="324" spans="1:10" ht="14.25" x14ac:dyDescent="0.2">
      <c r="A324" s="476"/>
      <c r="B324" s="490"/>
      <c r="C324" s="476">
        <v>132</v>
      </c>
      <c r="D324" s="476"/>
      <c r="E324" s="476"/>
      <c r="F324" s="476"/>
      <c r="G324" s="476">
        <v>190</v>
      </c>
      <c r="H324" s="476" t="s">
        <v>594</v>
      </c>
      <c r="I324" s="476" t="s">
        <v>496</v>
      </c>
      <c r="J324" s="504">
        <v>76800</v>
      </c>
    </row>
    <row r="325" spans="1:10" s="484" customFormat="1" ht="14.25" x14ac:dyDescent="0.2">
      <c r="A325" s="492"/>
      <c r="B325" s="492"/>
      <c r="C325" s="492">
        <v>132</v>
      </c>
      <c r="D325" s="492"/>
      <c r="E325" s="492"/>
      <c r="F325" s="492"/>
      <c r="G325" s="492">
        <v>190</v>
      </c>
      <c r="H325" s="492"/>
      <c r="I325" s="492"/>
      <c r="J325" s="506">
        <v>76800</v>
      </c>
    </row>
    <row r="326" spans="1:10" ht="14.25" x14ac:dyDescent="0.2">
      <c r="A326" s="476"/>
      <c r="B326" s="490"/>
      <c r="C326" s="476">
        <v>132</v>
      </c>
      <c r="D326" s="476"/>
      <c r="E326" s="476"/>
      <c r="F326" s="476"/>
      <c r="G326" s="476">
        <v>180</v>
      </c>
      <c r="H326" s="476" t="s">
        <v>594</v>
      </c>
      <c r="I326" s="476" t="s">
        <v>496</v>
      </c>
      <c r="J326" s="504">
        <v>25293</v>
      </c>
    </row>
    <row r="327" spans="1:10" s="484" customFormat="1" ht="14.25" x14ac:dyDescent="0.2">
      <c r="A327" s="492"/>
      <c r="B327" s="492"/>
      <c r="C327" s="492">
        <v>132</v>
      </c>
      <c r="D327" s="492"/>
      <c r="E327" s="492"/>
      <c r="F327" s="492"/>
      <c r="G327" s="492">
        <v>180</v>
      </c>
      <c r="H327" s="492"/>
      <c r="I327" s="492"/>
      <c r="J327" s="506">
        <v>25293</v>
      </c>
    </row>
    <row r="328" spans="1:10" ht="14.25" x14ac:dyDescent="0.2">
      <c r="A328" s="476"/>
      <c r="B328" s="490"/>
      <c r="C328" s="476">
        <v>132</v>
      </c>
      <c r="D328" s="476"/>
      <c r="E328" s="476"/>
      <c r="F328" s="476"/>
      <c r="G328" s="476">
        <v>170</v>
      </c>
      <c r="H328" s="476" t="s">
        <v>594</v>
      </c>
      <c r="I328" s="476" t="s">
        <v>496</v>
      </c>
      <c r="J328" s="504">
        <v>10700</v>
      </c>
    </row>
    <row r="329" spans="1:10" s="484" customFormat="1" ht="14.25" x14ac:dyDescent="0.2">
      <c r="A329" s="492"/>
      <c r="B329" s="492"/>
      <c r="C329" s="492">
        <v>132</v>
      </c>
      <c r="D329" s="492"/>
      <c r="E329" s="492"/>
      <c r="F329" s="492"/>
      <c r="G329" s="492">
        <v>170</v>
      </c>
      <c r="H329" s="492"/>
      <c r="I329" s="492"/>
      <c r="J329" s="506">
        <v>10700</v>
      </c>
    </row>
    <row r="330" spans="1:10" ht="14.25" x14ac:dyDescent="0.2">
      <c r="A330" s="476"/>
      <c r="B330" s="490"/>
      <c r="C330" s="476">
        <v>132</v>
      </c>
      <c r="D330" s="476"/>
      <c r="E330" s="476"/>
      <c r="F330" s="476"/>
      <c r="G330" s="476">
        <v>160</v>
      </c>
      <c r="H330" s="476" t="s">
        <v>594</v>
      </c>
      <c r="I330" s="476" t="s">
        <v>496</v>
      </c>
      <c r="J330" s="504">
        <v>32000</v>
      </c>
    </row>
    <row r="331" spans="1:10" s="484" customFormat="1" ht="14.25" x14ac:dyDescent="0.2">
      <c r="A331" s="492"/>
      <c r="B331" s="492"/>
      <c r="C331" s="492">
        <v>132</v>
      </c>
      <c r="D331" s="492"/>
      <c r="E331" s="492"/>
      <c r="F331" s="492"/>
      <c r="G331" s="492">
        <v>160</v>
      </c>
      <c r="H331" s="492"/>
      <c r="I331" s="492"/>
      <c r="J331" s="506">
        <v>32000</v>
      </c>
    </row>
    <row r="332" spans="1:10" ht="14.25" x14ac:dyDescent="0.2">
      <c r="A332" s="476"/>
      <c r="B332" s="490"/>
      <c r="C332" s="476">
        <v>132</v>
      </c>
      <c r="D332" s="476"/>
      <c r="E332" s="476"/>
      <c r="F332" s="476"/>
      <c r="G332" s="476">
        <v>150</v>
      </c>
      <c r="H332" s="476" t="s">
        <v>594</v>
      </c>
      <c r="I332" s="476" t="s">
        <v>496</v>
      </c>
      <c r="J332" s="504">
        <v>21500</v>
      </c>
    </row>
    <row r="333" spans="1:10" s="484" customFormat="1" ht="14.25" x14ac:dyDescent="0.2">
      <c r="A333" s="492"/>
      <c r="B333" s="492"/>
      <c r="C333" s="492">
        <v>132</v>
      </c>
      <c r="D333" s="492"/>
      <c r="E333" s="492"/>
      <c r="F333" s="492"/>
      <c r="G333" s="492">
        <v>150</v>
      </c>
      <c r="H333" s="492"/>
      <c r="I333" s="492"/>
      <c r="J333" s="506">
        <v>21500</v>
      </c>
    </row>
    <row r="334" spans="1:10" ht="14.25" x14ac:dyDescent="0.2">
      <c r="A334" s="476"/>
      <c r="B334" s="490"/>
      <c r="C334" s="476">
        <v>132</v>
      </c>
      <c r="D334" s="476"/>
      <c r="E334" s="476"/>
      <c r="F334" s="476"/>
      <c r="G334" s="476">
        <v>140</v>
      </c>
      <c r="H334" s="476" t="s">
        <v>594</v>
      </c>
      <c r="I334" s="476" t="s">
        <v>496</v>
      </c>
      <c r="J334" s="504">
        <v>45955</v>
      </c>
    </row>
    <row r="335" spans="1:10" s="484" customFormat="1" ht="14.25" x14ac:dyDescent="0.2">
      <c r="A335" s="492"/>
      <c r="B335" s="492"/>
      <c r="C335" s="492">
        <v>132</v>
      </c>
      <c r="D335" s="492"/>
      <c r="E335" s="492"/>
      <c r="F335" s="492"/>
      <c r="G335" s="492">
        <v>140</v>
      </c>
      <c r="H335" s="492"/>
      <c r="I335" s="492"/>
      <c r="J335" s="506">
        <v>45955</v>
      </c>
    </row>
    <row r="336" spans="1:10" ht="14.25" x14ac:dyDescent="0.2">
      <c r="A336" s="476"/>
      <c r="B336" s="490"/>
      <c r="C336" s="476">
        <v>132</v>
      </c>
      <c r="D336" s="476"/>
      <c r="E336" s="476"/>
      <c r="F336" s="476"/>
      <c r="G336" s="476">
        <v>130</v>
      </c>
      <c r="H336" s="476" t="s">
        <v>594</v>
      </c>
      <c r="I336" s="476" t="s">
        <v>496</v>
      </c>
      <c r="J336" s="504">
        <v>13660</v>
      </c>
    </row>
    <row r="337" spans="1:10" s="484" customFormat="1" ht="14.25" x14ac:dyDescent="0.2">
      <c r="A337" s="492"/>
      <c r="B337" s="492"/>
      <c r="C337" s="492">
        <v>132</v>
      </c>
      <c r="D337" s="492"/>
      <c r="E337" s="492"/>
      <c r="F337" s="492"/>
      <c r="G337" s="492">
        <v>130</v>
      </c>
      <c r="H337" s="492"/>
      <c r="I337" s="492"/>
      <c r="J337" s="506">
        <v>13660</v>
      </c>
    </row>
    <row r="338" spans="1:10" ht="14.25" x14ac:dyDescent="0.2">
      <c r="A338" s="476"/>
      <c r="B338" s="490"/>
      <c r="C338" s="476">
        <v>132</v>
      </c>
      <c r="D338" s="476"/>
      <c r="E338" s="476"/>
      <c r="F338" s="476"/>
      <c r="G338" s="476">
        <v>120</v>
      </c>
      <c r="H338" s="476" t="s">
        <v>594</v>
      </c>
      <c r="I338" s="476" t="s">
        <v>496</v>
      </c>
      <c r="J338" s="504">
        <v>26270</v>
      </c>
    </row>
    <row r="339" spans="1:10" s="484" customFormat="1" ht="14.25" x14ac:dyDescent="0.2">
      <c r="A339" s="492"/>
      <c r="B339" s="492"/>
      <c r="C339" s="492">
        <v>132</v>
      </c>
      <c r="D339" s="492"/>
      <c r="E339" s="492"/>
      <c r="F339" s="492"/>
      <c r="G339" s="492">
        <v>120</v>
      </c>
      <c r="H339" s="492"/>
      <c r="I339" s="492"/>
      <c r="J339" s="506">
        <v>26270</v>
      </c>
    </row>
    <row r="340" spans="1:10" ht="14.25" x14ac:dyDescent="0.2">
      <c r="A340" s="476"/>
      <c r="B340" s="490"/>
      <c r="C340" s="476">
        <v>132</v>
      </c>
      <c r="D340" s="476"/>
      <c r="E340" s="476"/>
      <c r="F340" s="476"/>
      <c r="G340" s="476">
        <v>110</v>
      </c>
      <c r="H340" s="476" t="s">
        <v>594</v>
      </c>
      <c r="I340" s="476" t="s">
        <v>496</v>
      </c>
      <c r="J340" s="504">
        <v>45850</v>
      </c>
    </row>
    <row r="341" spans="1:10" s="484" customFormat="1" ht="14.25" x14ac:dyDescent="0.2">
      <c r="A341" s="492"/>
      <c r="B341" s="492"/>
      <c r="C341" s="492">
        <v>132</v>
      </c>
      <c r="D341" s="492"/>
      <c r="E341" s="492"/>
      <c r="F341" s="492"/>
      <c r="G341" s="492">
        <v>110</v>
      </c>
      <c r="H341" s="492"/>
      <c r="I341" s="492"/>
      <c r="J341" s="506">
        <v>45850</v>
      </c>
    </row>
    <row r="342" spans="1:10" ht="14.25" x14ac:dyDescent="0.2">
      <c r="A342" s="476"/>
      <c r="B342" s="490"/>
      <c r="C342" s="476">
        <v>132</v>
      </c>
      <c r="D342" s="476"/>
      <c r="E342" s="476"/>
      <c r="F342" s="476"/>
      <c r="G342" s="476">
        <v>100</v>
      </c>
      <c r="H342" s="476" t="s">
        <v>594</v>
      </c>
      <c r="I342" s="476" t="s">
        <v>496</v>
      </c>
      <c r="J342" s="504">
        <v>56912</v>
      </c>
    </row>
    <row r="343" spans="1:10" s="484" customFormat="1" ht="14.25" x14ac:dyDescent="0.2">
      <c r="A343" s="492"/>
      <c r="B343" s="492"/>
      <c r="C343" s="492">
        <v>132</v>
      </c>
      <c r="D343" s="492"/>
      <c r="E343" s="492"/>
      <c r="F343" s="492"/>
      <c r="G343" s="492">
        <v>100</v>
      </c>
      <c r="H343" s="492"/>
      <c r="I343" s="492"/>
      <c r="J343" s="506">
        <v>56912</v>
      </c>
    </row>
    <row r="344" spans="1:10" ht="14.25" x14ac:dyDescent="0.2">
      <c r="A344" s="476"/>
      <c r="B344" s="490"/>
      <c r="C344" s="476">
        <v>132</v>
      </c>
      <c r="D344" s="476"/>
      <c r="E344" s="476"/>
      <c r="F344" s="476"/>
      <c r="G344" s="476">
        <v>90</v>
      </c>
      <c r="H344" s="476" t="s">
        <v>594</v>
      </c>
      <c r="I344" s="476" t="s">
        <v>496</v>
      </c>
      <c r="J344" s="504">
        <v>34000</v>
      </c>
    </row>
    <row r="345" spans="1:10" s="484" customFormat="1" ht="14.25" x14ac:dyDescent="0.2">
      <c r="A345" s="492"/>
      <c r="B345" s="492"/>
      <c r="C345" s="492">
        <v>132</v>
      </c>
      <c r="D345" s="492"/>
      <c r="E345" s="492"/>
      <c r="F345" s="492"/>
      <c r="G345" s="492">
        <v>90</v>
      </c>
      <c r="H345" s="492"/>
      <c r="I345" s="492"/>
      <c r="J345" s="506">
        <v>34000</v>
      </c>
    </row>
    <row r="346" spans="1:10" ht="14.25" x14ac:dyDescent="0.2">
      <c r="A346" s="476"/>
      <c r="B346" s="490"/>
      <c r="C346" s="476">
        <v>132</v>
      </c>
      <c r="D346" s="476"/>
      <c r="E346" s="476"/>
      <c r="F346" s="476"/>
      <c r="G346" s="476">
        <v>80</v>
      </c>
      <c r="H346" s="476" t="s">
        <v>594</v>
      </c>
      <c r="I346" s="476" t="s">
        <v>496</v>
      </c>
      <c r="J346" s="504">
        <v>37600</v>
      </c>
    </row>
    <row r="347" spans="1:10" s="484" customFormat="1" ht="14.25" x14ac:dyDescent="0.2">
      <c r="A347" s="492"/>
      <c r="B347" s="492"/>
      <c r="C347" s="492">
        <v>132</v>
      </c>
      <c r="D347" s="492"/>
      <c r="E347" s="492"/>
      <c r="F347" s="492"/>
      <c r="G347" s="492">
        <v>80</v>
      </c>
      <c r="H347" s="492"/>
      <c r="I347" s="492"/>
      <c r="J347" s="506">
        <v>37600</v>
      </c>
    </row>
    <row r="348" spans="1:10" ht="14.25" x14ac:dyDescent="0.2">
      <c r="A348" s="476"/>
      <c r="B348" s="490"/>
      <c r="C348" s="476">
        <v>132</v>
      </c>
      <c r="D348" s="476"/>
      <c r="E348" s="476"/>
      <c r="F348" s="476"/>
      <c r="G348" s="476">
        <v>70</v>
      </c>
      <c r="H348" s="476" t="s">
        <v>594</v>
      </c>
      <c r="I348" s="476" t="s">
        <v>496</v>
      </c>
      <c r="J348" s="504">
        <v>48696</v>
      </c>
    </row>
    <row r="349" spans="1:10" s="484" customFormat="1" ht="14.25" x14ac:dyDescent="0.2">
      <c r="A349" s="492"/>
      <c r="B349" s="492"/>
      <c r="C349" s="492">
        <v>132</v>
      </c>
      <c r="D349" s="492"/>
      <c r="E349" s="492"/>
      <c r="F349" s="492"/>
      <c r="G349" s="492">
        <v>70</v>
      </c>
      <c r="H349" s="492"/>
      <c r="I349" s="492"/>
      <c r="J349" s="506">
        <v>48696</v>
      </c>
    </row>
    <row r="350" spans="1:10" ht="14.25" x14ac:dyDescent="0.2">
      <c r="A350" s="476"/>
      <c r="B350" s="490"/>
      <c r="C350" s="476">
        <v>132</v>
      </c>
      <c r="D350" s="476"/>
      <c r="E350" s="476"/>
      <c r="F350" s="476"/>
      <c r="G350" s="476">
        <v>60</v>
      </c>
      <c r="H350" s="476" t="s">
        <v>594</v>
      </c>
      <c r="I350" s="476" t="s">
        <v>496</v>
      </c>
      <c r="J350" s="504">
        <v>66698</v>
      </c>
    </row>
    <row r="351" spans="1:10" s="484" customFormat="1" ht="14.25" x14ac:dyDescent="0.2">
      <c r="A351" s="492"/>
      <c r="B351" s="492"/>
      <c r="C351" s="492">
        <v>132</v>
      </c>
      <c r="D351" s="492"/>
      <c r="E351" s="492"/>
      <c r="F351" s="492"/>
      <c r="G351" s="492">
        <v>60</v>
      </c>
      <c r="H351" s="492"/>
      <c r="I351" s="492"/>
      <c r="J351" s="506">
        <v>66698</v>
      </c>
    </row>
    <row r="352" spans="1:10" ht="14.25" x14ac:dyDescent="0.2">
      <c r="A352" s="476"/>
      <c r="B352" s="490"/>
      <c r="C352" s="476">
        <v>132</v>
      </c>
      <c r="D352" s="476"/>
      <c r="E352" s="476"/>
      <c r="F352" s="476"/>
      <c r="G352" s="476">
        <v>50</v>
      </c>
      <c r="H352" s="476" t="s">
        <v>594</v>
      </c>
      <c r="I352" s="476" t="s">
        <v>496</v>
      </c>
      <c r="J352" s="504">
        <v>35262</v>
      </c>
    </row>
    <row r="353" spans="1:11" s="484" customFormat="1" ht="14.25" x14ac:dyDescent="0.2">
      <c r="A353" s="492"/>
      <c r="B353" s="492"/>
      <c r="C353" s="492">
        <v>132</v>
      </c>
      <c r="D353" s="492"/>
      <c r="E353" s="492"/>
      <c r="F353" s="492"/>
      <c r="G353" s="492">
        <v>50</v>
      </c>
      <c r="H353" s="492"/>
      <c r="I353" s="492"/>
      <c r="J353" s="506">
        <v>35262</v>
      </c>
    </row>
    <row r="354" spans="1:11" ht="14.25" x14ac:dyDescent="0.2">
      <c r="A354" s="476"/>
      <c r="B354" s="490"/>
      <c r="C354" s="476">
        <v>132</v>
      </c>
      <c r="D354" s="476"/>
      <c r="E354" s="476"/>
      <c r="F354" s="476"/>
      <c r="G354" s="476">
        <v>40</v>
      </c>
      <c r="H354" s="476" t="s">
        <v>594</v>
      </c>
      <c r="I354" s="476" t="s">
        <v>496</v>
      </c>
      <c r="J354" s="504">
        <v>10500</v>
      </c>
    </row>
    <row r="355" spans="1:11" s="484" customFormat="1" ht="14.25" x14ac:dyDescent="0.2">
      <c r="A355" s="492"/>
      <c r="B355" s="492"/>
      <c r="C355" s="492">
        <v>132</v>
      </c>
      <c r="D355" s="492"/>
      <c r="E355" s="492"/>
      <c r="F355" s="492"/>
      <c r="G355" s="492">
        <v>40</v>
      </c>
      <c r="H355" s="492"/>
      <c r="I355" s="492"/>
      <c r="J355" s="506">
        <v>10500</v>
      </c>
    </row>
    <row r="356" spans="1:11" ht="14.25" x14ac:dyDescent="0.2">
      <c r="A356" s="476"/>
      <c r="B356" s="490"/>
      <c r="C356" s="476">
        <v>132</v>
      </c>
      <c r="D356" s="476"/>
      <c r="E356" s="476"/>
      <c r="F356" s="476"/>
      <c r="G356" s="476">
        <v>20</v>
      </c>
      <c r="H356" s="476" t="s">
        <v>594</v>
      </c>
      <c r="I356" s="476" t="s">
        <v>496</v>
      </c>
      <c r="J356" s="504">
        <v>341145</v>
      </c>
    </row>
    <row r="357" spans="1:11" s="484" customFormat="1" ht="14.25" x14ac:dyDescent="0.2">
      <c r="A357" s="492"/>
      <c r="B357" s="492"/>
      <c r="C357" s="492">
        <v>132</v>
      </c>
      <c r="D357" s="492"/>
      <c r="E357" s="492"/>
      <c r="F357" s="492"/>
      <c r="G357" s="492">
        <v>20</v>
      </c>
      <c r="H357" s="492"/>
      <c r="I357" s="492"/>
      <c r="J357" s="506">
        <v>341145</v>
      </c>
    </row>
    <row r="358" spans="1:11" s="514" customFormat="1" ht="15.75" x14ac:dyDescent="0.25">
      <c r="A358" s="480" t="s">
        <v>595</v>
      </c>
      <c r="B358" s="511"/>
      <c r="C358" s="511"/>
      <c r="D358" s="511"/>
      <c r="E358" s="511" t="s">
        <v>541</v>
      </c>
      <c r="F358" s="511"/>
      <c r="G358" s="511"/>
      <c r="H358" s="511"/>
      <c r="I358" s="511"/>
      <c r="J358" s="512">
        <f>SUM(J231+J279+J291+J301+J303+J305+J307+J309+J311+J313+J315+J317+J319+J321+J323+J325+J327+J329+J331+J333+J335+J337+J339+J341+J343+J345+J347+J349+J351+J353+J355+J357+J293+J295+J297+J299)</f>
        <v>20000000</v>
      </c>
      <c r="K358" s="513"/>
    </row>
    <row r="359" spans="1:11" ht="14.25" x14ac:dyDescent="0.2">
      <c r="A359" s="498"/>
      <c r="B359" s="498"/>
      <c r="C359" s="498"/>
      <c r="D359" s="498"/>
      <c r="E359" s="498"/>
      <c r="F359" s="498"/>
      <c r="G359" s="498"/>
      <c r="H359" s="498"/>
      <c r="I359" s="498"/>
      <c r="J359" s="515"/>
    </row>
    <row r="360" spans="1:11" ht="14.25" x14ac:dyDescent="0.2">
      <c r="A360" s="476">
        <v>184</v>
      </c>
      <c r="B360" s="490">
        <v>41787</v>
      </c>
      <c r="C360" s="476">
        <v>132</v>
      </c>
      <c r="D360" s="476" t="s">
        <v>596</v>
      </c>
      <c r="E360" s="476" t="s">
        <v>493</v>
      </c>
      <c r="F360" s="478" t="s">
        <v>494</v>
      </c>
      <c r="G360" s="476">
        <v>31</v>
      </c>
      <c r="H360" s="476" t="s">
        <v>515</v>
      </c>
      <c r="I360" s="476" t="s">
        <v>496</v>
      </c>
      <c r="J360" s="504">
        <v>-161472</v>
      </c>
    </row>
    <row r="361" spans="1:11" ht="14.25" x14ac:dyDescent="0.2">
      <c r="A361" s="476"/>
      <c r="B361" s="490"/>
      <c r="C361" s="476"/>
      <c r="D361" s="476"/>
      <c r="E361" s="476"/>
      <c r="F361" s="478" t="s">
        <v>498</v>
      </c>
      <c r="G361" s="476">
        <v>31</v>
      </c>
      <c r="H361" s="476" t="s">
        <v>514</v>
      </c>
      <c r="I361" s="476" t="s">
        <v>496</v>
      </c>
      <c r="J361" s="504">
        <v>-61359</v>
      </c>
    </row>
    <row r="362" spans="1:11" s="484" customFormat="1" ht="14.25" x14ac:dyDescent="0.2">
      <c r="A362" s="492"/>
      <c r="B362" s="492"/>
      <c r="C362" s="492">
        <v>132</v>
      </c>
      <c r="D362" s="492"/>
      <c r="E362" s="492" t="s">
        <v>493</v>
      </c>
      <c r="F362" s="492"/>
      <c r="G362" s="492">
        <v>31</v>
      </c>
      <c r="H362" s="492"/>
      <c r="I362" s="492"/>
      <c r="J362" s="506">
        <v>-222831</v>
      </c>
    </row>
    <row r="363" spans="1:11" ht="14.25" x14ac:dyDescent="0.2">
      <c r="A363" s="476"/>
      <c r="B363" s="490"/>
      <c r="C363" s="476">
        <v>132</v>
      </c>
      <c r="D363" s="476"/>
      <c r="E363" s="476" t="s">
        <v>497</v>
      </c>
      <c r="F363" s="476"/>
      <c r="G363" s="476">
        <v>20</v>
      </c>
      <c r="H363" s="476" t="s">
        <v>513</v>
      </c>
      <c r="I363" s="476" t="s">
        <v>496</v>
      </c>
      <c r="J363" s="504">
        <v>161472</v>
      </c>
    </row>
    <row r="364" spans="1:11" ht="14.25" x14ac:dyDescent="0.2">
      <c r="A364" s="476"/>
      <c r="B364" s="490"/>
      <c r="C364" s="476"/>
      <c r="D364" s="476"/>
      <c r="E364" s="476"/>
      <c r="F364" s="476"/>
      <c r="G364" s="476">
        <v>20</v>
      </c>
      <c r="H364" s="476" t="s">
        <v>514</v>
      </c>
      <c r="I364" s="476" t="s">
        <v>496</v>
      </c>
      <c r="J364" s="504">
        <v>61359</v>
      </c>
    </row>
    <row r="365" spans="1:11" s="484" customFormat="1" ht="14.25" x14ac:dyDescent="0.2">
      <c r="A365" s="492"/>
      <c r="B365" s="492"/>
      <c r="C365" s="492">
        <v>132</v>
      </c>
      <c r="D365" s="492"/>
      <c r="E365" s="492" t="s">
        <v>497</v>
      </c>
      <c r="F365" s="492"/>
      <c r="G365" s="492">
        <v>20</v>
      </c>
      <c r="H365" s="492"/>
      <c r="I365" s="492"/>
      <c r="J365" s="506">
        <v>222831</v>
      </c>
    </row>
    <row r="366" spans="1:11" s="516" customFormat="1" ht="15.75" thickBot="1" x14ac:dyDescent="0.3">
      <c r="A366" s="502" t="s">
        <v>597</v>
      </c>
      <c r="B366" s="507"/>
      <c r="C366" s="507">
        <v>132</v>
      </c>
      <c r="D366" s="507"/>
      <c r="E366" s="507"/>
      <c r="F366" s="507"/>
      <c r="G366" s="507"/>
      <c r="H366" s="507"/>
      <c r="I366" s="507"/>
      <c r="J366" s="508">
        <f>SUM(J362+J365)</f>
        <v>0</v>
      </c>
    </row>
    <row r="367" spans="1:11" ht="15" thickTop="1" x14ac:dyDescent="0.2">
      <c r="A367" s="517"/>
      <c r="B367" s="517"/>
      <c r="C367" s="517"/>
      <c r="D367" s="517"/>
      <c r="E367" s="517"/>
      <c r="F367" s="517"/>
      <c r="G367" s="517"/>
      <c r="H367" s="517"/>
      <c r="I367" s="517"/>
      <c r="J367" s="518"/>
    </row>
    <row r="368" spans="1:11" ht="14.25" x14ac:dyDescent="0.2">
      <c r="A368" s="476">
        <v>211</v>
      </c>
      <c r="B368" s="490">
        <v>41794</v>
      </c>
      <c r="C368" s="476">
        <v>132</v>
      </c>
      <c r="D368" s="476" t="s">
        <v>598</v>
      </c>
      <c r="E368" s="476" t="s">
        <v>497</v>
      </c>
      <c r="F368" s="478" t="s">
        <v>494</v>
      </c>
      <c r="G368" s="476">
        <v>340</v>
      </c>
      <c r="H368" s="476" t="s">
        <v>513</v>
      </c>
      <c r="I368" s="476" t="s">
        <v>496</v>
      </c>
      <c r="J368" s="495">
        <v>5761</v>
      </c>
    </row>
    <row r="369" spans="1:10" ht="14.25" x14ac:dyDescent="0.2">
      <c r="A369" s="476"/>
      <c r="B369" s="490"/>
      <c r="C369" s="476"/>
      <c r="D369" s="476"/>
      <c r="E369" s="476"/>
      <c r="F369" s="478" t="s">
        <v>498</v>
      </c>
      <c r="G369" s="476"/>
      <c r="H369" s="476" t="s">
        <v>514</v>
      </c>
      <c r="I369" s="476" t="s">
        <v>496</v>
      </c>
      <c r="J369" s="495">
        <v>2189</v>
      </c>
    </row>
    <row r="370" spans="1:10" s="484" customFormat="1" ht="14.25" x14ac:dyDescent="0.2">
      <c r="A370" s="519"/>
      <c r="B370" s="492"/>
      <c r="C370" s="492">
        <v>132</v>
      </c>
      <c r="D370" s="492"/>
      <c r="E370" s="492" t="s">
        <v>497</v>
      </c>
      <c r="F370" s="492"/>
      <c r="G370" s="492">
        <v>340</v>
      </c>
      <c r="H370" s="492"/>
      <c r="I370" s="492"/>
      <c r="J370" s="501">
        <v>7950</v>
      </c>
    </row>
    <row r="371" spans="1:10" ht="14.25" x14ac:dyDescent="0.2">
      <c r="A371" s="476"/>
      <c r="B371" s="490"/>
      <c r="C371" s="476">
        <v>132</v>
      </c>
      <c r="D371" s="476"/>
      <c r="E371" s="476" t="s">
        <v>493</v>
      </c>
      <c r="F371" s="476"/>
      <c r="G371" s="476">
        <v>31</v>
      </c>
      <c r="H371" s="476" t="s">
        <v>515</v>
      </c>
      <c r="I371" s="476" t="s">
        <v>496</v>
      </c>
      <c r="J371" s="495">
        <v>-5761</v>
      </c>
    </row>
    <row r="372" spans="1:10" ht="14.25" x14ac:dyDescent="0.2">
      <c r="A372" s="476"/>
      <c r="B372" s="490"/>
      <c r="C372" s="476">
        <v>132</v>
      </c>
      <c r="D372" s="476"/>
      <c r="E372" s="476"/>
      <c r="F372" s="476"/>
      <c r="G372" s="476">
        <v>31</v>
      </c>
      <c r="H372" s="476" t="s">
        <v>514</v>
      </c>
      <c r="I372" s="476" t="s">
        <v>496</v>
      </c>
      <c r="J372" s="495">
        <v>-2189</v>
      </c>
    </row>
    <row r="373" spans="1:10" ht="14.25" x14ac:dyDescent="0.2">
      <c r="A373" s="492"/>
      <c r="B373" s="492"/>
      <c r="C373" s="492">
        <v>132</v>
      </c>
      <c r="D373" s="492"/>
      <c r="E373" s="492" t="s">
        <v>493</v>
      </c>
      <c r="F373" s="492"/>
      <c r="G373" s="492">
        <v>31</v>
      </c>
      <c r="H373" s="492"/>
      <c r="I373" s="492"/>
      <c r="J373" s="501">
        <v>-7950</v>
      </c>
    </row>
    <row r="374" spans="1:10" ht="15" x14ac:dyDescent="0.25">
      <c r="A374" s="480" t="s">
        <v>599</v>
      </c>
      <c r="B374" s="520"/>
      <c r="C374" s="520">
        <v>132</v>
      </c>
      <c r="D374" s="520"/>
      <c r="E374" s="520"/>
      <c r="F374" s="520"/>
      <c r="G374" s="520"/>
      <c r="H374" s="520"/>
      <c r="I374" s="520"/>
      <c r="J374" s="521">
        <f>SUM(J370+J373)</f>
        <v>0</v>
      </c>
    </row>
    <row r="375" spans="1:10" ht="14.25" x14ac:dyDescent="0.2">
      <c r="A375" s="498"/>
      <c r="B375" s="498"/>
      <c r="C375" s="498"/>
      <c r="D375" s="498"/>
      <c r="E375" s="498"/>
      <c r="F375" s="498"/>
      <c r="G375" s="498"/>
      <c r="H375" s="498"/>
      <c r="I375" s="498"/>
      <c r="J375" s="515"/>
    </row>
    <row r="376" spans="1:10" ht="14.25" x14ac:dyDescent="0.2">
      <c r="A376" s="476">
        <v>225</v>
      </c>
      <c r="B376" s="490">
        <v>41808</v>
      </c>
      <c r="C376" s="476">
        <v>132</v>
      </c>
      <c r="D376" s="476" t="s">
        <v>600</v>
      </c>
      <c r="E376" s="476" t="s">
        <v>493</v>
      </c>
      <c r="F376" s="478" t="s">
        <v>494</v>
      </c>
      <c r="G376" s="476">
        <v>31</v>
      </c>
      <c r="H376" s="476" t="s">
        <v>515</v>
      </c>
      <c r="I376" s="476" t="s">
        <v>496</v>
      </c>
      <c r="J376" s="495">
        <v>-13906</v>
      </c>
    </row>
    <row r="377" spans="1:10" ht="14.25" x14ac:dyDescent="0.2">
      <c r="A377" s="476"/>
      <c r="B377" s="490"/>
      <c r="C377" s="476"/>
      <c r="D377" s="476"/>
      <c r="E377" s="476"/>
      <c r="F377" s="478" t="s">
        <v>498</v>
      </c>
      <c r="G377" s="476"/>
      <c r="H377" s="476" t="s">
        <v>514</v>
      </c>
      <c r="I377" s="476" t="s">
        <v>496</v>
      </c>
      <c r="J377" s="495">
        <v>-5270</v>
      </c>
    </row>
    <row r="378" spans="1:10" s="484" customFormat="1" ht="14.25" x14ac:dyDescent="0.2">
      <c r="A378" s="492"/>
      <c r="B378" s="492"/>
      <c r="C378" s="492">
        <v>132</v>
      </c>
      <c r="D378" s="492"/>
      <c r="E378" s="492" t="s">
        <v>493</v>
      </c>
      <c r="F378" s="492"/>
      <c r="G378" s="492">
        <v>31</v>
      </c>
      <c r="H378" s="492"/>
      <c r="I378" s="492"/>
      <c r="J378" s="501">
        <v>-19176</v>
      </c>
    </row>
    <row r="379" spans="1:10" ht="14.25" x14ac:dyDescent="0.2">
      <c r="A379" s="476"/>
      <c r="B379" s="490"/>
      <c r="C379" s="476">
        <v>132</v>
      </c>
      <c r="D379" s="476"/>
      <c r="E379" s="476" t="s">
        <v>497</v>
      </c>
      <c r="F379" s="476"/>
      <c r="G379" s="476">
        <v>300</v>
      </c>
      <c r="H379" s="476" t="s">
        <v>513</v>
      </c>
      <c r="I379" s="476" t="s">
        <v>496</v>
      </c>
      <c r="J379" s="495">
        <v>4666</v>
      </c>
    </row>
    <row r="380" spans="1:10" ht="14.25" x14ac:dyDescent="0.2">
      <c r="A380" s="476"/>
      <c r="B380" s="490"/>
      <c r="C380" s="476"/>
      <c r="D380" s="476"/>
      <c r="E380" s="476"/>
      <c r="F380" s="476"/>
      <c r="G380" s="476"/>
      <c r="H380" s="476" t="s">
        <v>514</v>
      </c>
      <c r="I380" s="476" t="s">
        <v>496</v>
      </c>
      <c r="J380" s="495">
        <v>1769</v>
      </c>
    </row>
    <row r="381" spans="1:10" s="484" customFormat="1" ht="14.25" x14ac:dyDescent="0.2">
      <c r="A381" s="492"/>
      <c r="B381" s="492"/>
      <c r="C381" s="492">
        <v>132</v>
      </c>
      <c r="D381" s="492"/>
      <c r="E381" s="492" t="s">
        <v>497</v>
      </c>
      <c r="F381" s="492"/>
      <c r="G381" s="492">
        <v>300</v>
      </c>
      <c r="H381" s="492"/>
      <c r="I381" s="492"/>
      <c r="J381" s="501">
        <v>6435</v>
      </c>
    </row>
    <row r="382" spans="1:10" ht="14.25" x14ac:dyDescent="0.2">
      <c r="A382" s="476"/>
      <c r="B382" s="490"/>
      <c r="C382" s="476">
        <v>132</v>
      </c>
      <c r="D382" s="476"/>
      <c r="E382" s="476" t="s">
        <v>497</v>
      </c>
      <c r="F382" s="476"/>
      <c r="G382" s="476">
        <v>160</v>
      </c>
      <c r="H382" s="476" t="s">
        <v>513</v>
      </c>
      <c r="I382" s="476" t="s">
        <v>496</v>
      </c>
      <c r="J382" s="495">
        <v>4491</v>
      </c>
    </row>
    <row r="383" spans="1:10" ht="14.25" x14ac:dyDescent="0.2">
      <c r="A383" s="476"/>
      <c r="B383" s="490"/>
      <c r="C383" s="476"/>
      <c r="D383" s="476"/>
      <c r="E383" s="476"/>
      <c r="F383" s="476"/>
      <c r="G383" s="476"/>
      <c r="H383" s="476" t="s">
        <v>514</v>
      </c>
      <c r="I383" s="476" t="s">
        <v>496</v>
      </c>
      <c r="J383" s="495">
        <v>1702</v>
      </c>
    </row>
    <row r="384" spans="1:10" s="484" customFormat="1" ht="14.25" x14ac:dyDescent="0.2">
      <c r="A384" s="492"/>
      <c r="B384" s="492"/>
      <c r="C384" s="492">
        <v>132</v>
      </c>
      <c r="D384" s="492"/>
      <c r="E384" s="492" t="s">
        <v>497</v>
      </c>
      <c r="F384" s="492"/>
      <c r="G384" s="492">
        <v>160</v>
      </c>
      <c r="H384" s="492"/>
      <c r="I384" s="492"/>
      <c r="J384" s="501">
        <v>6193</v>
      </c>
    </row>
    <row r="385" spans="1:10" ht="14.25" x14ac:dyDescent="0.2">
      <c r="A385" s="476"/>
      <c r="B385" s="490"/>
      <c r="C385" s="476">
        <v>132</v>
      </c>
      <c r="D385" s="476"/>
      <c r="E385" s="476" t="s">
        <v>497</v>
      </c>
      <c r="F385" s="476"/>
      <c r="G385" s="476">
        <v>40</v>
      </c>
      <c r="H385" s="476" t="s">
        <v>513</v>
      </c>
      <c r="I385" s="476" t="s">
        <v>496</v>
      </c>
      <c r="J385" s="495">
        <v>4749</v>
      </c>
    </row>
    <row r="386" spans="1:10" ht="14.25" x14ac:dyDescent="0.2">
      <c r="A386" s="476"/>
      <c r="B386" s="490"/>
      <c r="C386" s="476"/>
      <c r="D386" s="476"/>
      <c r="E386" s="476"/>
      <c r="F386" s="476"/>
      <c r="G386" s="476"/>
      <c r="H386" s="476" t="s">
        <v>514</v>
      </c>
      <c r="I386" s="476" t="s">
        <v>496</v>
      </c>
      <c r="J386" s="495">
        <v>1799</v>
      </c>
    </row>
    <row r="387" spans="1:10" s="484" customFormat="1" ht="14.25" x14ac:dyDescent="0.2">
      <c r="A387" s="492"/>
      <c r="B387" s="492"/>
      <c r="C387" s="492">
        <v>132</v>
      </c>
      <c r="D387" s="492"/>
      <c r="E387" s="492" t="s">
        <v>497</v>
      </c>
      <c r="F387" s="492"/>
      <c r="G387" s="492">
        <v>40</v>
      </c>
      <c r="H387" s="492"/>
      <c r="I387" s="492"/>
      <c r="J387" s="501">
        <v>6548</v>
      </c>
    </row>
    <row r="388" spans="1:10" s="516" customFormat="1" ht="15" x14ac:dyDescent="0.25">
      <c r="A388" s="480" t="s">
        <v>601</v>
      </c>
      <c r="B388" s="520"/>
      <c r="C388" s="520">
        <v>132</v>
      </c>
      <c r="D388" s="520"/>
      <c r="E388" s="520"/>
      <c r="F388" s="520"/>
      <c r="G388" s="520"/>
      <c r="H388" s="520"/>
      <c r="I388" s="520"/>
      <c r="J388" s="522">
        <f>SUM(J378+J381+J384+J387)</f>
        <v>0</v>
      </c>
    </row>
    <row r="389" spans="1:10" ht="14.25" x14ac:dyDescent="0.2">
      <c r="A389" s="498"/>
      <c r="B389" s="498"/>
      <c r="C389" s="498"/>
      <c r="D389" s="498"/>
      <c r="E389" s="498"/>
      <c r="F389" s="498"/>
      <c r="G389" s="498"/>
      <c r="H389" s="498"/>
      <c r="I389" s="498"/>
      <c r="J389" s="523"/>
    </row>
    <row r="390" spans="1:10" ht="14.25" x14ac:dyDescent="0.2">
      <c r="A390" s="476">
        <v>236</v>
      </c>
      <c r="B390" s="490">
        <v>41816</v>
      </c>
      <c r="C390" s="476">
        <v>132</v>
      </c>
      <c r="D390" s="476" t="s">
        <v>602</v>
      </c>
      <c r="E390" s="476" t="s">
        <v>493</v>
      </c>
      <c r="F390" s="478" t="s">
        <v>494</v>
      </c>
      <c r="G390" s="476">
        <v>31</v>
      </c>
      <c r="H390" s="476" t="s">
        <v>506</v>
      </c>
      <c r="I390" s="476" t="s">
        <v>496</v>
      </c>
      <c r="J390" s="495">
        <v>-16763</v>
      </c>
    </row>
    <row r="391" spans="1:10" ht="14.25" x14ac:dyDescent="0.2">
      <c r="A391" s="476"/>
      <c r="B391" s="490"/>
      <c r="C391" s="476"/>
      <c r="D391" s="476"/>
      <c r="E391" s="476" t="s">
        <v>497</v>
      </c>
      <c r="F391" s="478" t="s">
        <v>498</v>
      </c>
      <c r="G391" s="476">
        <v>31</v>
      </c>
      <c r="H391" s="476" t="s">
        <v>591</v>
      </c>
      <c r="I391" s="476" t="s">
        <v>496</v>
      </c>
      <c r="J391" s="495">
        <v>10000</v>
      </c>
    </row>
    <row r="392" spans="1:10" ht="14.25" x14ac:dyDescent="0.2">
      <c r="A392" s="476"/>
      <c r="B392" s="490"/>
      <c r="C392" s="476"/>
      <c r="D392" s="476"/>
      <c r="E392" s="476" t="s">
        <v>497</v>
      </c>
      <c r="F392" s="476"/>
      <c r="G392" s="476">
        <v>31</v>
      </c>
      <c r="H392" s="476" t="s">
        <v>508</v>
      </c>
      <c r="I392" s="476" t="s">
        <v>496</v>
      </c>
      <c r="J392" s="495">
        <v>263</v>
      </c>
    </row>
    <row r="393" spans="1:10" ht="14.25" x14ac:dyDescent="0.2">
      <c r="A393" s="476"/>
      <c r="B393" s="490"/>
      <c r="C393" s="476"/>
      <c r="D393" s="476"/>
      <c r="E393" s="476" t="s">
        <v>497</v>
      </c>
      <c r="F393" s="476"/>
      <c r="G393" s="476">
        <v>31</v>
      </c>
      <c r="H393" s="476" t="s">
        <v>603</v>
      </c>
      <c r="I393" s="476" t="s">
        <v>496</v>
      </c>
      <c r="J393" s="495">
        <v>4000</v>
      </c>
    </row>
    <row r="394" spans="1:10" ht="14.25" x14ac:dyDescent="0.2">
      <c r="A394" s="476"/>
      <c r="B394" s="490"/>
      <c r="C394" s="476"/>
      <c r="D394" s="476"/>
      <c r="E394" s="476" t="s">
        <v>497</v>
      </c>
      <c r="F394" s="476"/>
      <c r="G394" s="476">
        <v>31</v>
      </c>
      <c r="H394" s="476" t="s">
        <v>507</v>
      </c>
      <c r="I394" s="476" t="s">
        <v>496</v>
      </c>
      <c r="J394" s="495">
        <v>2500</v>
      </c>
    </row>
    <row r="395" spans="1:10" s="516" customFormat="1" ht="15" x14ac:dyDescent="0.25">
      <c r="A395" s="480" t="s">
        <v>604</v>
      </c>
      <c r="B395" s="520"/>
      <c r="C395" s="520">
        <v>132</v>
      </c>
      <c r="D395" s="520"/>
      <c r="E395" s="520"/>
      <c r="F395" s="520"/>
      <c r="G395" s="520">
        <v>31</v>
      </c>
      <c r="H395" s="520"/>
      <c r="I395" s="520"/>
      <c r="J395" s="522">
        <f>SUM(J390:J394)</f>
        <v>0</v>
      </c>
    </row>
    <row r="396" spans="1:10" ht="14.25" x14ac:dyDescent="0.2">
      <c r="A396" s="498"/>
      <c r="B396" s="498"/>
      <c r="C396" s="498"/>
      <c r="D396" s="498"/>
      <c r="E396" s="498"/>
      <c r="F396" s="498"/>
      <c r="G396" s="498"/>
      <c r="H396" s="498"/>
      <c r="I396" s="498"/>
      <c r="J396" s="523"/>
    </row>
    <row r="397" spans="1:10" ht="14.25" x14ac:dyDescent="0.2">
      <c r="A397" s="476">
        <v>238</v>
      </c>
      <c r="B397" s="490">
        <v>41816</v>
      </c>
      <c r="C397" s="476">
        <v>132</v>
      </c>
      <c r="D397" s="476" t="s">
        <v>605</v>
      </c>
      <c r="E397" s="476" t="s">
        <v>493</v>
      </c>
      <c r="F397" s="478" t="s">
        <v>494</v>
      </c>
      <c r="G397" s="476">
        <v>43</v>
      </c>
      <c r="H397" s="476" t="s">
        <v>548</v>
      </c>
      <c r="I397" s="476" t="s">
        <v>496</v>
      </c>
      <c r="J397" s="495">
        <v>-30000</v>
      </c>
    </row>
    <row r="398" spans="1:10" ht="14.25" x14ac:dyDescent="0.2">
      <c r="A398" s="476"/>
      <c r="B398" s="476"/>
      <c r="C398" s="492">
        <v>132</v>
      </c>
      <c r="D398" s="476"/>
      <c r="E398" s="492" t="s">
        <v>493</v>
      </c>
      <c r="F398" s="478" t="s">
        <v>498</v>
      </c>
      <c r="G398" s="492">
        <v>43</v>
      </c>
      <c r="H398" s="476"/>
      <c r="I398" s="476"/>
      <c r="J398" s="501">
        <v>-30000</v>
      </c>
    </row>
    <row r="399" spans="1:10" ht="14.25" x14ac:dyDescent="0.2">
      <c r="A399" s="476"/>
      <c r="B399" s="490"/>
      <c r="C399" s="476">
        <v>132</v>
      </c>
      <c r="D399" s="476"/>
      <c r="E399" s="476" t="s">
        <v>497</v>
      </c>
      <c r="F399" s="476"/>
      <c r="G399" s="476">
        <v>130</v>
      </c>
      <c r="H399" s="476" t="s">
        <v>537</v>
      </c>
      <c r="I399" s="476" t="s">
        <v>496</v>
      </c>
      <c r="J399" s="495">
        <v>3500</v>
      </c>
    </row>
    <row r="400" spans="1:10" ht="14.25" x14ac:dyDescent="0.2">
      <c r="A400" s="476"/>
      <c r="B400" s="490"/>
      <c r="C400" s="476"/>
      <c r="D400" s="476"/>
      <c r="E400" s="476" t="s">
        <v>493</v>
      </c>
      <c r="F400" s="476"/>
      <c r="G400" s="476">
        <v>130</v>
      </c>
      <c r="H400" s="476" t="s">
        <v>546</v>
      </c>
      <c r="I400" s="476" t="s">
        <v>496</v>
      </c>
      <c r="J400" s="495">
        <v>-3500</v>
      </c>
    </row>
    <row r="401" spans="1:10" s="484" customFormat="1" ht="14.25" x14ac:dyDescent="0.2">
      <c r="A401" s="492"/>
      <c r="B401" s="492"/>
      <c r="C401" s="492">
        <v>132</v>
      </c>
      <c r="D401" s="492"/>
      <c r="E401" s="492"/>
      <c r="F401" s="492"/>
      <c r="G401" s="492">
        <v>130</v>
      </c>
      <c r="H401" s="492"/>
      <c r="I401" s="492"/>
      <c r="J401" s="501">
        <f>SUM(J399:J400)</f>
        <v>0</v>
      </c>
    </row>
    <row r="402" spans="1:10" ht="14.25" x14ac:dyDescent="0.2">
      <c r="A402" s="476"/>
      <c r="B402" s="490"/>
      <c r="C402" s="476">
        <v>132</v>
      </c>
      <c r="D402" s="476"/>
      <c r="E402" s="476" t="s">
        <v>497</v>
      </c>
      <c r="F402" s="476"/>
      <c r="G402" s="476">
        <v>70</v>
      </c>
      <c r="H402" s="476" t="s">
        <v>537</v>
      </c>
      <c r="I402" s="476" t="s">
        <v>496</v>
      </c>
      <c r="J402" s="495">
        <v>3000</v>
      </c>
    </row>
    <row r="403" spans="1:10" ht="14.25" x14ac:dyDescent="0.2">
      <c r="A403" s="476"/>
      <c r="B403" s="490"/>
      <c r="C403" s="476">
        <v>132</v>
      </c>
      <c r="D403" s="476"/>
      <c r="E403" s="476" t="s">
        <v>493</v>
      </c>
      <c r="F403" s="476"/>
      <c r="G403" s="476">
        <v>70</v>
      </c>
      <c r="H403" s="476" t="s">
        <v>546</v>
      </c>
      <c r="I403" s="476" t="s">
        <v>496</v>
      </c>
      <c r="J403" s="495">
        <v>-3000</v>
      </c>
    </row>
    <row r="404" spans="1:10" s="484" customFormat="1" ht="14.25" x14ac:dyDescent="0.2">
      <c r="A404" s="492"/>
      <c r="B404" s="492"/>
      <c r="C404" s="492">
        <v>132</v>
      </c>
      <c r="D404" s="492"/>
      <c r="E404" s="492"/>
      <c r="F404" s="492"/>
      <c r="G404" s="492">
        <v>70</v>
      </c>
      <c r="H404" s="492"/>
      <c r="I404" s="492"/>
      <c r="J404" s="501">
        <f>SUM(J402:J403)</f>
        <v>0</v>
      </c>
    </row>
    <row r="405" spans="1:10" ht="14.25" x14ac:dyDescent="0.2">
      <c r="A405" s="476"/>
      <c r="B405" s="490"/>
      <c r="C405" s="476">
        <v>132</v>
      </c>
      <c r="D405" s="476"/>
      <c r="E405" s="476" t="s">
        <v>497</v>
      </c>
      <c r="F405" s="476"/>
      <c r="G405" s="476">
        <v>20</v>
      </c>
      <c r="H405" s="476" t="s">
        <v>548</v>
      </c>
      <c r="I405" s="476" t="s">
        <v>496</v>
      </c>
      <c r="J405" s="495">
        <v>30000</v>
      </c>
    </row>
    <row r="406" spans="1:10" s="484" customFormat="1" ht="14.25" x14ac:dyDescent="0.2">
      <c r="A406" s="492"/>
      <c r="B406" s="492"/>
      <c r="C406" s="492">
        <v>132</v>
      </c>
      <c r="D406" s="492"/>
      <c r="E406" s="492" t="s">
        <v>497</v>
      </c>
      <c r="F406" s="492"/>
      <c r="G406" s="492">
        <v>20</v>
      </c>
      <c r="H406" s="492"/>
      <c r="I406" s="492"/>
      <c r="J406" s="501">
        <f>SUM(J405)</f>
        <v>30000</v>
      </c>
    </row>
    <row r="407" spans="1:10" s="516" customFormat="1" ht="15.75" thickBot="1" x14ac:dyDescent="0.3">
      <c r="A407" s="524" t="s">
        <v>606</v>
      </c>
      <c r="B407" s="474"/>
      <c r="C407" s="474">
        <v>132</v>
      </c>
      <c r="D407" s="474"/>
      <c r="E407" s="474"/>
      <c r="F407" s="474"/>
      <c r="G407" s="474"/>
      <c r="H407" s="474"/>
      <c r="I407" s="474"/>
      <c r="J407" s="525">
        <f>SUM(J398+J401+J404+J406)</f>
        <v>0</v>
      </c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53" fitToHeight="4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5"/>
  <sheetViews>
    <sheetView workbookViewId="0">
      <selection activeCell="L11" sqref="L11"/>
    </sheetView>
  </sheetViews>
  <sheetFormatPr defaultRowHeight="14.25" customHeight="1" x14ac:dyDescent="0.2"/>
  <cols>
    <col min="1" max="1" width="7" style="1" customWidth="1"/>
    <col min="2" max="2" width="70.7109375" style="1" customWidth="1"/>
    <col min="3" max="8" width="11.7109375" style="1" customWidth="1"/>
    <col min="9" max="9" width="14.7109375" style="1" customWidth="1"/>
    <col min="10" max="10" width="16.28515625" style="1" customWidth="1"/>
    <col min="11" max="16384" width="9.140625" style="1"/>
  </cols>
  <sheetData>
    <row r="3" spans="1:11" ht="14.25" customHeight="1" x14ac:dyDescent="0.2">
      <c r="A3" s="77" t="s">
        <v>88</v>
      </c>
    </row>
    <row r="4" spans="1:11" ht="14.25" customHeight="1" x14ac:dyDescent="0.2">
      <c r="I4" s="2" t="s">
        <v>3</v>
      </c>
    </row>
    <row r="5" spans="1:11" ht="33.75" customHeight="1" x14ac:dyDescent="0.2">
      <c r="A5" s="14" t="s">
        <v>57</v>
      </c>
      <c r="B5" s="6" t="s">
        <v>1</v>
      </c>
      <c r="C5" s="15" t="s">
        <v>71</v>
      </c>
      <c r="D5" s="15" t="s">
        <v>72</v>
      </c>
      <c r="E5" s="15" t="s">
        <v>95</v>
      </c>
      <c r="F5" s="15" t="s">
        <v>96</v>
      </c>
      <c r="G5" s="15" t="s">
        <v>98</v>
      </c>
      <c r="H5" s="15" t="s">
        <v>154</v>
      </c>
      <c r="I5" s="15" t="s">
        <v>155</v>
      </c>
    </row>
    <row r="6" spans="1:11" ht="18.75" customHeight="1" x14ac:dyDescent="0.2">
      <c r="A6" s="3"/>
      <c r="B6" s="11" t="s">
        <v>84</v>
      </c>
      <c r="C6" s="78">
        <f t="shared" ref="C6:D6" si="0">+C9+C10+C11+C12+C13+C14+C15+C16+C17+C18+C19+C20</f>
        <v>526264</v>
      </c>
      <c r="D6" s="78">
        <f t="shared" si="0"/>
        <v>506612</v>
      </c>
      <c r="E6" s="78">
        <f>+E9+E10+E11+E12+E13+E14+E15+E16+E17+E18+E19+E20</f>
        <v>499852</v>
      </c>
      <c r="F6" s="78">
        <f>+F9+F10+F11+F12+F13+F14+F15+F16+F17+F18+F19+F20</f>
        <v>508781</v>
      </c>
      <c r="G6" s="78">
        <f>+G9+G10+G11+G12+G13+G14+G15+G16+G17+G18+G19+G20</f>
        <v>519666</v>
      </c>
      <c r="H6" s="78">
        <f>+H9+H10+H11+H12+H13+H14+H15+H16+H17+H18+H19+H20</f>
        <v>532430</v>
      </c>
      <c r="I6" s="78">
        <f>SUM(C6:H6)</f>
        <v>3093605</v>
      </c>
      <c r="J6" s="9"/>
    </row>
    <row r="7" spans="1:11" ht="18.75" customHeight="1" x14ac:dyDescent="0.2">
      <c r="A7" s="4"/>
      <c r="B7" s="11" t="s">
        <v>85</v>
      </c>
      <c r="C7" s="78">
        <f>+C9+C10+C11+C14+C15+C16+C18+C19+C20</f>
        <v>494144</v>
      </c>
      <c r="D7" s="78">
        <f t="shared" ref="D7:E7" si="1">+D9+D10+D11+D14+D15+D16+D18+D19+D20</f>
        <v>487299</v>
      </c>
      <c r="E7" s="78">
        <f t="shared" si="1"/>
        <v>478942</v>
      </c>
      <c r="F7" s="78">
        <f t="shared" ref="F7:G7" si="2">+F9+F10+F11+F14+F15+F16+F18+F19+F20</f>
        <v>486983</v>
      </c>
      <c r="G7" s="78">
        <f t="shared" si="2"/>
        <v>501388</v>
      </c>
      <c r="H7" s="78">
        <f t="shared" ref="H7" si="3">+H9+H10+H11+H14+H15+H16+H18+H19+H20</f>
        <v>511512</v>
      </c>
      <c r="I7" s="78">
        <f t="shared" ref="I7:I8" si="4">SUM(C7:H7)</f>
        <v>2960268</v>
      </c>
      <c r="J7" s="9"/>
      <c r="K7" s="5"/>
    </row>
    <row r="8" spans="1:11" ht="18.75" customHeight="1" x14ac:dyDescent="0.2">
      <c r="A8" s="4"/>
      <c r="B8" s="91" t="s">
        <v>70</v>
      </c>
      <c r="C8" s="92">
        <f t="shared" ref="C8" si="5">+C9+C10+C11+C12+C13+C14+C18</f>
        <v>503984</v>
      </c>
      <c r="D8" s="92">
        <f>+D9+D10+D11+D12+D13+D14+D18</f>
        <v>481528</v>
      </c>
      <c r="E8" s="92">
        <f>+E9+E10+E11+E12+E13+E14+E18</f>
        <v>475858</v>
      </c>
      <c r="F8" s="92">
        <f>+F9+F10+F11+F12+F13+F14+F18</f>
        <v>496840</v>
      </c>
      <c r="G8" s="92">
        <f>+G9+G10+G11+G12+G13+G14+G18</f>
        <v>503765</v>
      </c>
      <c r="H8" s="92">
        <f>+H9+H10+H11+H12+H13+H14+H18</f>
        <v>507774</v>
      </c>
      <c r="I8" s="92">
        <f t="shared" si="4"/>
        <v>2969749</v>
      </c>
      <c r="J8" s="9"/>
    </row>
    <row r="9" spans="1:11" ht="18.75" customHeight="1" x14ac:dyDescent="0.2">
      <c r="A9" s="6" t="s">
        <v>58</v>
      </c>
      <c r="B9" s="7" t="s">
        <v>59</v>
      </c>
      <c r="C9" s="78">
        <v>447184</v>
      </c>
      <c r="D9" s="78">
        <v>438208</v>
      </c>
      <c r="E9" s="78">
        <v>429269</v>
      </c>
      <c r="F9" s="78">
        <v>449247</v>
      </c>
      <c r="G9" s="78">
        <v>459193</v>
      </c>
      <c r="H9" s="78">
        <v>462320</v>
      </c>
      <c r="I9" s="78">
        <f>SUM(C9:H9)</f>
        <v>2685421</v>
      </c>
      <c r="J9" s="9"/>
      <c r="K9" s="5"/>
    </row>
    <row r="10" spans="1:11" ht="18.75" customHeight="1" x14ac:dyDescent="0.2">
      <c r="A10" s="6" t="s">
        <v>60</v>
      </c>
      <c r="B10" s="7" t="s">
        <v>61</v>
      </c>
      <c r="C10" s="78">
        <v>24121</v>
      </c>
      <c r="D10" s="78">
        <v>24643</v>
      </c>
      <c r="E10" s="78">
        <v>24967</v>
      </c>
      <c r="F10" s="78">
        <v>25290</v>
      </c>
      <c r="G10" s="78">
        <v>25688</v>
      </c>
      <c r="H10" s="78">
        <v>25716</v>
      </c>
      <c r="I10" s="78">
        <f t="shared" ref="I10:I20" si="6">SUM(C10:H10)</f>
        <v>150425</v>
      </c>
      <c r="J10" s="10"/>
      <c r="K10" s="5"/>
    </row>
    <row r="11" spans="1:11" ht="18.75" customHeight="1" x14ac:dyDescent="0.2">
      <c r="A11" s="6" t="s">
        <v>62</v>
      </c>
      <c r="B11" s="7" t="s">
        <v>63</v>
      </c>
      <c r="C11" s="78">
        <v>1271</v>
      </c>
      <c r="D11" s="78">
        <v>1245</v>
      </c>
      <c r="E11" s="78">
        <v>1259</v>
      </c>
      <c r="F11" s="78">
        <v>1240</v>
      </c>
      <c r="G11" s="78">
        <v>1259</v>
      </c>
      <c r="H11" s="78">
        <v>1272</v>
      </c>
      <c r="I11" s="78">
        <f t="shared" si="6"/>
        <v>7546</v>
      </c>
      <c r="J11" s="10"/>
      <c r="K11" s="5"/>
    </row>
    <row r="12" spans="1:11" ht="18.75" customHeight="1" x14ac:dyDescent="0.2">
      <c r="A12" s="6" t="s">
        <v>73</v>
      </c>
      <c r="B12" s="7" t="s">
        <v>83</v>
      </c>
      <c r="C12" s="78">
        <v>1252</v>
      </c>
      <c r="D12" s="78">
        <v>1128</v>
      </c>
      <c r="E12" s="78">
        <f>1114</f>
        <v>1114</v>
      </c>
      <c r="F12" s="78">
        <v>1189</v>
      </c>
      <c r="G12" s="78">
        <v>1305</v>
      </c>
      <c r="H12" s="78">
        <v>2033</v>
      </c>
      <c r="I12" s="78">
        <f t="shared" si="6"/>
        <v>8021</v>
      </c>
      <c r="J12" s="10"/>
      <c r="K12" s="5"/>
    </row>
    <row r="13" spans="1:11" ht="18.75" customHeight="1" x14ac:dyDescent="0.2">
      <c r="A13" s="6" t="s">
        <v>74</v>
      </c>
      <c r="B13" s="7" t="s">
        <v>64</v>
      </c>
      <c r="C13" s="78">
        <v>29776</v>
      </c>
      <c r="D13" s="78">
        <v>15828</v>
      </c>
      <c r="E13" s="78">
        <v>18559</v>
      </c>
      <c r="F13" s="78">
        <v>18977</v>
      </c>
      <c r="G13" s="78">
        <v>16096</v>
      </c>
      <c r="H13" s="78">
        <v>15963</v>
      </c>
      <c r="I13" s="78">
        <f t="shared" si="6"/>
        <v>115199</v>
      </c>
      <c r="J13" s="10"/>
      <c r="K13" s="5"/>
    </row>
    <row r="14" spans="1:11" ht="18.75" customHeight="1" x14ac:dyDescent="0.2">
      <c r="A14" s="6" t="s">
        <v>75</v>
      </c>
      <c r="B14" s="7" t="s">
        <v>65</v>
      </c>
      <c r="C14" s="78">
        <v>290</v>
      </c>
      <c r="D14" s="78">
        <v>382</v>
      </c>
      <c r="E14" s="78">
        <v>603</v>
      </c>
      <c r="F14" s="78">
        <v>804</v>
      </c>
      <c r="G14" s="78">
        <v>158</v>
      </c>
      <c r="H14" s="78">
        <v>412</v>
      </c>
      <c r="I14" s="78">
        <f t="shared" si="6"/>
        <v>2649</v>
      </c>
      <c r="J14" s="10"/>
      <c r="K14" s="5"/>
    </row>
    <row r="15" spans="1:11" ht="18.75" customHeight="1" x14ac:dyDescent="0.2">
      <c r="A15" s="6" t="s">
        <v>76</v>
      </c>
      <c r="B15" s="7" t="s">
        <v>66</v>
      </c>
      <c r="C15" s="78">
        <v>20983</v>
      </c>
      <c r="D15" s="78">
        <v>22486</v>
      </c>
      <c r="E15" s="78">
        <v>22486</v>
      </c>
      <c r="F15" s="78">
        <v>10079</v>
      </c>
      <c r="G15" s="78">
        <v>14795</v>
      </c>
      <c r="H15" s="78">
        <v>21495</v>
      </c>
      <c r="I15" s="78">
        <f t="shared" si="6"/>
        <v>112324</v>
      </c>
      <c r="J15" s="10"/>
      <c r="K15" s="5"/>
    </row>
    <row r="16" spans="1:11" ht="18.75" customHeight="1" x14ac:dyDescent="0.2">
      <c r="A16" s="6" t="s">
        <v>77</v>
      </c>
      <c r="B16" s="8" t="s">
        <v>67</v>
      </c>
      <c r="C16" s="78">
        <v>197</v>
      </c>
      <c r="D16" s="78">
        <v>230</v>
      </c>
      <c r="E16" s="78">
        <v>217</v>
      </c>
      <c r="F16" s="78">
        <v>220</v>
      </c>
      <c r="G16" s="78">
        <v>214</v>
      </c>
      <c r="H16" s="78">
        <v>233</v>
      </c>
      <c r="I16" s="78">
        <f t="shared" si="6"/>
        <v>1311</v>
      </c>
      <c r="J16" s="10"/>
      <c r="K16" s="5"/>
    </row>
    <row r="17" spans="1:11" ht="18.75" customHeight="1" x14ac:dyDescent="0.2">
      <c r="A17" s="6" t="s">
        <v>78</v>
      </c>
      <c r="B17" s="7" t="s">
        <v>86</v>
      </c>
      <c r="C17" s="78">
        <v>1092</v>
      </c>
      <c r="D17" s="78">
        <v>2357</v>
      </c>
      <c r="E17" s="78">
        <f>1208+29</f>
        <v>1237</v>
      </c>
      <c r="F17" s="78">
        <v>1632</v>
      </c>
      <c r="G17" s="78">
        <v>877</v>
      </c>
      <c r="H17" s="78">
        <f>2913+9</f>
        <v>2922</v>
      </c>
      <c r="I17" s="78">
        <f t="shared" si="6"/>
        <v>10117</v>
      </c>
      <c r="J17" s="10"/>
      <c r="K17" s="5"/>
    </row>
    <row r="18" spans="1:11" ht="18.75" customHeight="1" x14ac:dyDescent="0.2">
      <c r="A18" s="6" t="s">
        <v>79</v>
      </c>
      <c r="B18" s="7" t="s">
        <v>68</v>
      </c>
      <c r="C18" s="78">
        <v>90</v>
      </c>
      <c r="D18" s="78">
        <v>94</v>
      </c>
      <c r="E18" s="78">
        <f>87</f>
        <v>87</v>
      </c>
      <c r="F18" s="78">
        <v>93</v>
      </c>
      <c r="G18" s="78">
        <v>66</v>
      </c>
      <c r="H18" s="78">
        <f>57+1</f>
        <v>58</v>
      </c>
      <c r="I18" s="78">
        <f t="shared" si="6"/>
        <v>488</v>
      </c>
      <c r="J18" s="10"/>
      <c r="K18" s="5"/>
    </row>
    <row r="19" spans="1:11" ht="18.75" customHeight="1" x14ac:dyDescent="0.2">
      <c r="A19" s="6" t="s">
        <v>80</v>
      </c>
      <c r="B19" s="7" t="s">
        <v>69</v>
      </c>
      <c r="C19" s="78">
        <v>5</v>
      </c>
      <c r="D19" s="78">
        <v>5</v>
      </c>
      <c r="E19" s="78">
        <v>5</v>
      </c>
      <c r="F19" s="78">
        <v>5</v>
      </c>
      <c r="G19" s="78">
        <v>5</v>
      </c>
      <c r="H19" s="78">
        <v>4</v>
      </c>
      <c r="I19" s="78">
        <f t="shared" si="6"/>
        <v>29</v>
      </c>
      <c r="J19" s="10"/>
      <c r="K19" s="5"/>
    </row>
    <row r="20" spans="1:11" ht="18.75" customHeight="1" x14ac:dyDescent="0.2">
      <c r="A20" s="6" t="s">
        <v>81</v>
      </c>
      <c r="B20" s="7" t="s">
        <v>82</v>
      </c>
      <c r="C20" s="79">
        <v>3</v>
      </c>
      <c r="D20" s="79">
        <v>6</v>
      </c>
      <c r="E20" s="79">
        <v>49</v>
      </c>
      <c r="F20" s="79">
        <v>5</v>
      </c>
      <c r="G20" s="79">
        <v>10</v>
      </c>
      <c r="H20" s="79">
        <v>2</v>
      </c>
      <c r="I20" s="78">
        <f t="shared" si="6"/>
        <v>75</v>
      </c>
      <c r="J20" s="9"/>
    </row>
    <row r="21" spans="1:11" ht="20.25" customHeight="1" x14ac:dyDescent="0.2">
      <c r="C21" s="5"/>
      <c r="D21" s="5"/>
      <c r="E21" s="5"/>
      <c r="F21" s="5"/>
      <c r="G21" s="5"/>
      <c r="H21" s="5"/>
      <c r="I21" s="5"/>
      <c r="J21" s="9"/>
    </row>
    <row r="22" spans="1:11" ht="14.25" customHeight="1" x14ac:dyDescent="0.2">
      <c r="B22" s="16"/>
      <c r="C22" s="5"/>
      <c r="D22" s="5"/>
      <c r="E22" s="5"/>
      <c r="F22" s="5"/>
      <c r="G22" s="5"/>
      <c r="H22" s="5"/>
      <c r="I22" s="5"/>
      <c r="J22" s="9"/>
    </row>
    <row r="23" spans="1:11" ht="14.25" customHeight="1" x14ac:dyDescent="0.2">
      <c r="B23" s="16"/>
      <c r="D23" s="5"/>
      <c r="E23" s="5"/>
      <c r="F23" s="5"/>
      <c r="G23" s="5"/>
      <c r="H23" s="5"/>
      <c r="I23" s="5"/>
      <c r="J23" s="9"/>
    </row>
    <row r="24" spans="1:11" ht="14.25" customHeight="1" x14ac:dyDescent="0.2">
      <c r="C24" s="5"/>
      <c r="D24" s="5"/>
      <c r="E24" s="5"/>
      <c r="F24" s="5"/>
      <c r="G24" s="5"/>
      <c r="H24" s="5"/>
      <c r="I24" s="5"/>
    </row>
    <row r="25" spans="1:11" ht="14.25" customHeight="1" x14ac:dyDescent="0.2">
      <c r="C25" s="5"/>
      <c r="D25" s="5"/>
      <c r="E25" s="5"/>
      <c r="F25" s="5"/>
      <c r="G25" s="5"/>
      <c r="H25" s="5"/>
      <c r="I25" s="5"/>
    </row>
    <row r="26" spans="1:11" ht="14.25" customHeight="1" x14ac:dyDescent="0.2">
      <c r="C26" s="5"/>
      <c r="I26" s="5"/>
    </row>
    <row r="27" spans="1:11" ht="14.25" customHeight="1" x14ac:dyDescent="0.2">
      <c r="C27" s="5"/>
      <c r="D27" s="5"/>
      <c r="E27" s="5"/>
      <c r="F27" s="5"/>
      <c r="G27" s="5"/>
      <c r="H27" s="5"/>
      <c r="I27" s="5"/>
    </row>
    <row r="28" spans="1:11" ht="14.25" customHeight="1" x14ac:dyDescent="0.2">
      <c r="C28" s="5"/>
      <c r="D28" s="5"/>
      <c r="E28" s="5"/>
      <c r="F28" s="5"/>
      <c r="G28" s="5"/>
      <c r="H28" s="5"/>
      <c r="I28" s="5"/>
    </row>
    <row r="29" spans="1:11" ht="14.25" customHeight="1" x14ac:dyDescent="0.2">
      <c r="C29" s="5"/>
      <c r="D29" s="5"/>
      <c r="E29" s="5"/>
      <c r="F29" s="5"/>
      <c r="G29" s="5"/>
      <c r="H29" s="5"/>
      <c r="I29" s="5"/>
    </row>
    <row r="30" spans="1:11" ht="14.25" customHeight="1" x14ac:dyDescent="0.2">
      <c r="I30" s="5"/>
    </row>
    <row r="31" spans="1:11" ht="14.25" customHeight="1" x14ac:dyDescent="0.2">
      <c r="I31" s="5"/>
    </row>
    <row r="32" spans="1:11" ht="14.25" customHeight="1" x14ac:dyDescent="0.2">
      <c r="I32" s="5"/>
    </row>
    <row r="33" spans="9:9" ht="14.25" customHeight="1" x14ac:dyDescent="0.2">
      <c r="I33" s="5"/>
    </row>
    <row r="34" spans="9:9" ht="14.25" customHeight="1" x14ac:dyDescent="0.2">
      <c r="I34" s="5"/>
    </row>
    <row r="35" spans="9:9" ht="14.25" customHeight="1" x14ac:dyDescent="0.2">
      <c r="I35" s="5"/>
    </row>
  </sheetData>
  <phoneticPr fontId="25" type="noConversion"/>
  <printOptions horizontalCentered="1"/>
  <pageMargins left="0.55118110236220474" right="0.59055118110236227" top="0.43307086614173229" bottom="0.51181102362204722" header="0.51181102362204722" footer="0.51181102362204722"/>
  <pageSetup paperSize="9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N42"/>
  <sheetViews>
    <sheetView zoomScale="70" zoomScaleNormal="70" workbookViewId="0">
      <selection activeCell="A11" sqref="A11"/>
    </sheetView>
  </sheetViews>
  <sheetFormatPr defaultRowHeight="14.25" x14ac:dyDescent="0.2"/>
  <cols>
    <col min="1" max="1" width="8.140625" style="562" customWidth="1"/>
    <col min="2" max="2" width="25.140625" style="562" customWidth="1"/>
    <col min="3" max="3" width="20.28515625" style="562" customWidth="1"/>
    <col min="4" max="8" width="15.85546875" style="562" customWidth="1"/>
    <col min="9" max="9" width="16.7109375" style="562" customWidth="1"/>
    <col min="10" max="12" width="15.85546875" style="562" customWidth="1"/>
    <col min="13" max="13" width="16.85546875" style="562" customWidth="1"/>
    <col min="14" max="14" width="14.5703125" style="562" bestFit="1" customWidth="1"/>
    <col min="15" max="20" width="9.140625" style="562"/>
    <col min="21" max="21" width="9.28515625" style="562" bestFit="1" customWidth="1"/>
    <col min="22" max="22" width="11.140625" style="562" bestFit="1" customWidth="1"/>
    <col min="23" max="256" width="9.140625" style="562"/>
    <col min="257" max="257" width="8.140625" style="562" customWidth="1"/>
    <col min="258" max="258" width="25.140625" style="562" customWidth="1"/>
    <col min="259" max="268" width="15.85546875" style="562" customWidth="1"/>
    <col min="269" max="269" width="16.85546875" style="562" customWidth="1"/>
    <col min="270" max="270" width="14.5703125" style="562" bestFit="1" customWidth="1"/>
    <col min="271" max="276" width="9.140625" style="562"/>
    <col min="277" max="277" width="9.28515625" style="562" bestFit="1" customWidth="1"/>
    <col min="278" max="278" width="11.140625" style="562" bestFit="1" customWidth="1"/>
    <col min="279" max="512" width="9.140625" style="562"/>
    <col min="513" max="513" width="8.140625" style="562" customWidth="1"/>
    <col min="514" max="514" width="25.140625" style="562" customWidth="1"/>
    <col min="515" max="524" width="15.85546875" style="562" customWidth="1"/>
    <col min="525" max="525" width="16.85546875" style="562" customWidth="1"/>
    <col min="526" max="526" width="14.5703125" style="562" bestFit="1" customWidth="1"/>
    <col min="527" max="532" width="9.140625" style="562"/>
    <col min="533" max="533" width="9.28515625" style="562" bestFit="1" customWidth="1"/>
    <col min="534" max="534" width="11.140625" style="562" bestFit="1" customWidth="1"/>
    <col min="535" max="768" width="9.140625" style="562"/>
    <col min="769" max="769" width="8.140625" style="562" customWidth="1"/>
    <col min="770" max="770" width="25.140625" style="562" customWidth="1"/>
    <col min="771" max="780" width="15.85546875" style="562" customWidth="1"/>
    <col min="781" max="781" width="16.85546875" style="562" customWidth="1"/>
    <col min="782" max="782" width="14.5703125" style="562" bestFit="1" customWidth="1"/>
    <col min="783" max="788" width="9.140625" style="562"/>
    <col min="789" max="789" width="9.28515625" style="562" bestFit="1" customWidth="1"/>
    <col min="790" max="790" width="11.140625" style="562" bestFit="1" customWidth="1"/>
    <col min="791" max="1024" width="9.140625" style="562"/>
    <col min="1025" max="1025" width="8.140625" style="562" customWidth="1"/>
    <col min="1026" max="1026" width="25.140625" style="562" customWidth="1"/>
    <col min="1027" max="1036" width="15.85546875" style="562" customWidth="1"/>
    <col min="1037" max="1037" width="16.85546875" style="562" customWidth="1"/>
    <col min="1038" max="1038" width="14.5703125" style="562" bestFit="1" customWidth="1"/>
    <col min="1039" max="1044" width="9.140625" style="562"/>
    <col min="1045" max="1045" width="9.28515625" style="562" bestFit="1" customWidth="1"/>
    <col min="1046" max="1046" width="11.140625" style="562" bestFit="1" customWidth="1"/>
    <col min="1047" max="1280" width="9.140625" style="562"/>
    <col min="1281" max="1281" width="8.140625" style="562" customWidth="1"/>
    <col min="1282" max="1282" width="25.140625" style="562" customWidth="1"/>
    <col min="1283" max="1292" width="15.85546875" style="562" customWidth="1"/>
    <col min="1293" max="1293" width="16.85546875" style="562" customWidth="1"/>
    <col min="1294" max="1294" width="14.5703125" style="562" bestFit="1" customWidth="1"/>
    <col min="1295" max="1300" width="9.140625" style="562"/>
    <col min="1301" max="1301" width="9.28515625" style="562" bestFit="1" customWidth="1"/>
    <col min="1302" max="1302" width="11.140625" style="562" bestFit="1" customWidth="1"/>
    <col min="1303" max="1536" width="9.140625" style="562"/>
    <col min="1537" max="1537" width="8.140625" style="562" customWidth="1"/>
    <col min="1538" max="1538" width="25.140625" style="562" customWidth="1"/>
    <col min="1539" max="1548" width="15.85546875" style="562" customWidth="1"/>
    <col min="1549" max="1549" width="16.85546875" style="562" customWidth="1"/>
    <col min="1550" max="1550" width="14.5703125" style="562" bestFit="1" customWidth="1"/>
    <col min="1551" max="1556" width="9.140625" style="562"/>
    <col min="1557" max="1557" width="9.28515625" style="562" bestFit="1" customWidth="1"/>
    <col min="1558" max="1558" width="11.140625" style="562" bestFit="1" customWidth="1"/>
    <col min="1559" max="1792" width="9.140625" style="562"/>
    <col min="1793" max="1793" width="8.140625" style="562" customWidth="1"/>
    <col min="1794" max="1794" width="25.140625" style="562" customWidth="1"/>
    <col min="1795" max="1804" width="15.85546875" style="562" customWidth="1"/>
    <col min="1805" max="1805" width="16.85546875" style="562" customWidth="1"/>
    <col min="1806" max="1806" width="14.5703125" style="562" bestFit="1" customWidth="1"/>
    <col min="1807" max="1812" width="9.140625" style="562"/>
    <col min="1813" max="1813" width="9.28515625" style="562" bestFit="1" customWidth="1"/>
    <col min="1814" max="1814" width="11.140625" style="562" bestFit="1" customWidth="1"/>
    <col min="1815" max="2048" width="9.140625" style="562"/>
    <col min="2049" max="2049" width="8.140625" style="562" customWidth="1"/>
    <col min="2050" max="2050" width="25.140625" style="562" customWidth="1"/>
    <col min="2051" max="2060" width="15.85546875" style="562" customWidth="1"/>
    <col min="2061" max="2061" width="16.85546875" style="562" customWidth="1"/>
    <col min="2062" max="2062" width="14.5703125" style="562" bestFit="1" customWidth="1"/>
    <col min="2063" max="2068" width="9.140625" style="562"/>
    <col min="2069" max="2069" width="9.28515625" style="562" bestFit="1" customWidth="1"/>
    <col min="2070" max="2070" width="11.140625" style="562" bestFit="1" customWidth="1"/>
    <col min="2071" max="2304" width="9.140625" style="562"/>
    <col min="2305" max="2305" width="8.140625" style="562" customWidth="1"/>
    <col min="2306" max="2306" width="25.140625" style="562" customWidth="1"/>
    <col min="2307" max="2316" width="15.85546875" style="562" customWidth="1"/>
    <col min="2317" max="2317" width="16.85546875" style="562" customWidth="1"/>
    <col min="2318" max="2318" width="14.5703125" style="562" bestFit="1" customWidth="1"/>
    <col min="2319" max="2324" width="9.140625" style="562"/>
    <col min="2325" max="2325" width="9.28515625" style="562" bestFit="1" customWidth="1"/>
    <col min="2326" max="2326" width="11.140625" style="562" bestFit="1" customWidth="1"/>
    <col min="2327" max="2560" width="9.140625" style="562"/>
    <col min="2561" max="2561" width="8.140625" style="562" customWidth="1"/>
    <col min="2562" max="2562" width="25.140625" style="562" customWidth="1"/>
    <col min="2563" max="2572" width="15.85546875" style="562" customWidth="1"/>
    <col min="2573" max="2573" width="16.85546875" style="562" customWidth="1"/>
    <col min="2574" max="2574" width="14.5703125" style="562" bestFit="1" customWidth="1"/>
    <col min="2575" max="2580" width="9.140625" style="562"/>
    <col min="2581" max="2581" width="9.28515625" style="562" bestFit="1" customWidth="1"/>
    <col min="2582" max="2582" width="11.140625" style="562" bestFit="1" customWidth="1"/>
    <col min="2583" max="2816" width="9.140625" style="562"/>
    <col min="2817" max="2817" width="8.140625" style="562" customWidth="1"/>
    <col min="2818" max="2818" width="25.140625" style="562" customWidth="1"/>
    <col min="2819" max="2828" width="15.85546875" style="562" customWidth="1"/>
    <col min="2829" max="2829" width="16.85546875" style="562" customWidth="1"/>
    <col min="2830" max="2830" width="14.5703125" style="562" bestFit="1" customWidth="1"/>
    <col min="2831" max="2836" width="9.140625" style="562"/>
    <col min="2837" max="2837" width="9.28515625" style="562" bestFit="1" customWidth="1"/>
    <col min="2838" max="2838" width="11.140625" style="562" bestFit="1" customWidth="1"/>
    <col min="2839" max="3072" width="9.140625" style="562"/>
    <col min="3073" max="3073" width="8.140625" style="562" customWidth="1"/>
    <col min="3074" max="3074" width="25.140625" style="562" customWidth="1"/>
    <col min="3075" max="3084" width="15.85546875" style="562" customWidth="1"/>
    <col min="3085" max="3085" width="16.85546875" style="562" customWidth="1"/>
    <col min="3086" max="3086" width="14.5703125" style="562" bestFit="1" customWidth="1"/>
    <col min="3087" max="3092" width="9.140625" style="562"/>
    <col min="3093" max="3093" width="9.28515625" style="562" bestFit="1" customWidth="1"/>
    <col min="3094" max="3094" width="11.140625" style="562" bestFit="1" customWidth="1"/>
    <col min="3095" max="3328" width="9.140625" style="562"/>
    <col min="3329" max="3329" width="8.140625" style="562" customWidth="1"/>
    <col min="3330" max="3330" width="25.140625" style="562" customWidth="1"/>
    <col min="3331" max="3340" width="15.85546875" style="562" customWidth="1"/>
    <col min="3341" max="3341" width="16.85546875" style="562" customWidth="1"/>
    <col min="3342" max="3342" width="14.5703125" style="562" bestFit="1" customWidth="1"/>
    <col min="3343" max="3348" width="9.140625" style="562"/>
    <col min="3349" max="3349" width="9.28515625" style="562" bestFit="1" customWidth="1"/>
    <col min="3350" max="3350" width="11.140625" style="562" bestFit="1" customWidth="1"/>
    <col min="3351" max="3584" width="9.140625" style="562"/>
    <col min="3585" max="3585" width="8.140625" style="562" customWidth="1"/>
    <col min="3586" max="3586" width="25.140625" style="562" customWidth="1"/>
    <col min="3587" max="3596" width="15.85546875" style="562" customWidth="1"/>
    <col min="3597" max="3597" width="16.85546875" style="562" customWidth="1"/>
    <col min="3598" max="3598" width="14.5703125" style="562" bestFit="1" customWidth="1"/>
    <col min="3599" max="3604" width="9.140625" style="562"/>
    <col min="3605" max="3605" width="9.28515625" style="562" bestFit="1" customWidth="1"/>
    <col min="3606" max="3606" width="11.140625" style="562" bestFit="1" customWidth="1"/>
    <col min="3607" max="3840" width="9.140625" style="562"/>
    <col min="3841" max="3841" width="8.140625" style="562" customWidth="1"/>
    <col min="3842" max="3842" width="25.140625" style="562" customWidth="1"/>
    <col min="3843" max="3852" width="15.85546875" style="562" customWidth="1"/>
    <col min="3853" max="3853" width="16.85546875" style="562" customWidth="1"/>
    <col min="3854" max="3854" width="14.5703125" style="562" bestFit="1" customWidth="1"/>
    <col min="3855" max="3860" width="9.140625" style="562"/>
    <col min="3861" max="3861" width="9.28515625" style="562" bestFit="1" customWidth="1"/>
    <col min="3862" max="3862" width="11.140625" style="562" bestFit="1" customWidth="1"/>
    <col min="3863" max="4096" width="9.140625" style="562"/>
    <col min="4097" max="4097" width="8.140625" style="562" customWidth="1"/>
    <col min="4098" max="4098" width="25.140625" style="562" customWidth="1"/>
    <col min="4099" max="4108" width="15.85546875" style="562" customWidth="1"/>
    <col min="4109" max="4109" width="16.85546875" style="562" customWidth="1"/>
    <col min="4110" max="4110" width="14.5703125" style="562" bestFit="1" customWidth="1"/>
    <col min="4111" max="4116" width="9.140625" style="562"/>
    <col min="4117" max="4117" width="9.28515625" style="562" bestFit="1" customWidth="1"/>
    <col min="4118" max="4118" width="11.140625" style="562" bestFit="1" customWidth="1"/>
    <col min="4119" max="4352" width="9.140625" style="562"/>
    <col min="4353" max="4353" width="8.140625" style="562" customWidth="1"/>
    <col min="4354" max="4354" width="25.140625" style="562" customWidth="1"/>
    <col min="4355" max="4364" width="15.85546875" style="562" customWidth="1"/>
    <col min="4365" max="4365" width="16.85546875" style="562" customWidth="1"/>
    <col min="4366" max="4366" width="14.5703125" style="562" bestFit="1" customWidth="1"/>
    <col min="4367" max="4372" width="9.140625" style="562"/>
    <col min="4373" max="4373" width="9.28515625" style="562" bestFit="1" customWidth="1"/>
    <col min="4374" max="4374" width="11.140625" style="562" bestFit="1" customWidth="1"/>
    <col min="4375" max="4608" width="9.140625" style="562"/>
    <col min="4609" max="4609" width="8.140625" style="562" customWidth="1"/>
    <col min="4610" max="4610" width="25.140625" style="562" customWidth="1"/>
    <col min="4611" max="4620" width="15.85546875" style="562" customWidth="1"/>
    <col min="4621" max="4621" width="16.85546875" style="562" customWidth="1"/>
    <col min="4622" max="4622" width="14.5703125" style="562" bestFit="1" customWidth="1"/>
    <col min="4623" max="4628" width="9.140625" style="562"/>
    <col min="4629" max="4629" width="9.28515625" style="562" bestFit="1" customWidth="1"/>
    <col min="4630" max="4630" width="11.140625" style="562" bestFit="1" customWidth="1"/>
    <col min="4631" max="4864" width="9.140625" style="562"/>
    <col min="4865" max="4865" width="8.140625" style="562" customWidth="1"/>
    <col min="4866" max="4866" width="25.140625" style="562" customWidth="1"/>
    <col min="4867" max="4876" width="15.85546875" style="562" customWidth="1"/>
    <col min="4877" max="4877" width="16.85546875" style="562" customWidth="1"/>
    <col min="4878" max="4878" width="14.5703125" style="562" bestFit="1" customWidth="1"/>
    <col min="4879" max="4884" width="9.140625" style="562"/>
    <col min="4885" max="4885" width="9.28515625" style="562" bestFit="1" customWidth="1"/>
    <col min="4886" max="4886" width="11.140625" style="562" bestFit="1" customWidth="1"/>
    <col min="4887" max="5120" width="9.140625" style="562"/>
    <col min="5121" max="5121" width="8.140625" style="562" customWidth="1"/>
    <col min="5122" max="5122" width="25.140625" style="562" customWidth="1"/>
    <col min="5123" max="5132" width="15.85546875" style="562" customWidth="1"/>
    <col min="5133" max="5133" width="16.85546875" style="562" customWidth="1"/>
    <col min="5134" max="5134" width="14.5703125" style="562" bestFit="1" customWidth="1"/>
    <col min="5135" max="5140" width="9.140625" style="562"/>
    <col min="5141" max="5141" width="9.28515625" style="562" bestFit="1" customWidth="1"/>
    <col min="5142" max="5142" width="11.140625" style="562" bestFit="1" customWidth="1"/>
    <col min="5143" max="5376" width="9.140625" style="562"/>
    <col min="5377" max="5377" width="8.140625" style="562" customWidth="1"/>
    <col min="5378" max="5378" width="25.140625" style="562" customWidth="1"/>
    <col min="5379" max="5388" width="15.85546875" style="562" customWidth="1"/>
    <col min="5389" max="5389" width="16.85546875" style="562" customWidth="1"/>
    <col min="5390" max="5390" width="14.5703125" style="562" bestFit="1" customWidth="1"/>
    <col min="5391" max="5396" width="9.140625" style="562"/>
    <col min="5397" max="5397" width="9.28515625" style="562" bestFit="1" customWidth="1"/>
    <col min="5398" max="5398" width="11.140625" style="562" bestFit="1" customWidth="1"/>
    <col min="5399" max="5632" width="9.140625" style="562"/>
    <col min="5633" max="5633" width="8.140625" style="562" customWidth="1"/>
    <col min="5634" max="5634" width="25.140625" style="562" customWidth="1"/>
    <col min="5635" max="5644" width="15.85546875" style="562" customWidth="1"/>
    <col min="5645" max="5645" width="16.85546875" style="562" customWidth="1"/>
    <col min="5646" max="5646" width="14.5703125" style="562" bestFit="1" customWidth="1"/>
    <col min="5647" max="5652" width="9.140625" style="562"/>
    <col min="5653" max="5653" width="9.28515625" style="562" bestFit="1" customWidth="1"/>
    <col min="5654" max="5654" width="11.140625" style="562" bestFit="1" customWidth="1"/>
    <col min="5655" max="5888" width="9.140625" style="562"/>
    <col min="5889" max="5889" width="8.140625" style="562" customWidth="1"/>
    <col min="5890" max="5890" width="25.140625" style="562" customWidth="1"/>
    <col min="5891" max="5900" width="15.85546875" style="562" customWidth="1"/>
    <col min="5901" max="5901" width="16.85546875" style="562" customWidth="1"/>
    <col min="5902" max="5902" width="14.5703125" style="562" bestFit="1" customWidth="1"/>
    <col min="5903" max="5908" width="9.140625" style="562"/>
    <col min="5909" max="5909" width="9.28515625" style="562" bestFit="1" customWidth="1"/>
    <col min="5910" max="5910" width="11.140625" style="562" bestFit="1" customWidth="1"/>
    <col min="5911" max="6144" width="9.140625" style="562"/>
    <col min="6145" max="6145" width="8.140625" style="562" customWidth="1"/>
    <col min="6146" max="6146" width="25.140625" style="562" customWidth="1"/>
    <col min="6147" max="6156" width="15.85546875" style="562" customWidth="1"/>
    <col min="6157" max="6157" width="16.85546875" style="562" customWidth="1"/>
    <col min="6158" max="6158" width="14.5703125" style="562" bestFit="1" customWidth="1"/>
    <col min="6159" max="6164" width="9.140625" style="562"/>
    <col min="6165" max="6165" width="9.28515625" style="562" bestFit="1" customWidth="1"/>
    <col min="6166" max="6166" width="11.140625" style="562" bestFit="1" customWidth="1"/>
    <col min="6167" max="6400" width="9.140625" style="562"/>
    <col min="6401" max="6401" width="8.140625" style="562" customWidth="1"/>
    <col min="6402" max="6402" width="25.140625" style="562" customWidth="1"/>
    <col min="6403" max="6412" width="15.85546875" style="562" customWidth="1"/>
    <col min="6413" max="6413" width="16.85546875" style="562" customWidth="1"/>
    <col min="6414" max="6414" width="14.5703125" style="562" bestFit="1" customWidth="1"/>
    <col min="6415" max="6420" width="9.140625" style="562"/>
    <col min="6421" max="6421" width="9.28515625" style="562" bestFit="1" customWidth="1"/>
    <col min="6422" max="6422" width="11.140625" style="562" bestFit="1" customWidth="1"/>
    <col min="6423" max="6656" width="9.140625" style="562"/>
    <col min="6657" max="6657" width="8.140625" style="562" customWidth="1"/>
    <col min="6658" max="6658" width="25.140625" style="562" customWidth="1"/>
    <col min="6659" max="6668" width="15.85546875" style="562" customWidth="1"/>
    <col min="6669" max="6669" width="16.85546875" style="562" customWidth="1"/>
    <col min="6670" max="6670" width="14.5703125" style="562" bestFit="1" customWidth="1"/>
    <col min="6671" max="6676" width="9.140625" style="562"/>
    <col min="6677" max="6677" width="9.28515625" style="562" bestFit="1" customWidth="1"/>
    <col min="6678" max="6678" width="11.140625" style="562" bestFit="1" customWidth="1"/>
    <col min="6679" max="6912" width="9.140625" style="562"/>
    <col min="6913" max="6913" width="8.140625" style="562" customWidth="1"/>
    <col min="6914" max="6914" width="25.140625" style="562" customWidth="1"/>
    <col min="6915" max="6924" width="15.85546875" style="562" customWidth="1"/>
    <col min="6925" max="6925" width="16.85546875" style="562" customWidth="1"/>
    <col min="6926" max="6926" width="14.5703125" style="562" bestFit="1" customWidth="1"/>
    <col min="6927" max="6932" width="9.140625" style="562"/>
    <col min="6933" max="6933" width="9.28515625" style="562" bestFit="1" customWidth="1"/>
    <col min="6934" max="6934" width="11.140625" style="562" bestFit="1" customWidth="1"/>
    <col min="6935" max="7168" width="9.140625" style="562"/>
    <col min="7169" max="7169" width="8.140625" style="562" customWidth="1"/>
    <col min="7170" max="7170" width="25.140625" style="562" customWidth="1"/>
    <col min="7171" max="7180" width="15.85546875" style="562" customWidth="1"/>
    <col min="7181" max="7181" width="16.85546875" style="562" customWidth="1"/>
    <col min="7182" max="7182" width="14.5703125" style="562" bestFit="1" customWidth="1"/>
    <col min="7183" max="7188" width="9.140625" style="562"/>
    <col min="7189" max="7189" width="9.28515625" style="562" bestFit="1" customWidth="1"/>
    <col min="7190" max="7190" width="11.140625" style="562" bestFit="1" customWidth="1"/>
    <col min="7191" max="7424" width="9.140625" style="562"/>
    <col min="7425" max="7425" width="8.140625" style="562" customWidth="1"/>
    <col min="7426" max="7426" width="25.140625" style="562" customWidth="1"/>
    <col min="7427" max="7436" width="15.85546875" style="562" customWidth="1"/>
    <col min="7437" max="7437" width="16.85546875" style="562" customWidth="1"/>
    <col min="7438" max="7438" width="14.5703125" style="562" bestFit="1" customWidth="1"/>
    <col min="7439" max="7444" width="9.140625" style="562"/>
    <col min="7445" max="7445" width="9.28515625" style="562" bestFit="1" customWidth="1"/>
    <col min="7446" max="7446" width="11.140625" style="562" bestFit="1" customWidth="1"/>
    <col min="7447" max="7680" width="9.140625" style="562"/>
    <col min="7681" max="7681" width="8.140625" style="562" customWidth="1"/>
    <col min="7682" max="7682" width="25.140625" style="562" customWidth="1"/>
    <col min="7683" max="7692" width="15.85546875" style="562" customWidth="1"/>
    <col min="7693" max="7693" width="16.85546875" style="562" customWidth="1"/>
    <col min="7694" max="7694" width="14.5703125" style="562" bestFit="1" customWidth="1"/>
    <col min="7695" max="7700" width="9.140625" style="562"/>
    <col min="7701" max="7701" width="9.28515625" style="562" bestFit="1" customWidth="1"/>
    <col min="7702" max="7702" width="11.140625" style="562" bestFit="1" customWidth="1"/>
    <col min="7703" max="7936" width="9.140625" style="562"/>
    <col min="7937" max="7937" width="8.140625" style="562" customWidth="1"/>
    <col min="7938" max="7938" width="25.140625" style="562" customWidth="1"/>
    <col min="7939" max="7948" width="15.85546875" style="562" customWidth="1"/>
    <col min="7949" max="7949" width="16.85546875" style="562" customWidth="1"/>
    <col min="7950" max="7950" width="14.5703125" style="562" bestFit="1" customWidth="1"/>
    <col min="7951" max="7956" width="9.140625" style="562"/>
    <col min="7957" max="7957" width="9.28515625" style="562" bestFit="1" customWidth="1"/>
    <col min="7958" max="7958" width="11.140625" style="562" bestFit="1" customWidth="1"/>
    <col min="7959" max="8192" width="9.140625" style="562"/>
    <col min="8193" max="8193" width="8.140625" style="562" customWidth="1"/>
    <col min="8194" max="8194" width="25.140625" style="562" customWidth="1"/>
    <col min="8195" max="8204" width="15.85546875" style="562" customWidth="1"/>
    <col min="8205" max="8205" width="16.85546875" style="562" customWidth="1"/>
    <col min="8206" max="8206" width="14.5703125" style="562" bestFit="1" customWidth="1"/>
    <col min="8207" max="8212" width="9.140625" style="562"/>
    <col min="8213" max="8213" width="9.28515625" style="562" bestFit="1" customWidth="1"/>
    <col min="8214" max="8214" width="11.140625" style="562" bestFit="1" customWidth="1"/>
    <col min="8215" max="8448" width="9.140625" style="562"/>
    <col min="8449" max="8449" width="8.140625" style="562" customWidth="1"/>
    <col min="8450" max="8450" width="25.140625" style="562" customWidth="1"/>
    <col min="8451" max="8460" width="15.85546875" style="562" customWidth="1"/>
    <col min="8461" max="8461" width="16.85546875" style="562" customWidth="1"/>
    <col min="8462" max="8462" width="14.5703125" style="562" bestFit="1" customWidth="1"/>
    <col min="8463" max="8468" width="9.140625" style="562"/>
    <col min="8469" max="8469" width="9.28515625" style="562" bestFit="1" customWidth="1"/>
    <col min="8470" max="8470" width="11.140625" style="562" bestFit="1" customWidth="1"/>
    <col min="8471" max="8704" width="9.140625" style="562"/>
    <col min="8705" max="8705" width="8.140625" style="562" customWidth="1"/>
    <col min="8706" max="8706" width="25.140625" style="562" customWidth="1"/>
    <col min="8707" max="8716" width="15.85546875" style="562" customWidth="1"/>
    <col min="8717" max="8717" width="16.85546875" style="562" customWidth="1"/>
    <col min="8718" max="8718" width="14.5703125" style="562" bestFit="1" customWidth="1"/>
    <col min="8719" max="8724" width="9.140625" style="562"/>
    <col min="8725" max="8725" width="9.28515625" style="562" bestFit="1" customWidth="1"/>
    <col min="8726" max="8726" width="11.140625" style="562" bestFit="1" customWidth="1"/>
    <col min="8727" max="8960" width="9.140625" style="562"/>
    <col min="8961" max="8961" width="8.140625" style="562" customWidth="1"/>
    <col min="8962" max="8962" width="25.140625" style="562" customWidth="1"/>
    <col min="8963" max="8972" width="15.85546875" style="562" customWidth="1"/>
    <col min="8973" max="8973" width="16.85546875" style="562" customWidth="1"/>
    <col min="8974" max="8974" width="14.5703125" style="562" bestFit="1" customWidth="1"/>
    <col min="8975" max="8980" width="9.140625" style="562"/>
    <col min="8981" max="8981" width="9.28515625" style="562" bestFit="1" customWidth="1"/>
    <col min="8982" max="8982" width="11.140625" style="562" bestFit="1" customWidth="1"/>
    <col min="8983" max="9216" width="9.140625" style="562"/>
    <col min="9217" max="9217" width="8.140625" style="562" customWidth="1"/>
    <col min="9218" max="9218" width="25.140625" style="562" customWidth="1"/>
    <col min="9219" max="9228" width="15.85546875" style="562" customWidth="1"/>
    <col min="9229" max="9229" width="16.85546875" style="562" customWidth="1"/>
    <col min="9230" max="9230" width="14.5703125" style="562" bestFit="1" customWidth="1"/>
    <col min="9231" max="9236" width="9.140625" style="562"/>
    <col min="9237" max="9237" width="9.28515625" style="562" bestFit="1" customWidth="1"/>
    <col min="9238" max="9238" width="11.140625" style="562" bestFit="1" customWidth="1"/>
    <col min="9239" max="9472" width="9.140625" style="562"/>
    <col min="9473" max="9473" width="8.140625" style="562" customWidth="1"/>
    <col min="9474" max="9474" width="25.140625" style="562" customWidth="1"/>
    <col min="9475" max="9484" width="15.85546875" style="562" customWidth="1"/>
    <col min="9485" max="9485" width="16.85546875" style="562" customWidth="1"/>
    <col min="9486" max="9486" width="14.5703125" style="562" bestFit="1" customWidth="1"/>
    <col min="9487" max="9492" width="9.140625" style="562"/>
    <col min="9493" max="9493" width="9.28515625" style="562" bestFit="1" customWidth="1"/>
    <col min="9494" max="9494" width="11.140625" style="562" bestFit="1" customWidth="1"/>
    <col min="9495" max="9728" width="9.140625" style="562"/>
    <col min="9729" max="9729" width="8.140625" style="562" customWidth="1"/>
    <col min="9730" max="9730" width="25.140625" style="562" customWidth="1"/>
    <col min="9731" max="9740" width="15.85546875" style="562" customWidth="1"/>
    <col min="9741" max="9741" width="16.85546875" style="562" customWidth="1"/>
    <col min="9742" max="9742" width="14.5703125" style="562" bestFit="1" customWidth="1"/>
    <col min="9743" max="9748" width="9.140625" style="562"/>
    <col min="9749" max="9749" width="9.28515625" style="562" bestFit="1" customWidth="1"/>
    <col min="9750" max="9750" width="11.140625" style="562" bestFit="1" customWidth="1"/>
    <col min="9751" max="9984" width="9.140625" style="562"/>
    <col min="9985" max="9985" width="8.140625" style="562" customWidth="1"/>
    <col min="9986" max="9986" width="25.140625" style="562" customWidth="1"/>
    <col min="9987" max="9996" width="15.85546875" style="562" customWidth="1"/>
    <col min="9997" max="9997" width="16.85546875" style="562" customWidth="1"/>
    <col min="9998" max="9998" width="14.5703125" style="562" bestFit="1" customWidth="1"/>
    <col min="9999" max="10004" width="9.140625" style="562"/>
    <col min="10005" max="10005" width="9.28515625" style="562" bestFit="1" customWidth="1"/>
    <col min="10006" max="10006" width="11.140625" style="562" bestFit="1" customWidth="1"/>
    <col min="10007" max="10240" width="9.140625" style="562"/>
    <col min="10241" max="10241" width="8.140625" style="562" customWidth="1"/>
    <col min="10242" max="10242" width="25.140625" style="562" customWidth="1"/>
    <col min="10243" max="10252" width="15.85546875" style="562" customWidth="1"/>
    <col min="10253" max="10253" width="16.85546875" style="562" customWidth="1"/>
    <col min="10254" max="10254" width="14.5703125" style="562" bestFit="1" customWidth="1"/>
    <col min="10255" max="10260" width="9.140625" style="562"/>
    <col min="10261" max="10261" width="9.28515625" style="562" bestFit="1" customWidth="1"/>
    <col min="10262" max="10262" width="11.140625" style="562" bestFit="1" customWidth="1"/>
    <col min="10263" max="10496" width="9.140625" style="562"/>
    <col min="10497" max="10497" width="8.140625" style="562" customWidth="1"/>
    <col min="10498" max="10498" width="25.140625" style="562" customWidth="1"/>
    <col min="10499" max="10508" width="15.85546875" style="562" customWidth="1"/>
    <col min="10509" max="10509" width="16.85546875" style="562" customWidth="1"/>
    <col min="10510" max="10510" width="14.5703125" style="562" bestFit="1" customWidth="1"/>
    <col min="10511" max="10516" width="9.140625" style="562"/>
    <col min="10517" max="10517" width="9.28515625" style="562" bestFit="1" customWidth="1"/>
    <col min="10518" max="10518" width="11.140625" style="562" bestFit="1" customWidth="1"/>
    <col min="10519" max="10752" width="9.140625" style="562"/>
    <col min="10753" max="10753" width="8.140625" style="562" customWidth="1"/>
    <col min="10754" max="10754" width="25.140625" style="562" customWidth="1"/>
    <col min="10755" max="10764" width="15.85546875" style="562" customWidth="1"/>
    <col min="10765" max="10765" width="16.85546875" style="562" customWidth="1"/>
    <col min="10766" max="10766" width="14.5703125" style="562" bestFit="1" customWidth="1"/>
    <col min="10767" max="10772" width="9.140625" style="562"/>
    <col min="10773" max="10773" width="9.28515625" style="562" bestFit="1" customWidth="1"/>
    <col min="10774" max="10774" width="11.140625" style="562" bestFit="1" customWidth="1"/>
    <col min="10775" max="11008" width="9.140625" style="562"/>
    <col min="11009" max="11009" width="8.140625" style="562" customWidth="1"/>
    <col min="11010" max="11010" width="25.140625" style="562" customWidth="1"/>
    <col min="11011" max="11020" width="15.85546875" style="562" customWidth="1"/>
    <col min="11021" max="11021" width="16.85546875" style="562" customWidth="1"/>
    <col min="11022" max="11022" width="14.5703125" style="562" bestFit="1" customWidth="1"/>
    <col min="11023" max="11028" width="9.140625" style="562"/>
    <col min="11029" max="11029" width="9.28515625" style="562" bestFit="1" customWidth="1"/>
    <col min="11030" max="11030" width="11.140625" style="562" bestFit="1" customWidth="1"/>
    <col min="11031" max="11264" width="9.140625" style="562"/>
    <col min="11265" max="11265" width="8.140625" style="562" customWidth="1"/>
    <col min="11266" max="11266" width="25.140625" style="562" customWidth="1"/>
    <col min="11267" max="11276" width="15.85546875" style="562" customWidth="1"/>
    <col min="11277" max="11277" width="16.85546875" style="562" customWidth="1"/>
    <col min="11278" max="11278" width="14.5703125" style="562" bestFit="1" customWidth="1"/>
    <col min="11279" max="11284" width="9.140625" style="562"/>
    <col min="11285" max="11285" width="9.28515625" style="562" bestFit="1" customWidth="1"/>
    <col min="11286" max="11286" width="11.140625" style="562" bestFit="1" customWidth="1"/>
    <col min="11287" max="11520" width="9.140625" style="562"/>
    <col min="11521" max="11521" width="8.140625" style="562" customWidth="1"/>
    <col min="11522" max="11522" width="25.140625" style="562" customWidth="1"/>
    <col min="11523" max="11532" width="15.85546875" style="562" customWidth="1"/>
    <col min="11533" max="11533" width="16.85546875" style="562" customWidth="1"/>
    <col min="11534" max="11534" width="14.5703125" style="562" bestFit="1" customWidth="1"/>
    <col min="11535" max="11540" width="9.140625" style="562"/>
    <col min="11541" max="11541" width="9.28515625" style="562" bestFit="1" customWidth="1"/>
    <col min="11542" max="11542" width="11.140625" style="562" bestFit="1" customWidth="1"/>
    <col min="11543" max="11776" width="9.140625" style="562"/>
    <col min="11777" max="11777" width="8.140625" style="562" customWidth="1"/>
    <col min="11778" max="11778" width="25.140625" style="562" customWidth="1"/>
    <col min="11779" max="11788" width="15.85546875" style="562" customWidth="1"/>
    <col min="11789" max="11789" width="16.85546875" style="562" customWidth="1"/>
    <col min="11790" max="11790" width="14.5703125" style="562" bestFit="1" customWidth="1"/>
    <col min="11791" max="11796" width="9.140625" style="562"/>
    <col min="11797" max="11797" width="9.28515625" style="562" bestFit="1" customWidth="1"/>
    <col min="11798" max="11798" width="11.140625" style="562" bestFit="1" customWidth="1"/>
    <col min="11799" max="12032" width="9.140625" style="562"/>
    <col min="12033" max="12033" width="8.140625" style="562" customWidth="1"/>
    <col min="12034" max="12034" width="25.140625" style="562" customWidth="1"/>
    <col min="12035" max="12044" width="15.85546875" style="562" customWidth="1"/>
    <col min="12045" max="12045" width="16.85546875" style="562" customWidth="1"/>
    <col min="12046" max="12046" width="14.5703125" style="562" bestFit="1" customWidth="1"/>
    <col min="12047" max="12052" width="9.140625" style="562"/>
    <col min="12053" max="12053" width="9.28515625" style="562" bestFit="1" customWidth="1"/>
    <col min="12054" max="12054" width="11.140625" style="562" bestFit="1" customWidth="1"/>
    <col min="12055" max="12288" width="9.140625" style="562"/>
    <col min="12289" max="12289" width="8.140625" style="562" customWidth="1"/>
    <col min="12290" max="12290" width="25.140625" style="562" customWidth="1"/>
    <col min="12291" max="12300" width="15.85546875" style="562" customWidth="1"/>
    <col min="12301" max="12301" width="16.85546875" style="562" customWidth="1"/>
    <col min="12302" max="12302" width="14.5703125" style="562" bestFit="1" customWidth="1"/>
    <col min="12303" max="12308" width="9.140625" style="562"/>
    <col min="12309" max="12309" width="9.28515625" style="562" bestFit="1" customWidth="1"/>
    <col min="12310" max="12310" width="11.140625" style="562" bestFit="1" customWidth="1"/>
    <col min="12311" max="12544" width="9.140625" style="562"/>
    <col min="12545" max="12545" width="8.140625" style="562" customWidth="1"/>
    <col min="12546" max="12546" width="25.140625" style="562" customWidth="1"/>
    <col min="12547" max="12556" width="15.85546875" style="562" customWidth="1"/>
    <col min="12557" max="12557" width="16.85546875" style="562" customWidth="1"/>
    <col min="12558" max="12558" width="14.5703125" style="562" bestFit="1" customWidth="1"/>
    <col min="12559" max="12564" width="9.140625" style="562"/>
    <col min="12565" max="12565" width="9.28515625" style="562" bestFit="1" customWidth="1"/>
    <col min="12566" max="12566" width="11.140625" style="562" bestFit="1" customWidth="1"/>
    <col min="12567" max="12800" width="9.140625" style="562"/>
    <col min="12801" max="12801" width="8.140625" style="562" customWidth="1"/>
    <col min="12802" max="12802" width="25.140625" style="562" customWidth="1"/>
    <col min="12803" max="12812" width="15.85546875" style="562" customWidth="1"/>
    <col min="12813" max="12813" width="16.85546875" style="562" customWidth="1"/>
    <col min="12814" max="12814" width="14.5703125" style="562" bestFit="1" customWidth="1"/>
    <col min="12815" max="12820" width="9.140625" style="562"/>
    <col min="12821" max="12821" width="9.28515625" style="562" bestFit="1" customWidth="1"/>
    <col min="12822" max="12822" width="11.140625" style="562" bestFit="1" customWidth="1"/>
    <col min="12823" max="13056" width="9.140625" style="562"/>
    <col min="13057" max="13057" width="8.140625" style="562" customWidth="1"/>
    <col min="13058" max="13058" width="25.140625" style="562" customWidth="1"/>
    <col min="13059" max="13068" width="15.85546875" style="562" customWidth="1"/>
    <col min="13069" max="13069" width="16.85546875" style="562" customWidth="1"/>
    <col min="13070" max="13070" width="14.5703125" style="562" bestFit="1" customWidth="1"/>
    <col min="13071" max="13076" width="9.140625" style="562"/>
    <col min="13077" max="13077" width="9.28515625" style="562" bestFit="1" customWidth="1"/>
    <col min="13078" max="13078" width="11.140625" style="562" bestFit="1" customWidth="1"/>
    <col min="13079" max="13312" width="9.140625" style="562"/>
    <col min="13313" max="13313" width="8.140625" style="562" customWidth="1"/>
    <col min="13314" max="13314" width="25.140625" style="562" customWidth="1"/>
    <col min="13315" max="13324" width="15.85546875" style="562" customWidth="1"/>
    <col min="13325" max="13325" width="16.85546875" style="562" customWidth="1"/>
    <col min="13326" max="13326" width="14.5703125" style="562" bestFit="1" customWidth="1"/>
    <col min="13327" max="13332" width="9.140625" style="562"/>
    <col min="13333" max="13333" width="9.28515625" style="562" bestFit="1" customWidth="1"/>
    <col min="13334" max="13334" width="11.140625" style="562" bestFit="1" customWidth="1"/>
    <col min="13335" max="13568" width="9.140625" style="562"/>
    <col min="13569" max="13569" width="8.140625" style="562" customWidth="1"/>
    <col min="13570" max="13570" width="25.140625" style="562" customWidth="1"/>
    <col min="13571" max="13580" width="15.85546875" style="562" customWidth="1"/>
    <col min="13581" max="13581" width="16.85546875" style="562" customWidth="1"/>
    <col min="13582" max="13582" width="14.5703125" style="562" bestFit="1" customWidth="1"/>
    <col min="13583" max="13588" width="9.140625" style="562"/>
    <col min="13589" max="13589" width="9.28515625" style="562" bestFit="1" customWidth="1"/>
    <col min="13590" max="13590" width="11.140625" style="562" bestFit="1" customWidth="1"/>
    <col min="13591" max="13824" width="9.140625" style="562"/>
    <col min="13825" max="13825" width="8.140625" style="562" customWidth="1"/>
    <col min="13826" max="13826" width="25.140625" style="562" customWidth="1"/>
    <col min="13827" max="13836" width="15.85546875" style="562" customWidth="1"/>
    <col min="13837" max="13837" width="16.85546875" style="562" customWidth="1"/>
    <col min="13838" max="13838" width="14.5703125" style="562" bestFit="1" customWidth="1"/>
    <col min="13839" max="13844" width="9.140625" style="562"/>
    <col min="13845" max="13845" width="9.28515625" style="562" bestFit="1" customWidth="1"/>
    <col min="13846" max="13846" width="11.140625" style="562" bestFit="1" customWidth="1"/>
    <col min="13847" max="14080" width="9.140625" style="562"/>
    <col min="14081" max="14081" width="8.140625" style="562" customWidth="1"/>
    <col min="14082" max="14082" width="25.140625" style="562" customWidth="1"/>
    <col min="14083" max="14092" width="15.85546875" style="562" customWidth="1"/>
    <col min="14093" max="14093" width="16.85546875" style="562" customWidth="1"/>
    <col min="14094" max="14094" width="14.5703125" style="562" bestFit="1" customWidth="1"/>
    <col min="14095" max="14100" width="9.140625" style="562"/>
    <col min="14101" max="14101" width="9.28515625" style="562" bestFit="1" customWidth="1"/>
    <col min="14102" max="14102" width="11.140625" style="562" bestFit="1" customWidth="1"/>
    <col min="14103" max="14336" width="9.140625" style="562"/>
    <col min="14337" max="14337" width="8.140625" style="562" customWidth="1"/>
    <col min="14338" max="14338" width="25.140625" style="562" customWidth="1"/>
    <col min="14339" max="14348" width="15.85546875" style="562" customWidth="1"/>
    <col min="14349" max="14349" width="16.85546875" style="562" customWidth="1"/>
    <col min="14350" max="14350" width="14.5703125" style="562" bestFit="1" customWidth="1"/>
    <col min="14351" max="14356" width="9.140625" style="562"/>
    <col min="14357" max="14357" width="9.28515625" style="562" bestFit="1" customWidth="1"/>
    <col min="14358" max="14358" width="11.140625" style="562" bestFit="1" customWidth="1"/>
    <col min="14359" max="14592" width="9.140625" style="562"/>
    <col min="14593" max="14593" width="8.140625" style="562" customWidth="1"/>
    <col min="14594" max="14594" width="25.140625" style="562" customWidth="1"/>
    <col min="14595" max="14604" width="15.85546875" style="562" customWidth="1"/>
    <col min="14605" max="14605" width="16.85546875" style="562" customWidth="1"/>
    <col min="14606" max="14606" width="14.5703125" style="562" bestFit="1" customWidth="1"/>
    <col min="14607" max="14612" width="9.140625" style="562"/>
    <col min="14613" max="14613" width="9.28515625" style="562" bestFit="1" customWidth="1"/>
    <col min="14614" max="14614" width="11.140625" style="562" bestFit="1" customWidth="1"/>
    <col min="14615" max="14848" width="9.140625" style="562"/>
    <col min="14849" max="14849" width="8.140625" style="562" customWidth="1"/>
    <col min="14850" max="14850" width="25.140625" style="562" customWidth="1"/>
    <col min="14851" max="14860" width="15.85546875" style="562" customWidth="1"/>
    <col min="14861" max="14861" width="16.85546875" style="562" customWidth="1"/>
    <col min="14862" max="14862" width="14.5703125" style="562" bestFit="1" customWidth="1"/>
    <col min="14863" max="14868" width="9.140625" style="562"/>
    <col min="14869" max="14869" width="9.28515625" style="562" bestFit="1" customWidth="1"/>
    <col min="14870" max="14870" width="11.140625" style="562" bestFit="1" customWidth="1"/>
    <col min="14871" max="15104" width="9.140625" style="562"/>
    <col min="15105" max="15105" width="8.140625" style="562" customWidth="1"/>
    <col min="15106" max="15106" width="25.140625" style="562" customWidth="1"/>
    <col min="15107" max="15116" width="15.85546875" style="562" customWidth="1"/>
    <col min="15117" max="15117" width="16.85546875" style="562" customWidth="1"/>
    <col min="15118" max="15118" width="14.5703125" style="562" bestFit="1" customWidth="1"/>
    <col min="15119" max="15124" width="9.140625" style="562"/>
    <col min="15125" max="15125" width="9.28515625" style="562" bestFit="1" customWidth="1"/>
    <col min="15126" max="15126" width="11.140625" style="562" bestFit="1" customWidth="1"/>
    <col min="15127" max="15360" width="9.140625" style="562"/>
    <col min="15361" max="15361" width="8.140625" style="562" customWidth="1"/>
    <col min="15362" max="15362" width="25.140625" style="562" customWidth="1"/>
    <col min="15363" max="15372" width="15.85546875" style="562" customWidth="1"/>
    <col min="15373" max="15373" width="16.85546875" style="562" customWidth="1"/>
    <col min="15374" max="15374" width="14.5703125" style="562" bestFit="1" customWidth="1"/>
    <col min="15375" max="15380" width="9.140625" style="562"/>
    <col min="15381" max="15381" width="9.28515625" style="562" bestFit="1" customWidth="1"/>
    <col min="15382" max="15382" width="11.140625" style="562" bestFit="1" customWidth="1"/>
    <col min="15383" max="15616" width="9.140625" style="562"/>
    <col min="15617" max="15617" width="8.140625" style="562" customWidth="1"/>
    <col min="15618" max="15618" width="25.140625" style="562" customWidth="1"/>
    <col min="15619" max="15628" width="15.85546875" style="562" customWidth="1"/>
    <col min="15629" max="15629" width="16.85546875" style="562" customWidth="1"/>
    <col min="15630" max="15630" width="14.5703125" style="562" bestFit="1" customWidth="1"/>
    <col min="15631" max="15636" width="9.140625" style="562"/>
    <col min="15637" max="15637" width="9.28515625" style="562" bestFit="1" customWidth="1"/>
    <col min="15638" max="15638" width="11.140625" style="562" bestFit="1" customWidth="1"/>
    <col min="15639" max="15872" width="9.140625" style="562"/>
    <col min="15873" max="15873" width="8.140625" style="562" customWidth="1"/>
    <col min="15874" max="15874" width="25.140625" style="562" customWidth="1"/>
    <col min="15875" max="15884" width="15.85546875" style="562" customWidth="1"/>
    <col min="15885" max="15885" width="16.85546875" style="562" customWidth="1"/>
    <col min="15886" max="15886" width="14.5703125" style="562" bestFit="1" customWidth="1"/>
    <col min="15887" max="15892" width="9.140625" style="562"/>
    <col min="15893" max="15893" width="9.28515625" style="562" bestFit="1" customWidth="1"/>
    <col min="15894" max="15894" width="11.140625" style="562" bestFit="1" customWidth="1"/>
    <col min="15895" max="16128" width="9.140625" style="562"/>
    <col min="16129" max="16129" width="8.140625" style="562" customWidth="1"/>
    <col min="16130" max="16130" width="25.140625" style="562" customWidth="1"/>
    <col min="16131" max="16140" width="15.85546875" style="562" customWidth="1"/>
    <col min="16141" max="16141" width="16.85546875" style="562" customWidth="1"/>
    <col min="16142" max="16142" width="14.5703125" style="562" bestFit="1" customWidth="1"/>
    <col min="16143" max="16148" width="9.140625" style="562"/>
    <col min="16149" max="16149" width="9.28515625" style="562" bestFit="1" customWidth="1"/>
    <col min="16150" max="16150" width="11.140625" style="562" bestFit="1" customWidth="1"/>
    <col min="16151" max="16384" width="9.140625" style="562"/>
  </cols>
  <sheetData>
    <row r="2" spans="2:14" ht="21.75" customHeight="1" x14ac:dyDescent="0.2">
      <c r="B2" s="791" t="s">
        <v>641</v>
      </c>
      <c r="C2" s="792"/>
      <c r="D2" s="792"/>
      <c r="E2" s="792"/>
      <c r="F2" s="792"/>
      <c r="G2" s="792"/>
      <c r="H2" s="792"/>
      <c r="I2" s="561"/>
      <c r="J2" s="561"/>
      <c r="K2"/>
      <c r="L2" s="561"/>
    </row>
    <row r="3" spans="2:14" x14ac:dyDescent="0.2">
      <c r="B3" s="561"/>
      <c r="C3" s="561"/>
      <c r="D3" s="561"/>
      <c r="E3" s="561"/>
      <c r="F3" s="561"/>
      <c r="G3" s="561"/>
      <c r="H3" s="561"/>
      <c r="I3" s="561"/>
      <c r="J3" s="561"/>
      <c r="K3"/>
      <c r="L3" s="561"/>
    </row>
    <row r="4" spans="2:14" ht="15" thickBot="1" x14ac:dyDescent="0.25">
      <c r="B4" s="561"/>
      <c r="C4" s="561"/>
      <c r="D4" s="561"/>
      <c r="E4" s="561"/>
      <c r="F4" s="561"/>
      <c r="G4" s="563"/>
      <c r="H4" s="561"/>
      <c r="I4" s="561"/>
      <c r="J4" s="561"/>
      <c r="K4" s="561"/>
      <c r="L4" s="561"/>
    </row>
    <row r="5" spans="2:14" ht="14.25" customHeight="1" thickBot="1" x14ac:dyDescent="0.25">
      <c r="B5" s="793" t="s">
        <v>642</v>
      </c>
      <c r="C5" s="794" t="s">
        <v>643</v>
      </c>
      <c r="D5" s="794" t="s">
        <v>644</v>
      </c>
      <c r="E5" s="794"/>
      <c r="F5" s="794"/>
      <c r="G5" s="794"/>
      <c r="H5" s="794"/>
      <c r="I5" s="561"/>
      <c r="J5" s="561"/>
      <c r="K5" s="561"/>
      <c r="L5" s="561"/>
    </row>
    <row r="6" spans="2:14" ht="15" thickBot="1" x14ac:dyDescent="0.25">
      <c r="B6" s="793"/>
      <c r="C6" s="794"/>
      <c r="D6" s="793" t="s">
        <v>645</v>
      </c>
      <c r="E6" s="793"/>
      <c r="F6" s="793" t="s">
        <v>646</v>
      </c>
      <c r="G6" s="793"/>
      <c r="H6" s="793"/>
      <c r="I6" s="561"/>
      <c r="J6" s="561"/>
      <c r="K6" s="561"/>
      <c r="L6" s="561"/>
    </row>
    <row r="7" spans="2:14" ht="74.25" customHeight="1" thickBot="1" x14ac:dyDescent="0.25">
      <c r="B7" s="793"/>
      <c r="C7" s="794"/>
      <c r="D7" s="564" t="s">
        <v>647</v>
      </c>
      <c r="E7" s="564" t="s">
        <v>648</v>
      </c>
      <c r="F7" s="565" t="s">
        <v>649</v>
      </c>
      <c r="G7" s="565" t="s">
        <v>650</v>
      </c>
      <c r="H7" s="564" t="s">
        <v>651</v>
      </c>
      <c r="I7" s="561"/>
      <c r="J7" s="561"/>
      <c r="K7" s="561"/>
      <c r="L7" s="561"/>
      <c r="N7"/>
    </row>
    <row r="8" spans="2:14" ht="23.25" customHeight="1" thickBot="1" x14ac:dyDescent="0.25">
      <c r="B8" s="566" t="s">
        <v>652</v>
      </c>
      <c r="C8" s="567">
        <v>667147.8540899998</v>
      </c>
      <c r="D8" s="567">
        <v>44054.673310000006</v>
      </c>
      <c r="E8" s="567">
        <v>623093.18078000005</v>
      </c>
      <c r="F8" s="567">
        <v>434790.06177000009</v>
      </c>
      <c r="G8" s="567">
        <v>173690.79632999998</v>
      </c>
      <c r="H8" s="567">
        <v>14612.322679999999</v>
      </c>
      <c r="I8" s="187"/>
      <c r="J8"/>
      <c r="K8"/>
      <c r="L8"/>
      <c r="M8"/>
      <c r="N8"/>
    </row>
    <row r="9" spans="2:14" ht="23.25" customHeight="1" thickBot="1" x14ac:dyDescent="0.25">
      <c r="B9" s="566" t="s">
        <v>653</v>
      </c>
      <c r="C9" s="567">
        <v>724836.54575999989</v>
      </c>
      <c r="D9" s="567">
        <v>87357.006510000021</v>
      </c>
      <c r="E9" s="567">
        <v>637479.53925000026</v>
      </c>
      <c r="F9" s="567">
        <v>444247.33505000005</v>
      </c>
      <c r="G9" s="567">
        <v>178661.61029999991</v>
      </c>
      <c r="H9" s="567">
        <v>14570.593899999998</v>
      </c>
      <c r="I9" s="187"/>
      <c r="J9"/>
      <c r="K9"/>
      <c r="L9"/>
      <c r="M9"/>
      <c r="N9"/>
    </row>
    <row r="10" spans="2:14" ht="23.25" customHeight="1" thickBot="1" x14ac:dyDescent="0.25">
      <c r="B10" s="566" t="s">
        <v>654</v>
      </c>
      <c r="C10" s="567">
        <v>719042.38025000016</v>
      </c>
      <c r="D10" s="567">
        <v>65383.937929999985</v>
      </c>
      <c r="E10" s="567">
        <v>653658.44232000015</v>
      </c>
      <c r="F10" s="567">
        <v>454586.84863999987</v>
      </c>
      <c r="G10" s="567">
        <v>183809.89259000006</v>
      </c>
      <c r="H10" s="567">
        <v>15261</v>
      </c>
      <c r="I10" s="187"/>
      <c r="J10"/>
      <c r="K10"/>
      <c r="L10"/>
      <c r="M10"/>
      <c r="N10"/>
    </row>
    <row r="11" spans="2:14" ht="23.25" customHeight="1" thickBot="1" x14ac:dyDescent="0.25">
      <c r="B11" s="566" t="s">
        <v>655</v>
      </c>
      <c r="C11" s="567">
        <v>718464.0144799999</v>
      </c>
      <c r="D11" s="567">
        <v>54192.362629999996</v>
      </c>
      <c r="E11" s="567">
        <v>664271.65185000002</v>
      </c>
      <c r="F11" s="567">
        <v>462715</v>
      </c>
      <c r="G11" s="567">
        <v>186011.07844999997</v>
      </c>
      <c r="H11" s="567">
        <v>15546.139730000001</v>
      </c>
      <c r="I11" s="187"/>
      <c r="J11"/>
      <c r="K11"/>
      <c r="L11"/>
      <c r="M11"/>
      <c r="N11"/>
    </row>
    <row r="12" spans="2:14" ht="23.25" customHeight="1" thickBot="1" x14ac:dyDescent="0.25">
      <c r="B12" s="566" t="s">
        <v>656</v>
      </c>
      <c r="C12" s="567">
        <v>707663.8831400004</v>
      </c>
      <c r="D12" s="567">
        <v>64929.284639999998</v>
      </c>
      <c r="E12" s="567">
        <v>642734.59849999996</v>
      </c>
      <c r="F12" s="567">
        <v>453345.19874999998</v>
      </c>
      <c r="G12" s="567">
        <v>173846.74253999998</v>
      </c>
      <c r="H12" s="567">
        <v>15542.657210000001</v>
      </c>
      <c r="I12" s="187"/>
      <c r="J12"/>
      <c r="K12"/>
      <c r="L12"/>
      <c r="M12"/>
      <c r="N12"/>
    </row>
    <row r="13" spans="2:14" ht="23.25" customHeight="1" thickBot="1" x14ac:dyDescent="0.25">
      <c r="B13" s="566" t="s">
        <v>657</v>
      </c>
      <c r="C13" s="567">
        <v>724606.91304999986</v>
      </c>
      <c r="D13" s="567">
        <v>80207.874540000004</v>
      </c>
      <c r="E13" s="567">
        <v>644399.03850999998</v>
      </c>
      <c r="F13" s="567">
        <v>450950.96434000001</v>
      </c>
      <c r="G13" s="567">
        <v>177057.26384999999</v>
      </c>
      <c r="H13" s="567">
        <v>16390.810320000001</v>
      </c>
      <c r="I13" s="187"/>
      <c r="J13"/>
      <c r="K13"/>
      <c r="L13"/>
      <c r="M13"/>
      <c r="N13"/>
    </row>
    <row r="14" spans="2:14" ht="23.25" customHeight="1" thickBot="1" x14ac:dyDescent="0.25">
      <c r="B14" s="566" t="s">
        <v>658</v>
      </c>
      <c r="C14" s="567">
        <v>741615.38801999972</v>
      </c>
      <c r="D14" s="567">
        <v>87486.234949999984</v>
      </c>
      <c r="E14" s="567">
        <v>654129.15306999977</v>
      </c>
      <c r="F14" s="567">
        <v>455182.76551999996</v>
      </c>
      <c r="G14" s="567">
        <v>181307.96472999995</v>
      </c>
      <c r="H14" s="567">
        <v>17638.422820000003</v>
      </c>
      <c r="I14" s="187"/>
      <c r="J14"/>
      <c r="K14"/>
      <c r="L14"/>
      <c r="M14"/>
      <c r="N14"/>
    </row>
    <row r="15" spans="2:14" ht="23.25" customHeight="1" x14ac:dyDescent="0.2">
      <c r="B15" s="568" t="s">
        <v>659</v>
      </c>
      <c r="C15" s="213"/>
      <c r="D15" s="213"/>
      <c r="E15" s="213"/>
      <c r="F15" s="213"/>
      <c r="G15" s="213"/>
      <c r="H15" s="569"/>
      <c r="I15" s="570"/>
      <c r="J15" s="571"/>
      <c r="K15" s="561"/>
      <c r="L15" s="561"/>
      <c r="N15"/>
    </row>
    <row r="16" spans="2:14" ht="23.25" customHeight="1" x14ac:dyDescent="0.2">
      <c r="B16" s="561"/>
      <c r="C16" s="561"/>
      <c r="D16" s="561"/>
      <c r="E16" s="561"/>
      <c r="F16" s="572"/>
      <c r="G16" s="561"/>
      <c r="H16" s="573"/>
      <c r="I16" s="572"/>
      <c r="J16" s="561"/>
      <c r="K16" s="561"/>
      <c r="L16" s="561"/>
      <c r="N16"/>
    </row>
    <row r="17" spans="2:12" ht="23.25" customHeight="1" x14ac:dyDescent="0.2">
      <c r="B17" s="574" t="s">
        <v>660</v>
      </c>
      <c r="C17" s="575"/>
      <c r="D17" s="575"/>
      <c r="E17" s="575"/>
      <c r="F17" s="575"/>
      <c r="G17" s="575"/>
      <c r="H17" s="575"/>
      <c r="I17" s="576"/>
      <c r="J17" s="576"/>
      <c r="K17" s="576"/>
      <c r="L17" s="576"/>
    </row>
    <row r="18" spans="2:12" ht="23.25" customHeight="1" thickBot="1" x14ac:dyDescent="0.25">
      <c r="B18" s="575"/>
      <c r="C18" s="575"/>
      <c r="D18" s="575"/>
      <c r="E18" s="575"/>
      <c r="F18" s="575"/>
      <c r="G18" s="575"/>
      <c r="H18" s="575"/>
      <c r="I18" s="577"/>
      <c r="J18" s="577"/>
      <c r="K18" s="577"/>
      <c r="L18" s="577"/>
    </row>
    <row r="19" spans="2:12" ht="38.25" customHeight="1" thickBot="1" x14ac:dyDescent="0.25">
      <c r="B19" s="578" t="s">
        <v>661</v>
      </c>
      <c r="C19" s="578" t="s">
        <v>662</v>
      </c>
      <c r="D19" s="578" t="s">
        <v>663</v>
      </c>
      <c r="E19" s="578" t="s">
        <v>664</v>
      </c>
      <c r="F19" s="578" t="s">
        <v>665</v>
      </c>
      <c r="G19" s="578" t="s">
        <v>666</v>
      </c>
      <c r="H19" s="578" t="s">
        <v>667</v>
      </c>
      <c r="I19" s="578" t="s">
        <v>668</v>
      </c>
      <c r="J19" s="578" t="s">
        <v>669</v>
      </c>
      <c r="K19" s="578" t="s">
        <v>670</v>
      </c>
      <c r="L19" s="578" t="s">
        <v>671</v>
      </c>
    </row>
    <row r="20" spans="2:12" ht="18.75" customHeight="1" thickBot="1" x14ac:dyDescent="0.25">
      <c r="B20" s="566" t="s">
        <v>672</v>
      </c>
      <c r="C20" s="579">
        <v>667147.85408999992</v>
      </c>
      <c r="D20" s="579">
        <v>62205.766679999993</v>
      </c>
      <c r="E20" s="579">
        <v>339027.20921000006</v>
      </c>
      <c r="F20" s="579">
        <v>108293.74187999996</v>
      </c>
      <c r="G20" s="579">
        <v>9646.8987799999995</v>
      </c>
      <c r="H20" s="579">
        <v>10096.23213</v>
      </c>
      <c r="I20" s="579">
        <v>53621.493409999995</v>
      </c>
      <c r="J20" s="579">
        <v>68435.507569999987</v>
      </c>
      <c r="K20" s="579">
        <v>12756.09215</v>
      </c>
      <c r="L20" s="579">
        <v>3064.9122800000005</v>
      </c>
    </row>
    <row r="21" spans="2:12" ht="18.75" customHeight="1" thickBot="1" x14ac:dyDescent="0.25">
      <c r="B21" s="566" t="s">
        <v>673</v>
      </c>
      <c r="C21" s="579">
        <v>724836.54576000001</v>
      </c>
      <c r="D21" s="579">
        <v>68265.344350000028</v>
      </c>
      <c r="E21" s="579">
        <v>369113.22180000006</v>
      </c>
      <c r="F21" s="579">
        <v>118139</v>
      </c>
      <c r="G21" s="579">
        <v>10622.730519999999</v>
      </c>
      <c r="H21" s="579">
        <v>10436.256009999997</v>
      </c>
      <c r="I21" s="579">
        <v>55465.951500000003</v>
      </c>
      <c r="J21" s="579">
        <v>76985.943150000006</v>
      </c>
      <c r="K21" s="579">
        <v>12744.050559999996</v>
      </c>
      <c r="L21" s="579">
        <v>3064.5585799999999</v>
      </c>
    </row>
    <row r="22" spans="2:12" ht="24" customHeight="1" thickBot="1" x14ac:dyDescent="0.25">
      <c r="B22" s="566" t="s">
        <v>674</v>
      </c>
      <c r="C22" s="579">
        <v>719042.38024999993</v>
      </c>
      <c r="D22" s="579">
        <v>67213.559640000007</v>
      </c>
      <c r="E22" s="579">
        <v>365708.20387000003</v>
      </c>
      <c r="F22" s="579">
        <v>117079.23698000002</v>
      </c>
      <c r="G22" s="579">
        <v>10831.267320000003</v>
      </c>
      <c r="H22" s="579">
        <v>11219.649170000001</v>
      </c>
      <c r="I22" s="579">
        <v>54838.103899999995</v>
      </c>
      <c r="J22" s="579">
        <v>76344.201429999986</v>
      </c>
      <c r="K22" s="579">
        <v>12744.254660000001</v>
      </c>
      <c r="L22" s="579">
        <v>3063.9032800000004</v>
      </c>
    </row>
    <row r="23" spans="2:12" ht="18.75" customHeight="1" thickBot="1" x14ac:dyDescent="0.25">
      <c r="B23" s="566" t="s">
        <v>675</v>
      </c>
      <c r="C23" s="579">
        <v>718464.0144799999</v>
      </c>
      <c r="D23" s="579">
        <v>67493</v>
      </c>
      <c r="E23" s="579">
        <v>365009.24566000007</v>
      </c>
      <c r="F23" s="579">
        <v>116909.74216999998</v>
      </c>
      <c r="G23" s="579">
        <v>10873.372240000002</v>
      </c>
      <c r="H23" s="579">
        <v>11463.074739999998</v>
      </c>
      <c r="I23" s="579">
        <v>54345.003469999996</v>
      </c>
      <c r="J23" s="579">
        <v>76577.920429999984</v>
      </c>
      <c r="K23" s="579">
        <v>12730.334029999998</v>
      </c>
      <c r="L23" s="579">
        <v>3062.84204</v>
      </c>
    </row>
    <row r="24" spans="2:12" ht="18.75" customHeight="1" thickBot="1" x14ac:dyDescent="0.25">
      <c r="B24" s="566" t="s">
        <v>676</v>
      </c>
      <c r="C24" s="579">
        <v>707663.88314000005</v>
      </c>
      <c r="D24" s="579">
        <v>64924.063210000008</v>
      </c>
      <c r="E24" s="579">
        <v>362180.2233800001</v>
      </c>
      <c r="F24" s="579">
        <v>115864.13913999998</v>
      </c>
      <c r="G24" s="579">
        <v>11028.670259999995</v>
      </c>
      <c r="H24" s="579">
        <v>11546.359710000001</v>
      </c>
      <c r="I24" s="579">
        <v>49483.508809999992</v>
      </c>
      <c r="J24" s="579">
        <v>78923.291989999983</v>
      </c>
      <c r="K24" s="579">
        <v>12548.631539999997</v>
      </c>
      <c r="L24" s="579">
        <v>1164.9951000000001</v>
      </c>
    </row>
    <row r="25" spans="2:12" ht="18.75" customHeight="1" thickBot="1" x14ac:dyDescent="0.25">
      <c r="B25" s="566" t="s">
        <v>677</v>
      </c>
      <c r="C25" s="579">
        <v>724606.91304999997</v>
      </c>
      <c r="D25" s="579">
        <v>66063.461630000005</v>
      </c>
      <c r="E25" s="579">
        <v>371959.76987999986</v>
      </c>
      <c r="F25" s="579">
        <v>119086.22534</v>
      </c>
      <c r="G25" s="579">
        <v>11191.7039</v>
      </c>
      <c r="H25" s="579">
        <v>12241.982860000002</v>
      </c>
      <c r="I25" s="579">
        <v>49494.838789999994</v>
      </c>
      <c r="J25" s="579">
        <v>80799.859570000001</v>
      </c>
      <c r="K25" s="579">
        <v>12606.2019</v>
      </c>
      <c r="L25" s="579">
        <v>1162.8691800000001</v>
      </c>
    </row>
    <row r="26" spans="2:12" ht="18.75" customHeight="1" thickBot="1" x14ac:dyDescent="0.25">
      <c r="B26" s="566" t="s">
        <v>678</v>
      </c>
      <c r="C26" s="579">
        <v>741615.38801999995</v>
      </c>
      <c r="D26" s="579">
        <v>67496.124750000003</v>
      </c>
      <c r="E26" s="579">
        <v>378482.24300000002</v>
      </c>
      <c r="F26" s="579">
        <v>121010.03944000001</v>
      </c>
      <c r="G26" s="579">
        <v>11521.926899999999</v>
      </c>
      <c r="H26" s="579">
        <v>13297.809369999999</v>
      </c>
      <c r="I26" s="579">
        <v>53127.620059999987</v>
      </c>
      <c r="J26" s="579">
        <v>82918.78611999999</v>
      </c>
      <c r="K26" s="579">
        <v>12598.204709999998</v>
      </c>
      <c r="L26" s="579">
        <v>1162.6336699999999</v>
      </c>
    </row>
    <row r="27" spans="2:12" ht="18.75" customHeight="1" x14ac:dyDescent="0.2">
      <c r="C27" s="580"/>
      <c r="D27" s="580"/>
      <c r="E27" s="580"/>
      <c r="F27" s="580"/>
      <c r="G27" s="580"/>
      <c r="H27" s="580"/>
      <c r="I27" s="580"/>
      <c r="J27" s="580"/>
      <c r="K27" s="580"/>
      <c r="L27" s="580"/>
    </row>
    <row r="28" spans="2:12" ht="18.75" customHeight="1" x14ac:dyDescent="0.2"/>
    <row r="29" spans="2:12" ht="18.75" customHeight="1" x14ac:dyDescent="0.2"/>
    <row r="30" spans="2:12" ht="18.75" customHeight="1" x14ac:dyDescent="0.2"/>
    <row r="31" spans="2:12" ht="18.75" customHeight="1" x14ac:dyDescent="0.2"/>
    <row r="33" spans="4:4" x14ac:dyDescent="0.2">
      <c r="D33" s="581"/>
    </row>
    <row r="34" spans="4:4" x14ac:dyDescent="0.2">
      <c r="D34" s="581"/>
    </row>
    <row r="35" spans="4:4" x14ac:dyDescent="0.2">
      <c r="D35" s="581"/>
    </row>
    <row r="36" spans="4:4" x14ac:dyDescent="0.2">
      <c r="D36" s="581"/>
    </row>
    <row r="37" spans="4:4" x14ac:dyDescent="0.2">
      <c r="D37" s="581"/>
    </row>
    <row r="38" spans="4:4" x14ac:dyDescent="0.2">
      <c r="D38" s="581"/>
    </row>
    <row r="39" spans="4:4" x14ac:dyDescent="0.2">
      <c r="D39" s="581"/>
    </row>
    <row r="40" spans="4:4" x14ac:dyDescent="0.2">
      <c r="D40" s="581"/>
    </row>
    <row r="41" spans="4:4" x14ac:dyDescent="0.2">
      <c r="D41" s="581"/>
    </row>
    <row r="42" spans="4:4" x14ac:dyDescent="0.2">
      <c r="D42" s="582"/>
    </row>
  </sheetData>
  <mergeCells count="6">
    <mergeCell ref="B2:H2"/>
    <mergeCell ref="B5:B7"/>
    <mergeCell ref="C5:C7"/>
    <mergeCell ref="D5:H5"/>
    <mergeCell ref="D6:E6"/>
    <mergeCell ref="F6:H6"/>
  </mergeCells>
  <printOptions horizontalCentered="1"/>
  <pageMargins left="0.55118110236220474" right="0.59055118110236227" top="0.43307086614173229" bottom="0.51181102362204722" header="0.51181102362204722" footer="0.51181102362204722"/>
  <pageSetup paperSize="9" scale="6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"/>
  <sheetViews>
    <sheetView workbookViewId="0">
      <selection activeCell="A11" sqref="A11"/>
    </sheetView>
  </sheetViews>
  <sheetFormatPr defaultRowHeight="12.75" x14ac:dyDescent="0.2"/>
  <cols>
    <col min="1" max="1" width="9.140625" style="583"/>
    <col min="2" max="2" width="9.28515625" style="583" customWidth="1"/>
    <col min="3" max="3" width="9.85546875" style="583" customWidth="1"/>
    <col min="4" max="257" width="9.140625" style="583"/>
    <col min="258" max="258" width="9.28515625" style="583" customWidth="1"/>
    <col min="259" max="259" width="9.85546875" style="583" customWidth="1"/>
    <col min="260" max="513" width="9.140625" style="583"/>
    <col min="514" max="514" width="9.28515625" style="583" customWidth="1"/>
    <col min="515" max="515" width="9.85546875" style="583" customWidth="1"/>
    <col min="516" max="769" width="9.140625" style="583"/>
    <col min="770" max="770" width="9.28515625" style="583" customWidth="1"/>
    <col min="771" max="771" width="9.85546875" style="583" customWidth="1"/>
    <col min="772" max="1025" width="9.140625" style="583"/>
    <col min="1026" max="1026" width="9.28515625" style="583" customWidth="1"/>
    <col min="1027" max="1027" width="9.85546875" style="583" customWidth="1"/>
    <col min="1028" max="1281" width="9.140625" style="583"/>
    <col min="1282" max="1282" width="9.28515625" style="583" customWidth="1"/>
    <col min="1283" max="1283" width="9.85546875" style="583" customWidth="1"/>
    <col min="1284" max="1537" width="9.140625" style="583"/>
    <col min="1538" max="1538" width="9.28515625" style="583" customWidth="1"/>
    <col min="1539" max="1539" width="9.85546875" style="583" customWidth="1"/>
    <col min="1540" max="1793" width="9.140625" style="583"/>
    <col min="1794" max="1794" width="9.28515625" style="583" customWidth="1"/>
    <col min="1795" max="1795" width="9.85546875" style="583" customWidth="1"/>
    <col min="1796" max="2049" width="9.140625" style="583"/>
    <col min="2050" max="2050" width="9.28515625" style="583" customWidth="1"/>
    <col min="2051" max="2051" width="9.85546875" style="583" customWidth="1"/>
    <col min="2052" max="2305" width="9.140625" style="583"/>
    <col min="2306" max="2306" width="9.28515625" style="583" customWidth="1"/>
    <col min="2307" max="2307" width="9.85546875" style="583" customWidth="1"/>
    <col min="2308" max="2561" width="9.140625" style="583"/>
    <col min="2562" max="2562" width="9.28515625" style="583" customWidth="1"/>
    <col min="2563" max="2563" width="9.85546875" style="583" customWidth="1"/>
    <col min="2564" max="2817" width="9.140625" style="583"/>
    <col min="2818" max="2818" width="9.28515625" style="583" customWidth="1"/>
    <col min="2819" max="2819" width="9.85546875" style="583" customWidth="1"/>
    <col min="2820" max="3073" width="9.140625" style="583"/>
    <col min="3074" max="3074" width="9.28515625" style="583" customWidth="1"/>
    <col min="3075" max="3075" width="9.85546875" style="583" customWidth="1"/>
    <col min="3076" max="3329" width="9.140625" style="583"/>
    <col min="3330" max="3330" width="9.28515625" style="583" customWidth="1"/>
    <col min="3331" max="3331" width="9.85546875" style="583" customWidth="1"/>
    <col min="3332" max="3585" width="9.140625" style="583"/>
    <col min="3586" max="3586" width="9.28515625" style="583" customWidth="1"/>
    <col min="3587" max="3587" width="9.85546875" style="583" customWidth="1"/>
    <col min="3588" max="3841" width="9.140625" style="583"/>
    <col min="3842" max="3842" width="9.28515625" style="583" customWidth="1"/>
    <col min="3843" max="3843" width="9.85546875" style="583" customWidth="1"/>
    <col min="3844" max="4097" width="9.140625" style="583"/>
    <col min="4098" max="4098" width="9.28515625" style="583" customWidth="1"/>
    <col min="4099" max="4099" width="9.85546875" style="583" customWidth="1"/>
    <col min="4100" max="4353" width="9.140625" style="583"/>
    <col min="4354" max="4354" width="9.28515625" style="583" customWidth="1"/>
    <col min="4355" max="4355" width="9.85546875" style="583" customWidth="1"/>
    <col min="4356" max="4609" width="9.140625" style="583"/>
    <col min="4610" max="4610" width="9.28515625" style="583" customWidth="1"/>
    <col min="4611" max="4611" width="9.85546875" style="583" customWidth="1"/>
    <col min="4612" max="4865" width="9.140625" style="583"/>
    <col min="4866" max="4866" width="9.28515625" style="583" customWidth="1"/>
    <col min="4867" max="4867" width="9.85546875" style="583" customWidth="1"/>
    <col min="4868" max="5121" width="9.140625" style="583"/>
    <col min="5122" max="5122" width="9.28515625" style="583" customWidth="1"/>
    <col min="5123" max="5123" width="9.85546875" style="583" customWidth="1"/>
    <col min="5124" max="5377" width="9.140625" style="583"/>
    <col min="5378" max="5378" width="9.28515625" style="583" customWidth="1"/>
    <col min="5379" max="5379" width="9.85546875" style="583" customWidth="1"/>
    <col min="5380" max="5633" width="9.140625" style="583"/>
    <col min="5634" max="5634" width="9.28515625" style="583" customWidth="1"/>
    <col min="5635" max="5635" width="9.85546875" style="583" customWidth="1"/>
    <col min="5636" max="5889" width="9.140625" style="583"/>
    <col min="5890" max="5890" width="9.28515625" style="583" customWidth="1"/>
    <col min="5891" max="5891" width="9.85546875" style="583" customWidth="1"/>
    <col min="5892" max="6145" width="9.140625" style="583"/>
    <col min="6146" max="6146" width="9.28515625" style="583" customWidth="1"/>
    <col min="6147" max="6147" width="9.85546875" style="583" customWidth="1"/>
    <col min="6148" max="6401" width="9.140625" style="583"/>
    <col min="6402" max="6402" width="9.28515625" style="583" customWidth="1"/>
    <col min="6403" max="6403" width="9.85546875" style="583" customWidth="1"/>
    <col min="6404" max="6657" width="9.140625" style="583"/>
    <col min="6658" max="6658" width="9.28515625" style="583" customWidth="1"/>
    <col min="6659" max="6659" width="9.85546875" style="583" customWidth="1"/>
    <col min="6660" max="6913" width="9.140625" style="583"/>
    <col min="6914" max="6914" width="9.28515625" style="583" customWidth="1"/>
    <col min="6915" max="6915" width="9.85546875" style="583" customWidth="1"/>
    <col min="6916" max="7169" width="9.140625" style="583"/>
    <col min="7170" max="7170" width="9.28515625" style="583" customWidth="1"/>
    <col min="7171" max="7171" width="9.85546875" style="583" customWidth="1"/>
    <col min="7172" max="7425" width="9.140625" style="583"/>
    <col min="7426" max="7426" width="9.28515625" style="583" customWidth="1"/>
    <col min="7427" max="7427" width="9.85546875" style="583" customWidth="1"/>
    <col min="7428" max="7681" width="9.140625" style="583"/>
    <col min="7682" max="7682" width="9.28515625" style="583" customWidth="1"/>
    <col min="7683" max="7683" width="9.85546875" style="583" customWidth="1"/>
    <col min="7684" max="7937" width="9.140625" style="583"/>
    <col min="7938" max="7938" width="9.28515625" style="583" customWidth="1"/>
    <col min="7939" max="7939" width="9.85546875" style="583" customWidth="1"/>
    <col min="7940" max="8193" width="9.140625" style="583"/>
    <col min="8194" max="8194" width="9.28515625" style="583" customWidth="1"/>
    <col min="8195" max="8195" width="9.85546875" style="583" customWidth="1"/>
    <col min="8196" max="8449" width="9.140625" style="583"/>
    <col min="8450" max="8450" width="9.28515625" style="583" customWidth="1"/>
    <col min="8451" max="8451" width="9.85546875" style="583" customWidth="1"/>
    <col min="8452" max="8705" width="9.140625" style="583"/>
    <col min="8706" max="8706" width="9.28515625" style="583" customWidth="1"/>
    <col min="8707" max="8707" width="9.85546875" style="583" customWidth="1"/>
    <col min="8708" max="8961" width="9.140625" style="583"/>
    <col min="8962" max="8962" width="9.28515625" style="583" customWidth="1"/>
    <col min="8963" max="8963" width="9.85546875" style="583" customWidth="1"/>
    <col min="8964" max="9217" width="9.140625" style="583"/>
    <col min="9218" max="9218" width="9.28515625" style="583" customWidth="1"/>
    <col min="9219" max="9219" width="9.85546875" style="583" customWidth="1"/>
    <col min="9220" max="9473" width="9.140625" style="583"/>
    <col min="9474" max="9474" width="9.28515625" style="583" customWidth="1"/>
    <col min="9475" max="9475" width="9.85546875" style="583" customWidth="1"/>
    <col min="9476" max="9729" width="9.140625" style="583"/>
    <col min="9730" max="9730" width="9.28515625" style="583" customWidth="1"/>
    <col min="9731" max="9731" width="9.85546875" style="583" customWidth="1"/>
    <col min="9732" max="9985" width="9.140625" style="583"/>
    <col min="9986" max="9986" width="9.28515625" style="583" customWidth="1"/>
    <col min="9987" max="9987" width="9.85546875" style="583" customWidth="1"/>
    <col min="9988" max="10241" width="9.140625" style="583"/>
    <col min="10242" max="10242" width="9.28515625" style="583" customWidth="1"/>
    <col min="10243" max="10243" width="9.85546875" style="583" customWidth="1"/>
    <col min="10244" max="10497" width="9.140625" style="583"/>
    <col min="10498" max="10498" width="9.28515625" style="583" customWidth="1"/>
    <col min="10499" max="10499" width="9.85546875" style="583" customWidth="1"/>
    <col min="10500" max="10753" width="9.140625" style="583"/>
    <col min="10754" max="10754" width="9.28515625" style="583" customWidth="1"/>
    <col min="10755" max="10755" width="9.85546875" style="583" customWidth="1"/>
    <col min="10756" max="11009" width="9.140625" style="583"/>
    <col min="11010" max="11010" width="9.28515625" style="583" customWidth="1"/>
    <col min="11011" max="11011" width="9.85546875" style="583" customWidth="1"/>
    <col min="11012" max="11265" width="9.140625" style="583"/>
    <col min="11266" max="11266" width="9.28515625" style="583" customWidth="1"/>
    <col min="11267" max="11267" width="9.85546875" style="583" customWidth="1"/>
    <col min="11268" max="11521" width="9.140625" style="583"/>
    <col min="11522" max="11522" width="9.28515625" style="583" customWidth="1"/>
    <col min="11523" max="11523" width="9.85546875" style="583" customWidth="1"/>
    <col min="11524" max="11777" width="9.140625" style="583"/>
    <col min="11778" max="11778" width="9.28515625" style="583" customWidth="1"/>
    <col min="11779" max="11779" width="9.85546875" style="583" customWidth="1"/>
    <col min="11780" max="12033" width="9.140625" style="583"/>
    <col min="12034" max="12034" width="9.28515625" style="583" customWidth="1"/>
    <col min="12035" max="12035" width="9.85546875" style="583" customWidth="1"/>
    <col min="12036" max="12289" width="9.140625" style="583"/>
    <col min="12290" max="12290" width="9.28515625" style="583" customWidth="1"/>
    <col min="12291" max="12291" width="9.85546875" style="583" customWidth="1"/>
    <col min="12292" max="12545" width="9.140625" style="583"/>
    <col min="12546" max="12546" width="9.28515625" style="583" customWidth="1"/>
    <col min="12547" max="12547" width="9.85546875" style="583" customWidth="1"/>
    <col min="12548" max="12801" width="9.140625" style="583"/>
    <col min="12802" max="12802" width="9.28515625" style="583" customWidth="1"/>
    <col min="12803" max="12803" width="9.85546875" style="583" customWidth="1"/>
    <col min="12804" max="13057" width="9.140625" style="583"/>
    <col min="13058" max="13058" width="9.28515625" style="583" customWidth="1"/>
    <col min="13059" max="13059" width="9.85546875" style="583" customWidth="1"/>
    <col min="13060" max="13313" width="9.140625" style="583"/>
    <col min="13314" max="13314" width="9.28515625" style="583" customWidth="1"/>
    <col min="13315" max="13315" width="9.85546875" style="583" customWidth="1"/>
    <col min="13316" max="13569" width="9.140625" style="583"/>
    <col min="13570" max="13570" width="9.28515625" style="583" customWidth="1"/>
    <col min="13571" max="13571" width="9.85546875" style="583" customWidth="1"/>
    <col min="13572" max="13825" width="9.140625" style="583"/>
    <col min="13826" max="13826" width="9.28515625" style="583" customWidth="1"/>
    <col min="13827" max="13827" width="9.85546875" style="583" customWidth="1"/>
    <col min="13828" max="14081" width="9.140625" style="583"/>
    <col min="14082" max="14082" width="9.28515625" style="583" customWidth="1"/>
    <col min="14083" max="14083" width="9.85546875" style="583" customWidth="1"/>
    <col min="14084" max="14337" width="9.140625" style="583"/>
    <col min="14338" max="14338" width="9.28515625" style="583" customWidth="1"/>
    <col min="14339" max="14339" width="9.85546875" style="583" customWidth="1"/>
    <col min="14340" max="14593" width="9.140625" style="583"/>
    <col min="14594" max="14594" width="9.28515625" style="583" customWidth="1"/>
    <col min="14595" max="14595" width="9.85546875" style="583" customWidth="1"/>
    <col min="14596" max="14849" width="9.140625" style="583"/>
    <col min="14850" max="14850" width="9.28515625" style="583" customWidth="1"/>
    <col min="14851" max="14851" width="9.85546875" style="583" customWidth="1"/>
    <col min="14852" max="15105" width="9.140625" style="583"/>
    <col min="15106" max="15106" width="9.28515625" style="583" customWidth="1"/>
    <col min="15107" max="15107" width="9.85546875" style="583" customWidth="1"/>
    <col min="15108" max="15361" width="9.140625" style="583"/>
    <col min="15362" max="15362" width="9.28515625" style="583" customWidth="1"/>
    <col min="15363" max="15363" width="9.85546875" style="583" customWidth="1"/>
    <col min="15364" max="15617" width="9.140625" style="583"/>
    <col min="15618" max="15618" width="9.28515625" style="583" customWidth="1"/>
    <col min="15619" max="15619" width="9.85546875" style="583" customWidth="1"/>
    <col min="15620" max="15873" width="9.140625" style="583"/>
    <col min="15874" max="15874" width="9.28515625" style="583" customWidth="1"/>
    <col min="15875" max="15875" width="9.85546875" style="583" customWidth="1"/>
    <col min="15876" max="16129" width="9.140625" style="583"/>
    <col min="16130" max="16130" width="9.28515625" style="583" customWidth="1"/>
    <col min="16131" max="16131" width="9.85546875" style="583" customWidth="1"/>
    <col min="16132" max="16384" width="9.140625" style="583"/>
  </cols>
  <sheetData>
    <row r="1" ht="69" customHeight="1" x14ac:dyDescent="0.2"/>
  </sheetData>
  <printOptions horizontalCentered="1"/>
  <pageMargins left="0.55118110236220474" right="0.59055118110236227" top="0.43307086614173229" bottom="0.51181102362204722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R53"/>
  <sheetViews>
    <sheetView zoomScale="90" zoomScaleNormal="90" workbookViewId="0">
      <selection activeCell="A11" sqref="A11"/>
    </sheetView>
  </sheetViews>
  <sheetFormatPr defaultRowHeight="12.75" x14ac:dyDescent="0.2"/>
  <cols>
    <col min="1" max="1" width="9.140625" style="610"/>
    <col min="2" max="2" width="20.42578125" style="610" customWidth="1"/>
    <col min="3" max="3" width="14.85546875" style="610" customWidth="1"/>
    <col min="4" max="4" width="13.85546875" style="610" customWidth="1"/>
    <col min="5" max="5" width="15.28515625" style="610" customWidth="1"/>
    <col min="6" max="6" width="20.7109375" style="610" customWidth="1"/>
    <col min="7" max="7" width="9.140625" style="610"/>
    <col min="8" max="8" width="14.85546875" style="610" bestFit="1" customWidth="1"/>
    <col min="9" max="9" width="14" style="610" customWidth="1"/>
    <col min="10" max="10" width="13.28515625" style="610" customWidth="1"/>
    <col min="11" max="12" width="9.140625" style="610"/>
    <col min="13" max="13" width="14.85546875" style="610" customWidth="1"/>
    <col min="14" max="15" width="9.140625" style="610"/>
    <col min="16" max="16" width="12" style="610" bestFit="1" customWidth="1"/>
    <col min="17" max="257" width="9.140625" style="610"/>
    <col min="258" max="258" width="20.42578125" style="610" customWidth="1"/>
    <col min="259" max="259" width="14.85546875" style="610" customWidth="1"/>
    <col min="260" max="260" width="13.85546875" style="610" customWidth="1"/>
    <col min="261" max="261" width="15.28515625" style="610" customWidth="1"/>
    <col min="262" max="262" width="20.7109375" style="610" customWidth="1"/>
    <col min="263" max="263" width="9.140625" style="610"/>
    <col min="264" max="264" width="14.85546875" style="610" bestFit="1" customWidth="1"/>
    <col min="265" max="265" width="14" style="610" customWidth="1"/>
    <col min="266" max="266" width="13.28515625" style="610" customWidth="1"/>
    <col min="267" max="268" width="9.140625" style="610"/>
    <col min="269" max="269" width="14.85546875" style="610" customWidth="1"/>
    <col min="270" max="271" width="9.140625" style="610"/>
    <col min="272" max="272" width="12" style="610" bestFit="1" customWidth="1"/>
    <col min="273" max="513" width="9.140625" style="610"/>
    <col min="514" max="514" width="20.42578125" style="610" customWidth="1"/>
    <col min="515" max="515" width="14.85546875" style="610" customWidth="1"/>
    <col min="516" max="516" width="13.85546875" style="610" customWidth="1"/>
    <col min="517" max="517" width="15.28515625" style="610" customWidth="1"/>
    <col min="518" max="518" width="20.7109375" style="610" customWidth="1"/>
    <col min="519" max="519" width="9.140625" style="610"/>
    <col min="520" max="520" width="14.85546875" style="610" bestFit="1" customWidth="1"/>
    <col min="521" max="521" width="14" style="610" customWidth="1"/>
    <col min="522" max="522" width="13.28515625" style="610" customWidth="1"/>
    <col min="523" max="524" width="9.140625" style="610"/>
    <col min="525" max="525" width="14.85546875" style="610" customWidth="1"/>
    <col min="526" max="527" width="9.140625" style="610"/>
    <col min="528" max="528" width="12" style="610" bestFit="1" customWidth="1"/>
    <col min="529" max="769" width="9.140625" style="610"/>
    <col min="770" max="770" width="20.42578125" style="610" customWidth="1"/>
    <col min="771" max="771" width="14.85546875" style="610" customWidth="1"/>
    <col min="772" max="772" width="13.85546875" style="610" customWidth="1"/>
    <col min="773" max="773" width="15.28515625" style="610" customWidth="1"/>
    <col min="774" max="774" width="20.7109375" style="610" customWidth="1"/>
    <col min="775" max="775" width="9.140625" style="610"/>
    <col min="776" max="776" width="14.85546875" style="610" bestFit="1" customWidth="1"/>
    <col min="777" max="777" width="14" style="610" customWidth="1"/>
    <col min="778" max="778" width="13.28515625" style="610" customWidth="1"/>
    <col min="779" max="780" width="9.140625" style="610"/>
    <col min="781" max="781" width="14.85546875" style="610" customWidth="1"/>
    <col min="782" max="783" width="9.140625" style="610"/>
    <col min="784" max="784" width="12" style="610" bestFit="1" customWidth="1"/>
    <col min="785" max="1025" width="9.140625" style="610"/>
    <col min="1026" max="1026" width="20.42578125" style="610" customWidth="1"/>
    <col min="1027" max="1027" width="14.85546875" style="610" customWidth="1"/>
    <col min="1028" max="1028" width="13.85546875" style="610" customWidth="1"/>
    <col min="1029" max="1029" width="15.28515625" style="610" customWidth="1"/>
    <col min="1030" max="1030" width="20.7109375" style="610" customWidth="1"/>
    <col min="1031" max="1031" width="9.140625" style="610"/>
    <col min="1032" max="1032" width="14.85546875" style="610" bestFit="1" customWidth="1"/>
    <col min="1033" max="1033" width="14" style="610" customWidth="1"/>
    <col min="1034" max="1034" width="13.28515625" style="610" customWidth="1"/>
    <col min="1035" max="1036" width="9.140625" style="610"/>
    <col min="1037" max="1037" width="14.85546875" style="610" customWidth="1"/>
    <col min="1038" max="1039" width="9.140625" style="610"/>
    <col min="1040" max="1040" width="12" style="610" bestFit="1" customWidth="1"/>
    <col min="1041" max="1281" width="9.140625" style="610"/>
    <col min="1282" max="1282" width="20.42578125" style="610" customWidth="1"/>
    <col min="1283" max="1283" width="14.85546875" style="610" customWidth="1"/>
    <col min="1284" max="1284" width="13.85546875" style="610" customWidth="1"/>
    <col min="1285" max="1285" width="15.28515625" style="610" customWidth="1"/>
    <col min="1286" max="1286" width="20.7109375" style="610" customWidth="1"/>
    <col min="1287" max="1287" width="9.140625" style="610"/>
    <col min="1288" max="1288" width="14.85546875" style="610" bestFit="1" customWidth="1"/>
    <col min="1289" max="1289" width="14" style="610" customWidth="1"/>
    <col min="1290" max="1290" width="13.28515625" style="610" customWidth="1"/>
    <col min="1291" max="1292" width="9.140625" style="610"/>
    <col min="1293" max="1293" width="14.85546875" style="610" customWidth="1"/>
    <col min="1294" max="1295" width="9.140625" style="610"/>
    <col min="1296" max="1296" width="12" style="610" bestFit="1" customWidth="1"/>
    <col min="1297" max="1537" width="9.140625" style="610"/>
    <col min="1538" max="1538" width="20.42578125" style="610" customWidth="1"/>
    <col min="1539" max="1539" width="14.85546875" style="610" customWidth="1"/>
    <col min="1540" max="1540" width="13.85546875" style="610" customWidth="1"/>
    <col min="1541" max="1541" width="15.28515625" style="610" customWidth="1"/>
    <col min="1542" max="1542" width="20.7109375" style="610" customWidth="1"/>
    <col min="1543" max="1543" width="9.140625" style="610"/>
    <col min="1544" max="1544" width="14.85546875" style="610" bestFit="1" customWidth="1"/>
    <col min="1545" max="1545" width="14" style="610" customWidth="1"/>
    <col min="1546" max="1546" width="13.28515625" style="610" customWidth="1"/>
    <col min="1547" max="1548" width="9.140625" style="610"/>
    <col min="1549" max="1549" width="14.85546875" style="610" customWidth="1"/>
    <col min="1550" max="1551" width="9.140625" style="610"/>
    <col min="1552" max="1552" width="12" style="610" bestFit="1" customWidth="1"/>
    <col min="1553" max="1793" width="9.140625" style="610"/>
    <col min="1794" max="1794" width="20.42578125" style="610" customWidth="1"/>
    <col min="1795" max="1795" width="14.85546875" style="610" customWidth="1"/>
    <col min="1796" max="1796" width="13.85546875" style="610" customWidth="1"/>
    <col min="1797" max="1797" width="15.28515625" style="610" customWidth="1"/>
    <col min="1798" max="1798" width="20.7109375" style="610" customWidth="1"/>
    <col min="1799" max="1799" width="9.140625" style="610"/>
    <col min="1800" max="1800" width="14.85546875" style="610" bestFit="1" customWidth="1"/>
    <col min="1801" max="1801" width="14" style="610" customWidth="1"/>
    <col min="1802" max="1802" width="13.28515625" style="610" customWidth="1"/>
    <col min="1803" max="1804" width="9.140625" style="610"/>
    <col min="1805" max="1805" width="14.85546875" style="610" customWidth="1"/>
    <col min="1806" max="1807" width="9.140625" style="610"/>
    <col min="1808" max="1808" width="12" style="610" bestFit="1" customWidth="1"/>
    <col min="1809" max="2049" width="9.140625" style="610"/>
    <col min="2050" max="2050" width="20.42578125" style="610" customWidth="1"/>
    <col min="2051" max="2051" width="14.85546875" style="610" customWidth="1"/>
    <col min="2052" max="2052" width="13.85546875" style="610" customWidth="1"/>
    <col min="2053" max="2053" width="15.28515625" style="610" customWidth="1"/>
    <col min="2054" max="2054" width="20.7109375" style="610" customWidth="1"/>
    <col min="2055" max="2055" width="9.140625" style="610"/>
    <col min="2056" max="2056" width="14.85546875" style="610" bestFit="1" customWidth="1"/>
    <col min="2057" max="2057" width="14" style="610" customWidth="1"/>
    <col min="2058" max="2058" width="13.28515625" style="610" customWidth="1"/>
    <col min="2059" max="2060" width="9.140625" style="610"/>
    <col min="2061" max="2061" width="14.85546875" style="610" customWidth="1"/>
    <col min="2062" max="2063" width="9.140625" style="610"/>
    <col min="2064" max="2064" width="12" style="610" bestFit="1" customWidth="1"/>
    <col min="2065" max="2305" width="9.140625" style="610"/>
    <col min="2306" max="2306" width="20.42578125" style="610" customWidth="1"/>
    <col min="2307" max="2307" width="14.85546875" style="610" customWidth="1"/>
    <col min="2308" max="2308" width="13.85546875" style="610" customWidth="1"/>
    <col min="2309" max="2309" width="15.28515625" style="610" customWidth="1"/>
    <col min="2310" max="2310" width="20.7109375" style="610" customWidth="1"/>
    <col min="2311" max="2311" width="9.140625" style="610"/>
    <col min="2312" max="2312" width="14.85546875" style="610" bestFit="1" customWidth="1"/>
    <col min="2313" max="2313" width="14" style="610" customWidth="1"/>
    <col min="2314" max="2314" width="13.28515625" style="610" customWidth="1"/>
    <col min="2315" max="2316" width="9.140625" style="610"/>
    <col min="2317" max="2317" width="14.85546875" style="610" customWidth="1"/>
    <col min="2318" max="2319" width="9.140625" style="610"/>
    <col min="2320" max="2320" width="12" style="610" bestFit="1" customWidth="1"/>
    <col min="2321" max="2561" width="9.140625" style="610"/>
    <col min="2562" max="2562" width="20.42578125" style="610" customWidth="1"/>
    <col min="2563" max="2563" width="14.85546875" style="610" customWidth="1"/>
    <col min="2564" max="2564" width="13.85546875" style="610" customWidth="1"/>
    <col min="2565" max="2565" width="15.28515625" style="610" customWidth="1"/>
    <col min="2566" max="2566" width="20.7109375" style="610" customWidth="1"/>
    <col min="2567" max="2567" width="9.140625" style="610"/>
    <col min="2568" max="2568" width="14.85546875" style="610" bestFit="1" customWidth="1"/>
    <col min="2569" max="2569" width="14" style="610" customWidth="1"/>
    <col min="2570" max="2570" width="13.28515625" style="610" customWidth="1"/>
    <col min="2571" max="2572" width="9.140625" style="610"/>
    <col min="2573" max="2573" width="14.85546875" style="610" customWidth="1"/>
    <col min="2574" max="2575" width="9.140625" style="610"/>
    <col min="2576" max="2576" width="12" style="610" bestFit="1" customWidth="1"/>
    <col min="2577" max="2817" width="9.140625" style="610"/>
    <col min="2818" max="2818" width="20.42578125" style="610" customWidth="1"/>
    <col min="2819" max="2819" width="14.85546875" style="610" customWidth="1"/>
    <col min="2820" max="2820" width="13.85546875" style="610" customWidth="1"/>
    <col min="2821" max="2821" width="15.28515625" style="610" customWidth="1"/>
    <col min="2822" max="2822" width="20.7109375" style="610" customWidth="1"/>
    <col min="2823" max="2823" width="9.140625" style="610"/>
    <col min="2824" max="2824" width="14.85546875" style="610" bestFit="1" customWidth="1"/>
    <col min="2825" max="2825" width="14" style="610" customWidth="1"/>
    <col min="2826" max="2826" width="13.28515625" style="610" customWidth="1"/>
    <col min="2827" max="2828" width="9.140625" style="610"/>
    <col min="2829" max="2829" width="14.85546875" style="610" customWidth="1"/>
    <col min="2830" max="2831" width="9.140625" style="610"/>
    <col min="2832" max="2832" width="12" style="610" bestFit="1" customWidth="1"/>
    <col min="2833" max="3073" width="9.140625" style="610"/>
    <col min="3074" max="3074" width="20.42578125" style="610" customWidth="1"/>
    <col min="3075" max="3075" width="14.85546875" style="610" customWidth="1"/>
    <col min="3076" max="3076" width="13.85546875" style="610" customWidth="1"/>
    <col min="3077" max="3077" width="15.28515625" style="610" customWidth="1"/>
    <col min="3078" max="3078" width="20.7109375" style="610" customWidth="1"/>
    <col min="3079" max="3079" width="9.140625" style="610"/>
    <col min="3080" max="3080" width="14.85546875" style="610" bestFit="1" customWidth="1"/>
    <col min="3081" max="3081" width="14" style="610" customWidth="1"/>
    <col min="3082" max="3082" width="13.28515625" style="610" customWidth="1"/>
    <col min="3083" max="3084" width="9.140625" style="610"/>
    <col min="3085" max="3085" width="14.85546875" style="610" customWidth="1"/>
    <col min="3086" max="3087" width="9.140625" style="610"/>
    <col min="3088" max="3088" width="12" style="610" bestFit="1" customWidth="1"/>
    <col min="3089" max="3329" width="9.140625" style="610"/>
    <col min="3330" max="3330" width="20.42578125" style="610" customWidth="1"/>
    <col min="3331" max="3331" width="14.85546875" style="610" customWidth="1"/>
    <col min="3332" max="3332" width="13.85546875" style="610" customWidth="1"/>
    <col min="3333" max="3333" width="15.28515625" style="610" customWidth="1"/>
    <col min="3334" max="3334" width="20.7109375" style="610" customWidth="1"/>
    <col min="3335" max="3335" width="9.140625" style="610"/>
    <col min="3336" max="3336" width="14.85546875" style="610" bestFit="1" customWidth="1"/>
    <col min="3337" max="3337" width="14" style="610" customWidth="1"/>
    <col min="3338" max="3338" width="13.28515625" style="610" customWidth="1"/>
    <col min="3339" max="3340" width="9.140625" style="610"/>
    <col min="3341" max="3341" width="14.85546875" style="610" customWidth="1"/>
    <col min="3342" max="3343" width="9.140625" style="610"/>
    <col min="3344" max="3344" width="12" style="610" bestFit="1" customWidth="1"/>
    <col min="3345" max="3585" width="9.140625" style="610"/>
    <col min="3586" max="3586" width="20.42578125" style="610" customWidth="1"/>
    <col min="3587" max="3587" width="14.85546875" style="610" customWidth="1"/>
    <col min="3588" max="3588" width="13.85546875" style="610" customWidth="1"/>
    <col min="3589" max="3589" width="15.28515625" style="610" customWidth="1"/>
    <col min="3590" max="3590" width="20.7109375" style="610" customWidth="1"/>
    <col min="3591" max="3591" width="9.140625" style="610"/>
    <col min="3592" max="3592" width="14.85546875" style="610" bestFit="1" customWidth="1"/>
    <col min="3593" max="3593" width="14" style="610" customWidth="1"/>
    <col min="3594" max="3594" width="13.28515625" style="610" customWidth="1"/>
    <col min="3595" max="3596" width="9.140625" style="610"/>
    <col min="3597" max="3597" width="14.85546875" style="610" customWidth="1"/>
    <col min="3598" max="3599" width="9.140625" style="610"/>
    <col min="3600" max="3600" width="12" style="610" bestFit="1" customWidth="1"/>
    <col min="3601" max="3841" width="9.140625" style="610"/>
    <col min="3842" max="3842" width="20.42578125" style="610" customWidth="1"/>
    <col min="3843" max="3843" width="14.85546875" style="610" customWidth="1"/>
    <col min="3844" max="3844" width="13.85546875" style="610" customWidth="1"/>
    <col min="3845" max="3845" width="15.28515625" style="610" customWidth="1"/>
    <col min="3846" max="3846" width="20.7109375" style="610" customWidth="1"/>
    <col min="3847" max="3847" width="9.140625" style="610"/>
    <col min="3848" max="3848" width="14.85546875" style="610" bestFit="1" customWidth="1"/>
    <col min="3849" max="3849" width="14" style="610" customWidth="1"/>
    <col min="3850" max="3850" width="13.28515625" style="610" customWidth="1"/>
    <col min="3851" max="3852" width="9.140625" style="610"/>
    <col min="3853" max="3853" width="14.85546875" style="610" customWidth="1"/>
    <col min="3854" max="3855" width="9.140625" style="610"/>
    <col min="3856" max="3856" width="12" style="610" bestFit="1" customWidth="1"/>
    <col min="3857" max="4097" width="9.140625" style="610"/>
    <col min="4098" max="4098" width="20.42578125" style="610" customWidth="1"/>
    <col min="4099" max="4099" width="14.85546875" style="610" customWidth="1"/>
    <col min="4100" max="4100" width="13.85546875" style="610" customWidth="1"/>
    <col min="4101" max="4101" width="15.28515625" style="610" customWidth="1"/>
    <col min="4102" max="4102" width="20.7109375" style="610" customWidth="1"/>
    <col min="4103" max="4103" width="9.140625" style="610"/>
    <col min="4104" max="4104" width="14.85546875" style="610" bestFit="1" customWidth="1"/>
    <col min="4105" max="4105" width="14" style="610" customWidth="1"/>
    <col min="4106" max="4106" width="13.28515625" style="610" customWidth="1"/>
    <col min="4107" max="4108" width="9.140625" style="610"/>
    <col min="4109" max="4109" width="14.85546875" style="610" customWidth="1"/>
    <col min="4110" max="4111" width="9.140625" style="610"/>
    <col min="4112" max="4112" width="12" style="610" bestFit="1" customWidth="1"/>
    <col min="4113" max="4353" width="9.140625" style="610"/>
    <col min="4354" max="4354" width="20.42578125" style="610" customWidth="1"/>
    <col min="4355" max="4355" width="14.85546875" style="610" customWidth="1"/>
    <col min="4356" max="4356" width="13.85546875" style="610" customWidth="1"/>
    <col min="4357" max="4357" width="15.28515625" style="610" customWidth="1"/>
    <col min="4358" max="4358" width="20.7109375" style="610" customWidth="1"/>
    <col min="4359" max="4359" width="9.140625" style="610"/>
    <col min="4360" max="4360" width="14.85546875" style="610" bestFit="1" customWidth="1"/>
    <col min="4361" max="4361" width="14" style="610" customWidth="1"/>
    <col min="4362" max="4362" width="13.28515625" style="610" customWidth="1"/>
    <col min="4363" max="4364" width="9.140625" style="610"/>
    <col min="4365" max="4365" width="14.85546875" style="610" customWidth="1"/>
    <col min="4366" max="4367" width="9.140625" style="610"/>
    <col min="4368" max="4368" width="12" style="610" bestFit="1" customWidth="1"/>
    <col min="4369" max="4609" width="9.140625" style="610"/>
    <col min="4610" max="4610" width="20.42578125" style="610" customWidth="1"/>
    <col min="4611" max="4611" width="14.85546875" style="610" customWidth="1"/>
    <col min="4612" max="4612" width="13.85546875" style="610" customWidth="1"/>
    <col min="4613" max="4613" width="15.28515625" style="610" customWidth="1"/>
    <col min="4614" max="4614" width="20.7109375" style="610" customWidth="1"/>
    <col min="4615" max="4615" width="9.140625" style="610"/>
    <col min="4616" max="4616" width="14.85546875" style="610" bestFit="1" customWidth="1"/>
    <col min="4617" max="4617" width="14" style="610" customWidth="1"/>
    <col min="4618" max="4618" width="13.28515625" style="610" customWidth="1"/>
    <col min="4619" max="4620" width="9.140625" style="610"/>
    <col min="4621" max="4621" width="14.85546875" style="610" customWidth="1"/>
    <col min="4622" max="4623" width="9.140625" style="610"/>
    <col min="4624" max="4624" width="12" style="610" bestFit="1" customWidth="1"/>
    <col min="4625" max="4865" width="9.140625" style="610"/>
    <col min="4866" max="4866" width="20.42578125" style="610" customWidth="1"/>
    <col min="4867" max="4867" width="14.85546875" style="610" customWidth="1"/>
    <col min="4868" max="4868" width="13.85546875" style="610" customWidth="1"/>
    <col min="4869" max="4869" width="15.28515625" style="610" customWidth="1"/>
    <col min="4870" max="4870" width="20.7109375" style="610" customWidth="1"/>
    <col min="4871" max="4871" width="9.140625" style="610"/>
    <col min="4872" max="4872" width="14.85546875" style="610" bestFit="1" customWidth="1"/>
    <col min="4873" max="4873" width="14" style="610" customWidth="1"/>
    <col min="4874" max="4874" width="13.28515625" style="610" customWidth="1"/>
    <col min="4875" max="4876" width="9.140625" style="610"/>
    <col min="4877" max="4877" width="14.85546875" style="610" customWidth="1"/>
    <col min="4878" max="4879" width="9.140625" style="610"/>
    <col min="4880" max="4880" width="12" style="610" bestFit="1" customWidth="1"/>
    <col min="4881" max="5121" width="9.140625" style="610"/>
    <col min="5122" max="5122" width="20.42578125" style="610" customWidth="1"/>
    <col min="5123" max="5123" width="14.85546875" style="610" customWidth="1"/>
    <col min="5124" max="5124" width="13.85546875" style="610" customWidth="1"/>
    <col min="5125" max="5125" width="15.28515625" style="610" customWidth="1"/>
    <col min="5126" max="5126" width="20.7109375" style="610" customWidth="1"/>
    <col min="5127" max="5127" width="9.140625" style="610"/>
    <col min="5128" max="5128" width="14.85546875" style="610" bestFit="1" customWidth="1"/>
    <col min="5129" max="5129" width="14" style="610" customWidth="1"/>
    <col min="5130" max="5130" width="13.28515625" style="610" customWidth="1"/>
    <col min="5131" max="5132" width="9.140625" style="610"/>
    <col min="5133" max="5133" width="14.85546875" style="610" customWidth="1"/>
    <col min="5134" max="5135" width="9.140625" style="610"/>
    <col min="5136" max="5136" width="12" style="610" bestFit="1" customWidth="1"/>
    <col min="5137" max="5377" width="9.140625" style="610"/>
    <col min="5378" max="5378" width="20.42578125" style="610" customWidth="1"/>
    <col min="5379" max="5379" width="14.85546875" style="610" customWidth="1"/>
    <col min="5380" max="5380" width="13.85546875" style="610" customWidth="1"/>
    <col min="5381" max="5381" width="15.28515625" style="610" customWidth="1"/>
    <col min="5382" max="5382" width="20.7109375" style="610" customWidth="1"/>
    <col min="5383" max="5383" width="9.140625" style="610"/>
    <col min="5384" max="5384" width="14.85546875" style="610" bestFit="1" customWidth="1"/>
    <col min="5385" max="5385" width="14" style="610" customWidth="1"/>
    <col min="5386" max="5386" width="13.28515625" style="610" customWidth="1"/>
    <col min="5387" max="5388" width="9.140625" style="610"/>
    <col min="5389" max="5389" width="14.85546875" style="610" customWidth="1"/>
    <col min="5390" max="5391" width="9.140625" style="610"/>
    <col min="5392" max="5392" width="12" style="610" bestFit="1" customWidth="1"/>
    <col min="5393" max="5633" width="9.140625" style="610"/>
    <col min="5634" max="5634" width="20.42578125" style="610" customWidth="1"/>
    <col min="5635" max="5635" width="14.85546875" style="610" customWidth="1"/>
    <col min="5636" max="5636" width="13.85546875" style="610" customWidth="1"/>
    <col min="5637" max="5637" width="15.28515625" style="610" customWidth="1"/>
    <col min="5638" max="5638" width="20.7109375" style="610" customWidth="1"/>
    <col min="5639" max="5639" width="9.140625" style="610"/>
    <col min="5640" max="5640" width="14.85546875" style="610" bestFit="1" customWidth="1"/>
    <col min="5641" max="5641" width="14" style="610" customWidth="1"/>
    <col min="5642" max="5642" width="13.28515625" style="610" customWidth="1"/>
    <col min="5643" max="5644" width="9.140625" style="610"/>
    <col min="5645" max="5645" width="14.85546875" style="610" customWidth="1"/>
    <col min="5646" max="5647" width="9.140625" style="610"/>
    <col min="5648" max="5648" width="12" style="610" bestFit="1" customWidth="1"/>
    <col min="5649" max="5889" width="9.140625" style="610"/>
    <col min="5890" max="5890" width="20.42578125" style="610" customWidth="1"/>
    <col min="5891" max="5891" width="14.85546875" style="610" customWidth="1"/>
    <col min="5892" max="5892" width="13.85546875" style="610" customWidth="1"/>
    <col min="5893" max="5893" width="15.28515625" style="610" customWidth="1"/>
    <col min="5894" max="5894" width="20.7109375" style="610" customWidth="1"/>
    <col min="5895" max="5895" width="9.140625" style="610"/>
    <col min="5896" max="5896" width="14.85546875" style="610" bestFit="1" customWidth="1"/>
    <col min="5897" max="5897" width="14" style="610" customWidth="1"/>
    <col min="5898" max="5898" width="13.28515625" style="610" customWidth="1"/>
    <col min="5899" max="5900" width="9.140625" style="610"/>
    <col min="5901" max="5901" width="14.85546875" style="610" customWidth="1"/>
    <col min="5902" max="5903" width="9.140625" style="610"/>
    <col min="5904" max="5904" width="12" style="610" bestFit="1" customWidth="1"/>
    <col min="5905" max="6145" width="9.140625" style="610"/>
    <col min="6146" max="6146" width="20.42578125" style="610" customWidth="1"/>
    <col min="6147" max="6147" width="14.85546875" style="610" customWidth="1"/>
    <col min="6148" max="6148" width="13.85546875" style="610" customWidth="1"/>
    <col min="6149" max="6149" width="15.28515625" style="610" customWidth="1"/>
    <col min="6150" max="6150" width="20.7109375" style="610" customWidth="1"/>
    <col min="6151" max="6151" width="9.140625" style="610"/>
    <col min="6152" max="6152" width="14.85546875" style="610" bestFit="1" customWidth="1"/>
    <col min="6153" max="6153" width="14" style="610" customWidth="1"/>
    <col min="6154" max="6154" width="13.28515625" style="610" customWidth="1"/>
    <col min="6155" max="6156" width="9.140625" style="610"/>
    <col min="6157" max="6157" width="14.85546875" style="610" customWidth="1"/>
    <col min="6158" max="6159" width="9.140625" style="610"/>
    <col min="6160" max="6160" width="12" style="610" bestFit="1" customWidth="1"/>
    <col min="6161" max="6401" width="9.140625" style="610"/>
    <col min="6402" max="6402" width="20.42578125" style="610" customWidth="1"/>
    <col min="6403" max="6403" width="14.85546875" style="610" customWidth="1"/>
    <col min="6404" max="6404" width="13.85546875" style="610" customWidth="1"/>
    <col min="6405" max="6405" width="15.28515625" style="610" customWidth="1"/>
    <col min="6406" max="6406" width="20.7109375" style="610" customWidth="1"/>
    <col min="6407" max="6407" width="9.140625" style="610"/>
    <col min="6408" max="6408" width="14.85546875" style="610" bestFit="1" customWidth="1"/>
    <col min="6409" max="6409" width="14" style="610" customWidth="1"/>
    <col min="6410" max="6410" width="13.28515625" style="610" customWidth="1"/>
    <col min="6411" max="6412" width="9.140625" style="610"/>
    <col min="6413" max="6413" width="14.85546875" style="610" customWidth="1"/>
    <col min="6414" max="6415" width="9.140625" style="610"/>
    <col min="6416" max="6416" width="12" style="610" bestFit="1" customWidth="1"/>
    <col min="6417" max="6657" width="9.140625" style="610"/>
    <col min="6658" max="6658" width="20.42578125" style="610" customWidth="1"/>
    <col min="6659" max="6659" width="14.85546875" style="610" customWidth="1"/>
    <col min="6660" max="6660" width="13.85546875" style="610" customWidth="1"/>
    <col min="6661" max="6661" width="15.28515625" style="610" customWidth="1"/>
    <col min="6662" max="6662" width="20.7109375" style="610" customWidth="1"/>
    <col min="6663" max="6663" width="9.140625" style="610"/>
    <col min="6664" max="6664" width="14.85546875" style="610" bestFit="1" customWidth="1"/>
    <col min="6665" max="6665" width="14" style="610" customWidth="1"/>
    <col min="6666" max="6666" width="13.28515625" style="610" customWidth="1"/>
    <col min="6667" max="6668" width="9.140625" style="610"/>
    <col min="6669" max="6669" width="14.85546875" style="610" customWidth="1"/>
    <col min="6670" max="6671" width="9.140625" style="610"/>
    <col min="6672" max="6672" width="12" style="610" bestFit="1" customWidth="1"/>
    <col min="6673" max="6913" width="9.140625" style="610"/>
    <col min="6914" max="6914" width="20.42578125" style="610" customWidth="1"/>
    <col min="6915" max="6915" width="14.85546875" style="610" customWidth="1"/>
    <col min="6916" max="6916" width="13.85546875" style="610" customWidth="1"/>
    <col min="6917" max="6917" width="15.28515625" style="610" customWidth="1"/>
    <col min="6918" max="6918" width="20.7109375" style="610" customWidth="1"/>
    <col min="6919" max="6919" width="9.140625" style="610"/>
    <col min="6920" max="6920" width="14.85546875" style="610" bestFit="1" customWidth="1"/>
    <col min="6921" max="6921" width="14" style="610" customWidth="1"/>
    <col min="6922" max="6922" width="13.28515625" style="610" customWidth="1"/>
    <col min="6923" max="6924" width="9.140625" style="610"/>
    <col min="6925" max="6925" width="14.85546875" style="610" customWidth="1"/>
    <col min="6926" max="6927" width="9.140625" style="610"/>
    <col min="6928" max="6928" width="12" style="610" bestFit="1" customWidth="1"/>
    <col min="6929" max="7169" width="9.140625" style="610"/>
    <col min="7170" max="7170" width="20.42578125" style="610" customWidth="1"/>
    <col min="7171" max="7171" width="14.85546875" style="610" customWidth="1"/>
    <col min="7172" max="7172" width="13.85546875" style="610" customWidth="1"/>
    <col min="7173" max="7173" width="15.28515625" style="610" customWidth="1"/>
    <col min="7174" max="7174" width="20.7109375" style="610" customWidth="1"/>
    <col min="7175" max="7175" width="9.140625" style="610"/>
    <col min="7176" max="7176" width="14.85546875" style="610" bestFit="1" customWidth="1"/>
    <col min="7177" max="7177" width="14" style="610" customWidth="1"/>
    <col min="7178" max="7178" width="13.28515625" style="610" customWidth="1"/>
    <col min="7179" max="7180" width="9.140625" style="610"/>
    <col min="7181" max="7181" width="14.85546875" style="610" customWidth="1"/>
    <col min="7182" max="7183" width="9.140625" style="610"/>
    <col min="7184" max="7184" width="12" style="610" bestFit="1" customWidth="1"/>
    <col min="7185" max="7425" width="9.140625" style="610"/>
    <col min="7426" max="7426" width="20.42578125" style="610" customWidth="1"/>
    <col min="7427" max="7427" width="14.85546875" style="610" customWidth="1"/>
    <col min="7428" max="7428" width="13.85546875" style="610" customWidth="1"/>
    <col min="7429" max="7429" width="15.28515625" style="610" customWidth="1"/>
    <col min="7430" max="7430" width="20.7109375" style="610" customWidth="1"/>
    <col min="7431" max="7431" width="9.140625" style="610"/>
    <col min="7432" max="7432" width="14.85546875" style="610" bestFit="1" customWidth="1"/>
    <col min="7433" max="7433" width="14" style="610" customWidth="1"/>
    <col min="7434" max="7434" width="13.28515625" style="610" customWidth="1"/>
    <col min="7435" max="7436" width="9.140625" style="610"/>
    <col min="7437" max="7437" width="14.85546875" style="610" customWidth="1"/>
    <col min="7438" max="7439" width="9.140625" style="610"/>
    <col min="7440" max="7440" width="12" style="610" bestFit="1" customWidth="1"/>
    <col min="7441" max="7681" width="9.140625" style="610"/>
    <col min="7682" max="7682" width="20.42578125" style="610" customWidth="1"/>
    <col min="7683" max="7683" width="14.85546875" style="610" customWidth="1"/>
    <col min="7684" max="7684" width="13.85546875" style="610" customWidth="1"/>
    <col min="7685" max="7685" width="15.28515625" style="610" customWidth="1"/>
    <col min="7686" max="7686" width="20.7109375" style="610" customWidth="1"/>
    <col min="7687" max="7687" width="9.140625" style="610"/>
    <col min="7688" max="7688" width="14.85546875" style="610" bestFit="1" customWidth="1"/>
    <col min="7689" max="7689" width="14" style="610" customWidth="1"/>
    <col min="7690" max="7690" width="13.28515625" style="610" customWidth="1"/>
    <col min="7691" max="7692" width="9.140625" style="610"/>
    <col min="7693" max="7693" width="14.85546875" style="610" customWidth="1"/>
    <col min="7694" max="7695" width="9.140625" style="610"/>
    <col min="7696" max="7696" width="12" style="610" bestFit="1" customWidth="1"/>
    <col min="7697" max="7937" width="9.140625" style="610"/>
    <col min="7938" max="7938" width="20.42578125" style="610" customWidth="1"/>
    <col min="7939" max="7939" width="14.85546875" style="610" customWidth="1"/>
    <col min="7940" max="7940" width="13.85546875" style="610" customWidth="1"/>
    <col min="7941" max="7941" width="15.28515625" style="610" customWidth="1"/>
    <col min="7942" max="7942" width="20.7109375" style="610" customWidth="1"/>
    <col min="7943" max="7943" width="9.140625" style="610"/>
    <col min="7944" max="7944" width="14.85546875" style="610" bestFit="1" customWidth="1"/>
    <col min="7945" max="7945" width="14" style="610" customWidth="1"/>
    <col min="7946" max="7946" width="13.28515625" style="610" customWidth="1"/>
    <col min="7947" max="7948" width="9.140625" style="610"/>
    <col min="7949" max="7949" width="14.85546875" style="610" customWidth="1"/>
    <col min="7950" max="7951" width="9.140625" style="610"/>
    <col min="7952" max="7952" width="12" style="610" bestFit="1" customWidth="1"/>
    <col min="7953" max="8193" width="9.140625" style="610"/>
    <col min="8194" max="8194" width="20.42578125" style="610" customWidth="1"/>
    <col min="8195" max="8195" width="14.85546875" style="610" customWidth="1"/>
    <col min="8196" max="8196" width="13.85546875" style="610" customWidth="1"/>
    <col min="8197" max="8197" width="15.28515625" style="610" customWidth="1"/>
    <col min="8198" max="8198" width="20.7109375" style="610" customWidth="1"/>
    <col min="8199" max="8199" width="9.140625" style="610"/>
    <col min="8200" max="8200" width="14.85546875" style="610" bestFit="1" customWidth="1"/>
    <col min="8201" max="8201" width="14" style="610" customWidth="1"/>
    <col min="8202" max="8202" width="13.28515625" style="610" customWidth="1"/>
    <col min="8203" max="8204" width="9.140625" style="610"/>
    <col min="8205" max="8205" width="14.85546875" style="610" customWidth="1"/>
    <col min="8206" max="8207" width="9.140625" style="610"/>
    <col min="8208" max="8208" width="12" style="610" bestFit="1" customWidth="1"/>
    <col min="8209" max="8449" width="9.140625" style="610"/>
    <col min="8450" max="8450" width="20.42578125" style="610" customWidth="1"/>
    <col min="8451" max="8451" width="14.85546875" style="610" customWidth="1"/>
    <col min="8452" max="8452" width="13.85546875" style="610" customWidth="1"/>
    <col min="8453" max="8453" width="15.28515625" style="610" customWidth="1"/>
    <col min="8454" max="8454" width="20.7109375" style="610" customWidth="1"/>
    <col min="8455" max="8455" width="9.140625" style="610"/>
    <col min="8456" max="8456" width="14.85546875" style="610" bestFit="1" customWidth="1"/>
    <col min="8457" max="8457" width="14" style="610" customWidth="1"/>
    <col min="8458" max="8458" width="13.28515625" style="610" customWidth="1"/>
    <col min="8459" max="8460" width="9.140625" style="610"/>
    <col min="8461" max="8461" width="14.85546875" style="610" customWidth="1"/>
    <col min="8462" max="8463" width="9.140625" style="610"/>
    <col min="8464" max="8464" width="12" style="610" bestFit="1" customWidth="1"/>
    <col min="8465" max="8705" width="9.140625" style="610"/>
    <col min="8706" max="8706" width="20.42578125" style="610" customWidth="1"/>
    <col min="8707" max="8707" width="14.85546875" style="610" customWidth="1"/>
    <col min="8708" max="8708" width="13.85546875" style="610" customWidth="1"/>
    <col min="8709" max="8709" width="15.28515625" style="610" customWidth="1"/>
    <col min="8710" max="8710" width="20.7109375" style="610" customWidth="1"/>
    <col min="8711" max="8711" width="9.140625" style="610"/>
    <col min="8712" max="8712" width="14.85546875" style="610" bestFit="1" customWidth="1"/>
    <col min="8713" max="8713" width="14" style="610" customWidth="1"/>
    <col min="8714" max="8714" width="13.28515625" style="610" customWidth="1"/>
    <col min="8715" max="8716" width="9.140625" style="610"/>
    <col min="8717" max="8717" width="14.85546875" style="610" customWidth="1"/>
    <col min="8718" max="8719" width="9.140625" style="610"/>
    <col min="8720" max="8720" width="12" style="610" bestFit="1" customWidth="1"/>
    <col min="8721" max="8961" width="9.140625" style="610"/>
    <col min="8962" max="8962" width="20.42578125" style="610" customWidth="1"/>
    <col min="8963" max="8963" width="14.85546875" style="610" customWidth="1"/>
    <col min="8964" max="8964" width="13.85546875" style="610" customWidth="1"/>
    <col min="8965" max="8965" width="15.28515625" style="610" customWidth="1"/>
    <col min="8966" max="8966" width="20.7109375" style="610" customWidth="1"/>
    <col min="8967" max="8967" width="9.140625" style="610"/>
    <col min="8968" max="8968" width="14.85546875" style="610" bestFit="1" customWidth="1"/>
    <col min="8969" max="8969" width="14" style="610" customWidth="1"/>
    <col min="8970" max="8970" width="13.28515625" style="610" customWidth="1"/>
    <col min="8971" max="8972" width="9.140625" style="610"/>
    <col min="8973" max="8973" width="14.85546875" style="610" customWidth="1"/>
    <col min="8974" max="8975" width="9.140625" style="610"/>
    <col min="8976" max="8976" width="12" style="610" bestFit="1" customWidth="1"/>
    <col min="8977" max="9217" width="9.140625" style="610"/>
    <col min="9218" max="9218" width="20.42578125" style="610" customWidth="1"/>
    <col min="9219" max="9219" width="14.85546875" style="610" customWidth="1"/>
    <col min="9220" max="9220" width="13.85546875" style="610" customWidth="1"/>
    <col min="9221" max="9221" width="15.28515625" style="610" customWidth="1"/>
    <col min="9222" max="9222" width="20.7109375" style="610" customWidth="1"/>
    <col min="9223" max="9223" width="9.140625" style="610"/>
    <col min="9224" max="9224" width="14.85546875" style="610" bestFit="1" customWidth="1"/>
    <col min="9225" max="9225" width="14" style="610" customWidth="1"/>
    <col min="9226" max="9226" width="13.28515625" style="610" customWidth="1"/>
    <col min="9227" max="9228" width="9.140625" style="610"/>
    <col min="9229" max="9229" width="14.85546875" style="610" customWidth="1"/>
    <col min="9230" max="9231" width="9.140625" style="610"/>
    <col min="9232" max="9232" width="12" style="610" bestFit="1" customWidth="1"/>
    <col min="9233" max="9473" width="9.140625" style="610"/>
    <col min="9474" max="9474" width="20.42578125" style="610" customWidth="1"/>
    <col min="9475" max="9475" width="14.85546875" style="610" customWidth="1"/>
    <col min="9476" max="9476" width="13.85546875" style="610" customWidth="1"/>
    <col min="9477" max="9477" width="15.28515625" style="610" customWidth="1"/>
    <col min="9478" max="9478" width="20.7109375" style="610" customWidth="1"/>
    <col min="9479" max="9479" width="9.140625" style="610"/>
    <col min="9480" max="9480" width="14.85546875" style="610" bestFit="1" customWidth="1"/>
    <col min="9481" max="9481" width="14" style="610" customWidth="1"/>
    <col min="9482" max="9482" width="13.28515625" style="610" customWidth="1"/>
    <col min="9483" max="9484" width="9.140625" style="610"/>
    <col min="9485" max="9485" width="14.85546875" style="610" customWidth="1"/>
    <col min="9486" max="9487" width="9.140625" style="610"/>
    <col min="9488" max="9488" width="12" style="610" bestFit="1" customWidth="1"/>
    <col min="9489" max="9729" width="9.140625" style="610"/>
    <col min="9730" max="9730" width="20.42578125" style="610" customWidth="1"/>
    <col min="9731" max="9731" width="14.85546875" style="610" customWidth="1"/>
    <col min="9732" max="9732" width="13.85546875" style="610" customWidth="1"/>
    <col min="9733" max="9733" width="15.28515625" style="610" customWidth="1"/>
    <col min="9734" max="9734" width="20.7109375" style="610" customWidth="1"/>
    <col min="9735" max="9735" width="9.140625" style="610"/>
    <col min="9736" max="9736" width="14.85546875" style="610" bestFit="1" customWidth="1"/>
    <col min="9737" max="9737" width="14" style="610" customWidth="1"/>
    <col min="9738" max="9738" width="13.28515625" style="610" customWidth="1"/>
    <col min="9739" max="9740" width="9.140625" style="610"/>
    <col min="9741" max="9741" width="14.85546875" style="610" customWidth="1"/>
    <col min="9742" max="9743" width="9.140625" style="610"/>
    <col min="9744" max="9744" width="12" style="610" bestFit="1" customWidth="1"/>
    <col min="9745" max="9985" width="9.140625" style="610"/>
    <col min="9986" max="9986" width="20.42578125" style="610" customWidth="1"/>
    <col min="9987" max="9987" width="14.85546875" style="610" customWidth="1"/>
    <col min="9988" max="9988" width="13.85546875" style="610" customWidth="1"/>
    <col min="9989" max="9989" width="15.28515625" style="610" customWidth="1"/>
    <col min="9990" max="9990" width="20.7109375" style="610" customWidth="1"/>
    <col min="9991" max="9991" width="9.140625" style="610"/>
    <col min="9992" max="9992" width="14.85546875" style="610" bestFit="1" customWidth="1"/>
    <col min="9993" max="9993" width="14" style="610" customWidth="1"/>
    <col min="9994" max="9994" width="13.28515625" style="610" customWidth="1"/>
    <col min="9995" max="9996" width="9.140625" style="610"/>
    <col min="9997" max="9997" width="14.85546875" style="610" customWidth="1"/>
    <col min="9998" max="9999" width="9.140625" style="610"/>
    <col min="10000" max="10000" width="12" style="610" bestFit="1" customWidth="1"/>
    <col min="10001" max="10241" width="9.140625" style="610"/>
    <col min="10242" max="10242" width="20.42578125" style="610" customWidth="1"/>
    <col min="10243" max="10243" width="14.85546875" style="610" customWidth="1"/>
    <col min="10244" max="10244" width="13.85546875" style="610" customWidth="1"/>
    <col min="10245" max="10245" width="15.28515625" style="610" customWidth="1"/>
    <col min="10246" max="10246" width="20.7109375" style="610" customWidth="1"/>
    <col min="10247" max="10247" width="9.140625" style="610"/>
    <col min="10248" max="10248" width="14.85546875" style="610" bestFit="1" customWidth="1"/>
    <col min="10249" max="10249" width="14" style="610" customWidth="1"/>
    <col min="10250" max="10250" width="13.28515625" style="610" customWidth="1"/>
    <col min="10251" max="10252" width="9.140625" style="610"/>
    <col min="10253" max="10253" width="14.85546875" style="610" customWidth="1"/>
    <col min="10254" max="10255" width="9.140625" style="610"/>
    <col min="10256" max="10256" width="12" style="610" bestFit="1" customWidth="1"/>
    <col min="10257" max="10497" width="9.140625" style="610"/>
    <col min="10498" max="10498" width="20.42578125" style="610" customWidth="1"/>
    <col min="10499" max="10499" width="14.85546875" style="610" customWidth="1"/>
    <col min="10500" max="10500" width="13.85546875" style="610" customWidth="1"/>
    <col min="10501" max="10501" width="15.28515625" style="610" customWidth="1"/>
    <col min="10502" max="10502" width="20.7109375" style="610" customWidth="1"/>
    <col min="10503" max="10503" width="9.140625" style="610"/>
    <col min="10504" max="10504" width="14.85546875" style="610" bestFit="1" customWidth="1"/>
    <col min="10505" max="10505" width="14" style="610" customWidth="1"/>
    <col min="10506" max="10506" width="13.28515625" style="610" customWidth="1"/>
    <col min="10507" max="10508" width="9.140625" style="610"/>
    <col min="10509" max="10509" width="14.85546875" style="610" customWidth="1"/>
    <col min="10510" max="10511" width="9.140625" style="610"/>
    <col min="10512" max="10512" width="12" style="610" bestFit="1" customWidth="1"/>
    <col min="10513" max="10753" width="9.140625" style="610"/>
    <col min="10754" max="10754" width="20.42578125" style="610" customWidth="1"/>
    <col min="10755" max="10755" width="14.85546875" style="610" customWidth="1"/>
    <col min="10756" max="10756" width="13.85546875" style="610" customWidth="1"/>
    <col min="10757" max="10757" width="15.28515625" style="610" customWidth="1"/>
    <col min="10758" max="10758" width="20.7109375" style="610" customWidth="1"/>
    <col min="10759" max="10759" width="9.140625" style="610"/>
    <col min="10760" max="10760" width="14.85546875" style="610" bestFit="1" customWidth="1"/>
    <col min="10761" max="10761" width="14" style="610" customWidth="1"/>
    <col min="10762" max="10762" width="13.28515625" style="610" customWidth="1"/>
    <col min="10763" max="10764" width="9.140625" style="610"/>
    <col min="10765" max="10765" width="14.85546875" style="610" customWidth="1"/>
    <col min="10766" max="10767" width="9.140625" style="610"/>
    <col min="10768" max="10768" width="12" style="610" bestFit="1" customWidth="1"/>
    <col min="10769" max="11009" width="9.140625" style="610"/>
    <col min="11010" max="11010" width="20.42578125" style="610" customWidth="1"/>
    <col min="11011" max="11011" width="14.85546875" style="610" customWidth="1"/>
    <col min="11012" max="11012" width="13.85546875" style="610" customWidth="1"/>
    <col min="11013" max="11013" width="15.28515625" style="610" customWidth="1"/>
    <col min="11014" max="11014" width="20.7109375" style="610" customWidth="1"/>
    <col min="11015" max="11015" width="9.140625" style="610"/>
    <col min="11016" max="11016" width="14.85546875" style="610" bestFit="1" customWidth="1"/>
    <col min="11017" max="11017" width="14" style="610" customWidth="1"/>
    <col min="11018" max="11018" width="13.28515625" style="610" customWidth="1"/>
    <col min="11019" max="11020" width="9.140625" style="610"/>
    <col min="11021" max="11021" width="14.85546875" style="610" customWidth="1"/>
    <col min="11022" max="11023" width="9.140625" style="610"/>
    <col min="11024" max="11024" width="12" style="610" bestFit="1" customWidth="1"/>
    <col min="11025" max="11265" width="9.140625" style="610"/>
    <col min="11266" max="11266" width="20.42578125" style="610" customWidth="1"/>
    <col min="11267" max="11267" width="14.85546875" style="610" customWidth="1"/>
    <col min="11268" max="11268" width="13.85546875" style="610" customWidth="1"/>
    <col min="11269" max="11269" width="15.28515625" style="610" customWidth="1"/>
    <col min="11270" max="11270" width="20.7109375" style="610" customWidth="1"/>
    <col min="11271" max="11271" width="9.140625" style="610"/>
    <col min="11272" max="11272" width="14.85546875" style="610" bestFit="1" customWidth="1"/>
    <col min="11273" max="11273" width="14" style="610" customWidth="1"/>
    <col min="11274" max="11274" width="13.28515625" style="610" customWidth="1"/>
    <col min="11275" max="11276" width="9.140625" style="610"/>
    <col min="11277" max="11277" width="14.85546875" style="610" customWidth="1"/>
    <col min="11278" max="11279" width="9.140625" style="610"/>
    <col min="11280" max="11280" width="12" style="610" bestFit="1" customWidth="1"/>
    <col min="11281" max="11521" width="9.140625" style="610"/>
    <col min="11522" max="11522" width="20.42578125" style="610" customWidth="1"/>
    <col min="11523" max="11523" width="14.85546875" style="610" customWidth="1"/>
    <col min="11524" max="11524" width="13.85546875" style="610" customWidth="1"/>
    <col min="11525" max="11525" width="15.28515625" style="610" customWidth="1"/>
    <col min="11526" max="11526" width="20.7109375" style="610" customWidth="1"/>
    <col min="11527" max="11527" width="9.140625" style="610"/>
    <col min="11528" max="11528" width="14.85546875" style="610" bestFit="1" customWidth="1"/>
    <col min="11529" max="11529" width="14" style="610" customWidth="1"/>
    <col min="11530" max="11530" width="13.28515625" style="610" customWidth="1"/>
    <col min="11531" max="11532" width="9.140625" style="610"/>
    <col min="11533" max="11533" width="14.85546875" style="610" customWidth="1"/>
    <col min="11534" max="11535" width="9.140625" style="610"/>
    <col min="11536" max="11536" width="12" style="610" bestFit="1" customWidth="1"/>
    <col min="11537" max="11777" width="9.140625" style="610"/>
    <col min="11778" max="11778" width="20.42578125" style="610" customWidth="1"/>
    <col min="11779" max="11779" width="14.85546875" style="610" customWidth="1"/>
    <col min="11780" max="11780" width="13.85546875" style="610" customWidth="1"/>
    <col min="11781" max="11781" width="15.28515625" style="610" customWidth="1"/>
    <col min="11782" max="11782" width="20.7109375" style="610" customWidth="1"/>
    <col min="11783" max="11783" width="9.140625" style="610"/>
    <col min="11784" max="11784" width="14.85546875" style="610" bestFit="1" customWidth="1"/>
    <col min="11785" max="11785" width="14" style="610" customWidth="1"/>
    <col min="11786" max="11786" width="13.28515625" style="610" customWidth="1"/>
    <col min="11787" max="11788" width="9.140625" style="610"/>
    <col min="11789" max="11789" width="14.85546875" style="610" customWidth="1"/>
    <col min="11790" max="11791" width="9.140625" style="610"/>
    <col min="11792" max="11792" width="12" style="610" bestFit="1" customWidth="1"/>
    <col min="11793" max="12033" width="9.140625" style="610"/>
    <col min="12034" max="12034" width="20.42578125" style="610" customWidth="1"/>
    <col min="12035" max="12035" width="14.85546875" style="610" customWidth="1"/>
    <col min="12036" max="12036" width="13.85546875" style="610" customWidth="1"/>
    <col min="12037" max="12037" width="15.28515625" style="610" customWidth="1"/>
    <col min="12038" max="12038" width="20.7109375" style="610" customWidth="1"/>
    <col min="12039" max="12039" width="9.140625" style="610"/>
    <col min="12040" max="12040" width="14.85546875" style="610" bestFit="1" customWidth="1"/>
    <col min="12041" max="12041" width="14" style="610" customWidth="1"/>
    <col min="12042" max="12042" width="13.28515625" style="610" customWidth="1"/>
    <col min="12043" max="12044" width="9.140625" style="610"/>
    <col min="12045" max="12045" width="14.85546875" style="610" customWidth="1"/>
    <col min="12046" max="12047" width="9.140625" style="610"/>
    <col min="12048" max="12048" width="12" style="610" bestFit="1" customWidth="1"/>
    <col min="12049" max="12289" width="9.140625" style="610"/>
    <col min="12290" max="12290" width="20.42578125" style="610" customWidth="1"/>
    <col min="12291" max="12291" width="14.85546875" style="610" customWidth="1"/>
    <col min="12292" max="12292" width="13.85546875" style="610" customWidth="1"/>
    <col min="12293" max="12293" width="15.28515625" style="610" customWidth="1"/>
    <col min="12294" max="12294" width="20.7109375" style="610" customWidth="1"/>
    <col min="12295" max="12295" width="9.140625" style="610"/>
    <col min="12296" max="12296" width="14.85546875" style="610" bestFit="1" customWidth="1"/>
    <col min="12297" max="12297" width="14" style="610" customWidth="1"/>
    <col min="12298" max="12298" width="13.28515625" style="610" customWidth="1"/>
    <col min="12299" max="12300" width="9.140625" style="610"/>
    <col min="12301" max="12301" width="14.85546875" style="610" customWidth="1"/>
    <col min="12302" max="12303" width="9.140625" style="610"/>
    <col min="12304" max="12304" width="12" style="610" bestFit="1" customWidth="1"/>
    <col min="12305" max="12545" width="9.140625" style="610"/>
    <col min="12546" max="12546" width="20.42578125" style="610" customWidth="1"/>
    <col min="12547" max="12547" width="14.85546875" style="610" customWidth="1"/>
    <col min="12548" max="12548" width="13.85546875" style="610" customWidth="1"/>
    <col min="12549" max="12549" width="15.28515625" style="610" customWidth="1"/>
    <col min="12550" max="12550" width="20.7109375" style="610" customWidth="1"/>
    <col min="12551" max="12551" width="9.140625" style="610"/>
    <col min="12552" max="12552" width="14.85546875" style="610" bestFit="1" customWidth="1"/>
    <col min="12553" max="12553" width="14" style="610" customWidth="1"/>
    <col min="12554" max="12554" width="13.28515625" style="610" customWidth="1"/>
    <col min="12555" max="12556" width="9.140625" style="610"/>
    <col min="12557" max="12557" width="14.85546875" style="610" customWidth="1"/>
    <col min="12558" max="12559" width="9.140625" style="610"/>
    <col min="12560" max="12560" width="12" style="610" bestFit="1" customWidth="1"/>
    <col min="12561" max="12801" width="9.140625" style="610"/>
    <col min="12802" max="12802" width="20.42578125" style="610" customWidth="1"/>
    <col min="12803" max="12803" width="14.85546875" style="610" customWidth="1"/>
    <col min="12804" max="12804" width="13.85546875" style="610" customWidth="1"/>
    <col min="12805" max="12805" width="15.28515625" style="610" customWidth="1"/>
    <col min="12806" max="12806" width="20.7109375" style="610" customWidth="1"/>
    <col min="12807" max="12807" width="9.140625" style="610"/>
    <col min="12808" max="12808" width="14.85546875" style="610" bestFit="1" customWidth="1"/>
    <col min="12809" max="12809" width="14" style="610" customWidth="1"/>
    <col min="12810" max="12810" width="13.28515625" style="610" customWidth="1"/>
    <col min="12811" max="12812" width="9.140625" style="610"/>
    <col min="12813" max="12813" width="14.85546875" style="610" customWidth="1"/>
    <col min="12814" max="12815" width="9.140625" style="610"/>
    <col min="12816" max="12816" width="12" style="610" bestFit="1" customWidth="1"/>
    <col min="12817" max="13057" width="9.140625" style="610"/>
    <col min="13058" max="13058" width="20.42578125" style="610" customWidth="1"/>
    <col min="13059" max="13059" width="14.85546875" style="610" customWidth="1"/>
    <col min="13060" max="13060" width="13.85546875" style="610" customWidth="1"/>
    <col min="13061" max="13061" width="15.28515625" style="610" customWidth="1"/>
    <col min="13062" max="13062" width="20.7109375" style="610" customWidth="1"/>
    <col min="13063" max="13063" width="9.140625" style="610"/>
    <col min="13064" max="13064" width="14.85546875" style="610" bestFit="1" customWidth="1"/>
    <col min="13065" max="13065" width="14" style="610" customWidth="1"/>
    <col min="13066" max="13066" width="13.28515625" style="610" customWidth="1"/>
    <col min="13067" max="13068" width="9.140625" style="610"/>
    <col min="13069" max="13069" width="14.85546875" style="610" customWidth="1"/>
    <col min="13070" max="13071" width="9.140625" style="610"/>
    <col min="13072" max="13072" width="12" style="610" bestFit="1" customWidth="1"/>
    <col min="13073" max="13313" width="9.140625" style="610"/>
    <col min="13314" max="13314" width="20.42578125" style="610" customWidth="1"/>
    <col min="13315" max="13315" width="14.85546875" style="610" customWidth="1"/>
    <col min="13316" max="13316" width="13.85546875" style="610" customWidth="1"/>
    <col min="13317" max="13317" width="15.28515625" style="610" customWidth="1"/>
    <col min="13318" max="13318" width="20.7109375" style="610" customWidth="1"/>
    <col min="13319" max="13319" width="9.140625" style="610"/>
    <col min="13320" max="13320" width="14.85546875" style="610" bestFit="1" customWidth="1"/>
    <col min="13321" max="13321" width="14" style="610" customWidth="1"/>
    <col min="13322" max="13322" width="13.28515625" style="610" customWidth="1"/>
    <col min="13323" max="13324" width="9.140625" style="610"/>
    <col min="13325" max="13325" width="14.85546875" style="610" customWidth="1"/>
    <col min="13326" max="13327" width="9.140625" style="610"/>
    <col min="13328" max="13328" width="12" style="610" bestFit="1" customWidth="1"/>
    <col min="13329" max="13569" width="9.140625" style="610"/>
    <col min="13570" max="13570" width="20.42578125" style="610" customWidth="1"/>
    <col min="13571" max="13571" width="14.85546875" style="610" customWidth="1"/>
    <col min="13572" max="13572" width="13.85546875" style="610" customWidth="1"/>
    <col min="13573" max="13573" width="15.28515625" style="610" customWidth="1"/>
    <col min="13574" max="13574" width="20.7109375" style="610" customWidth="1"/>
    <col min="13575" max="13575" width="9.140625" style="610"/>
    <col min="13576" max="13576" width="14.85546875" style="610" bestFit="1" customWidth="1"/>
    <col min="13577" max="13577" width="14" style="610" customWidth="1"/>
    <col min="13578" max="13578" width="13.28515625" style="610" customWidth="1"/>
    <col min="13579" max="13580" width="9.140625" style="610"/>
    <col min="13581" max="13581" width="14.85546875" style="610" customWidth="1"/>
    <col min="13582" max="13583" width="9.140625" style="610"/>
    <col min="13584" max="13584" width="12" style="610" bestFit="1" customWidth="1"/>
    <col min="13585" max="13825" width="9.140625" style="610"/>
    <col min="13826" max="13826" width="20.42578125" style="610" customWidth="1"/>
    <col min="13827" max="13827" width="14.85546875" style="610" customWidth="1"/>
    <col min="13828" max="13828" width="13.85546875" style="610" customWidth="1"/>
    <col min="13829" max="13829" width="15.28515625" style="610" customWidth="1"/>
    <col min="13830" max="13830" width="20.7109375" style="610" customWidth="1"/>
    <col min="13831" max="13831" width="9.140625" style="610"/>
    <col min="13832" max="13832" width="14.85546875" style="610" bestFit="1" customWidth="1"/>
    <col min="13833" max="13833" width="14" style="610" customWidth="1"/>
    <col min="13834" max="13834" width="13.28515625" style="610" customWidth="1"/>
    <col min="13835" max="13836" width="9.140625" style="610"/>
    <col min="13837" max="13837" width="14.85546875" style="610" customWidth="1"/>
    <col min="13838" max="13839" width="9.140625" style="610"/>
    <col min="13840" max="13840" width="12" style="610" bestFit="1" customWidth="1"/>
    <col min="13841" max="14081" width="9.140625" style="610"/>
    <col min="14082" max="14082" width="20.42578125" style="610" customWidth="1"/>
    <col min="14083" max="14083" width="14.85546875" style="610" customWidth="1"/>
    <col min="14084" max="14084" width="13.85546875" style="610" customWidth="1"/>
    <col min="14085" max="14085" width="15.28515625" style="610" customWidth="1"/>
    <col min="14086" max="14086" width="20.7109375" style="610" customWidth="1"/>
    <col min="14087" max="14087" width="9.140625" style="610"/>
    <col min="14088" max="14088" width="14.85546875" style="610" bestFit="1" customWidth="1"/>
    <col min="14089" max="14089" width="14" style="610" customWidth="1"/>
    <col min="14090" max="14090" width="13.28515625" style="610" customWidth="1"/>
    <col min="14091" max="14092" width="9.140625" style="610"/>
    <col min="14093" max="14093" width="14.85546875" style="610" customWidth="1"/>
    <col min="14094" max="14095" width="9.140625" style="610"/>
    <col min="14096" max="14096" width="12" style="610" bestFit="1" customWidth="1"/>
    <col min="14097" max="14337" width="9.140625" style="610"/>
    <col min="14338" max="14338" width="20.42578125" style="610" customWidth="1"/>
    <col min="14339" max="14339" width="14.85546875" style="610" customWidth="1"/>
    <col min="14340" max="14340" width="13.85546875" style="610" customWidth="1"/>
    <col min="14341" max="14341" width="15.28515625" style="610" customWidth="1"/>
    <col min="14342" max="14342" width="20.7109375" style="610" customWidth="1"/>
    <col min="14343" max="14343" width="9.140625" style="610"/>
    <col min="14344" max="14344" width="14.85546875" style="610" bestFit="1" customWidth="1"/>
    <col min="14345" max="14345" width="14" style="610" customWidth="1"/>
    <col min="14346" max="14346" width="13.28515625" style="610" customWidth="1"/>
    <col min="14347" max="14348" width="9.140625" style="610"/>
    <col min="14349" max="14349" width="14.85546875" style="610" customWidth="1"/>
    <col min="14350" max="14351" width="9.140625" style="610"/>
    <col min="14352" max="14352" width="12" style="610" bestFit="1" customWidth="1"/>
    <col min="14353" max="14593" width="9.140625" style="610"/>
    <col min="14594" max="14594" width="20.42578125" style="610" customWidth="1"/>
    <col min="14595" max="14595" width="14.85546875" style="610" customWidth="1"/>
    <col min="14596" max="14596" width="13.85546875" style="610" customWidth="1"/>
    <col min="14597" max="14597" width="15.28515625" style="610" customWidth="1"/>
    <col min="14598" max="14598" width="20.7109375" style="610" customWidth="1"/>
    <col min="14599" max="14599" width="9.140625" style="610"/>
    <col min="14600" max="14600" width="14.85546875" style="610" bestFit="1" customWidth="1"/>
    <col min="14601" max="14601" width="14" style="610" customWidth="1"/>
    <col min="14602" max="14602" width="13.28515625" style="610" customWidth="1"/>
    <col min="14603" max="14604" width="9.140625" style="610"/>
    <col min="14605" max="14605" width="14.85546875" style="610" customWidth="1"/>
    <col min="14606" max="14607" width="9.140625" style="610"/>
    <col min="14608" max="14608" width="12" style="610" bestFit="1" customWidth="1"/>
    <col min="14609" max="14849" width="9.140625" style="610"/>
    <col min="14850" max="14850" width="20.42578125" style="610" customWidth="1"/>
    <col min="14851" max="14851" width="14.85546875" style="610" customWidth="1"/>
    <col min="14852" max="14852" width="13.85546875" style="610" customWidth="1"/>
    <col min="14853" max="14853" width="15.28515625" style="610" customWidth="1"/>
    <col min="14854" max="14854" width="20.7109375" style="610" customWidth="1"/>
    <col min="14855" max="14855" width="9.140625" style="610"/>
    <col min="14856" max="14856" width="14.85546875" style="610" bestFit="1" customWidth="1"/>
    <col min="14857" max="14857" width="14" style="610" customWidth="1"/>
    <col min="14858" max="14858" width="13.28515625" style="610" customWidth="1"/>
    <col min="14859" max="14860" width="9.140625" style="610"/>
    <col min="14861" max="14861" width="14.85546875" style="610" customWidth="1"/>
    <col min="14862" max="14863" width="9.140625" style="610"/>
    <col min="14864" max="14864" width="12" style="610" bestFit="1" customWidth="1"/>
    <col min="14865" max="15105" width="9.140625" style="610"/>
    <col min="15106" max="15106" width="20.42578125" style="610" customWidth="1"/>
    <col min="15107" max="15107" width="14.85546875" style="610" customWidth="1"/>
    <col min="15108" max="15108" width="13.85546875" style="610" customWidth="1"/>
    <col min="15109" max="15109" width="15.28515625" style="610" customWidth="1"/>
    <col min="15110" max="15110" width="20.7109375" style="610" customWidth="1"/>
    <col min="15111" max="15111" width="9.140625" style="610"/>
    <col min="15112" max="15112" width="14.85546875" style="610" bestFit="1" customWidth="1"/>
    <col min="15113" max="15113" width="14" style="610" customWidth="1"/>
    <col min="15114" max="15114" width="13.28515625" style="610" customWidth="1"/>
    <col min="15115" max="15116" width="9.140625" style="610"/>
    <col min="15117" max="15117" width="14.85546875" style="610" customWidth="1"/>
    <col min="15118" max="15119" width="9.140625" style="610"/>
    <col min="15120" max="15120" width="12" style="610" bestFit="1" customWidth="1"/>
    <col min="15121" max="15361" width="9.140625" style="610"/>
    <col min="15362" max="15362" width="20.42578125" style="610" customWidth="1"/>
    <col min="15363" max="15363" width="14.85546875" style="610" customWidth="1"/>
    <col min="15364" max="15364" width="13.85546875" style="610" customWidth="1"/>
    <col min="15365" max="15365" width="15.28515625" style="610" customWidth="1"/>
    <col min="15366" max="15366" width="20.7109375" style="610" customWidth="1"/>
    <col min="15367" max="15367" width="9.140625" style="610"/>
    <col min="15368" max="15368" width="14.85546875" style="610" bestFit="1" customWidth="1"/>
    <col min="15369" max="15369" width="14" style="610" customWidth="1"/>
    <col min="15370" max="15370" width="13.28515625" style="610" customWidth="1"/>
    <col min="15371" max="15372" width="9.140625" style="610"/>
    <col min="15373" max="15373" width="14.85546875" style="610" customWidth="1"/>
    <col min="15374" max="15375" width="9.140625" style="610"/>
    <col min="15376" max="15376" width="12" style="610" bestFit="1" customWidth="1"/>
    <col min="15377" max="15617" width="9.140625" style="610"/>
    <col min="15618" max="15618" width="20.42578125" style="610" customWidth="1"/>
    <col min="15619" max="15619" width="14.85546875" style="610" customWidth="1"/>
    <col min="15620" max="15620" width="13.85546875" style="610" customWidth="1"/>
    <col min="15621" max="15621" width="15.28515625" style="610" customWidth="1"/>
    <col min="15622" max="15622" width="20.7109375" style="610" customWidth="1"/>
    <col min="15623" max="15623" width="9.140625" style="610"/>
    <col min="15624" max="15624" width="14.85546875" style="610" bestFit="1" customWidth="1"/>
    <col min="15625" max="15625" width="14" style="610" customWidth="1"/>
    <col min="15626" max="15626" width="13.28515625" style="610" customWidth="1"/>
    <col min="15627" max="15628" width="9.140625" style="610"/>
    <col min="15629" max="15629" width="14.85546875" style="610" customWidth="1"/>
    <col min="15630" max="15631" width="9.140625" style="610"/>
    <col min="15632" max="15632" width="12" style="610" bestFit="1" customWidth="1"/>
    <col min="15633" max="15873" width="9.140625" style="610"/>
    <col min="15874" max="15874" width="20.42578125" style="610" customWidth="1"/>
    <col min="15875" max="15875" width="14.85546875" style="610" customWidth="1"/>
    <col min="15876" max="15876" width="13.85546875" style="610" customWidth="1"/>
    <col min="15877" max="15877" width="15.28515625" style="610" customWidth="1"/>
    <col min="15878" max="15878" width="20.7109375" style="610" customWidth="1"/>
    <col min="15879" max="15879" width="9.140625" style="610"/>
    <col min="15880" max="15880" width="14.85546875" style="610" bestFit="1" customWidth="1"/>
    <col min="15881" max="15881" width="14" style="610" customWidth="1"/>
    <col min="15882" max="15882" width="13.28515625" style="610" customWidth="1"/>
    <col min="15883" max="15884" width="9.140625" style="610"/>
    <col min="15885" max="15885" width="14.85546875" style="610" customWidth="1"/>
    <col min="15886" max="15887" width="9.140625" style="610"/>
    <col min="15888" max="15888" width="12" style="610" bestFit="1" customWidth="1"/>
    <col min="15889" max="16129" width="9.140625" style="610"/>
    <col min="16130" max="16130" width="20.42578125" style="610" customWidth="1"/>
    <col min="16131" max="16131" width="14.85546875" style="610" customWidth="1"/>
    <col min="16132" max="16132" width="13.85546875" style="610" customWidth="1"/>
    <col min="16133" max="16133" width="15.28515625" style="610" customWidth="1"/>
    <col min="16134" max="16134" width="20.7109375" style="610" customWidth="1"/>
    <col min="16135" max="16135" width="9.140625" style="610"/>
    <col min="16136" max="16136" width="14.85546875" style="610" bestFit="1" customWidth="1"/>
    <col min="16137" max="16137" width="14" style="610" customWidth="1"/>
    <col min="16138" max="16138" width="13.28515625" style="610" customWidth="1"/>
    <col min="16139" max="16140" width="9.140625" style="610"/>
    <col min="16141" max="16141" width="14.85546875" style="610" customWidth="1"/>
    <col min="16142" max="16143" width="9.140625" style="610"/>
    <col min="16144" max="16144" width="12" style="610" bestFit="1" customWidth="1"/>
    <col min="16145" max="16384" width="9.140625" style="610"/>
  </cols>
  <sheetData>
    <row r="1" spans="2:10" ht="13.5" thickBot="1" x14ac:dyDescent="0.25"/>
    <row r="2" spans="2:10" x14ac:dyDescent="0.2">
      <c r="B2" s="795" t="s">
        <v>679</v>
      </c>
      <c r="C2" s="797" t="s">
        <v>680</v>
      </c>
      <c r="D2" s="798"/>
      <c r="E2" s="798"/>
      <c r="F2" s="799"/>
    </row>
    <row r="3" spans="2:10" ht="51" x14ac:dyDescent="0.2">
      <c r="B3" s="796"/>
      <c r="C3" s="679" t="s">
        <v>681</v>
      </c>
      <c r="D3" s="679" t="s">
        <v>682</v>
      </c>
      <c r="E3" s="680" t="s">
        <v>683</v>
      </c>
      <c r="F3" s="681" t="s">
        <v>684</v>
      </c>
      <c r="G3" s="671"/>
    </row>
    <row r="4" spans="2:10" x14ac:dyDescent="0.2">
      <c r="B4" s="584" t="s">
        <v>685</v>
      </c>
      <c r="C4" s="585">
        <v>9127.4153500000011</v>
      </c>
      <c r="D4" s="586">
        <v>12865.393060000002</v>
      </c>
      <c r="E4" s="587">
        <f t="shared" ref="E4:E39" si="0">D4-C4</f>
        <v>3737.977710000001</v>
      </c>
      <c r="F4" s="588">
        <v>0.40953299117696007</v>
      </c>
      <c r="H4" s="169"/>
      <c r="I4" s="169"/>
      <c r="J4" s="169"/>
    </row>
    <row r="5" spans="2:10" x14ac:dyDescent="0.2">
      <c r="B5" s="584" t="s">
        <v>686</v>
      </c>
      <c r="C5" s="585">
        <v>11622.778250000001</v>
      </c>
      <c r="D5" s="586">
        <v>14360.93354</v>
      </c>
      <c r="E5" s="587">
        <f t="shared" si="0"/>
        <v>2738.1552899999988</v>
      </c>
      <c r="F5" s="588">
        <v>0.23558526465047192</v>
      </c>
      <c r="H5" s="169"/>
      <c r="I5" s="169"/>
      <c r="J5" s="169"/>
    </row>
    <row r="6" spans="2:10" x14ac:dyDescent="0.2">
      <c r="B6" s="584" t="s">
        <v>687</v>
      </c>
      <c r="C6" s="585">
        <v>10838.103919999998</v>
      </c>
      <c r="D6" s="586">
        <v>13143.271399999996</v>
      </c>
      <c r="E6" s="587">
        <f t="shared" si="0"/>
        <v>2305.1674799999982</v>
      </c>
      <c r="F6" s="588">
        <v>0.21269102944715068</v>
      </c>
      <c r="H6" s="169"/>
      <c r="I6" s="169"/>
      <c r="J6" s="169"/>
    </row>
    <row r="7" spans="2:10" x14ac:dyDescent="0.2">
      <c r="B7" s="584" t="s">
        <v>688</v>
      </c>
      <c r="C7" s="585">
        <v>142853.86965000001</v>
      </c>
      <c r="D7" s="586">
        <v>169008.50373999999</v>
      </c>
      <c r="E7" s="587">
        <f t="shared" si="0"/>
        <v>26154.634089999978</v>
      </c>
      <c r="F7" s="588">
        <v>0.18308663359333766</v>
      </c>
      <c r="H7" s="169"/>
      <c r="I7" s="169"/>
      <c r="J7" s="169"/>
    </row>
    <row r="8" spans="2:10" x14ac:dyDescent="0.2">
      <c r="B8" s="584" t="s">
        <v>689</v>
      </c>
      <c r="C8" s="585">
        <v>2783.3116199999999</v>
      </c>
      <c r="D8" s="586">
        <v>3255.5994799999994</v>
      </c>
      <c r="E8" s="587">
        <f t="shared" si="0"/>
        <v>472.28785999999945</v>
      </c>
      <c r="F8" s="588">
        <v>0.16968558482862206</v>
      </c>
      <c r="H8" s="169"/>
      <c r="I8" s="169"/>
      <c r="J8" s="169"/>
    </row>
    <row r="9" spans="2:10" x14ac:dyDescent="0.2">
      <c r="B9" s="584" t="s">
        <v>690</v>
      </c>
      <c r="C9" s="585">
        <v>18657.018019999996</v>
      </c>
      <c r="D9" s="586">
        <v>21803.566900000002</v>
      </c>
      <c r="E9" s="587">
        <f t="shared" si="0"/>
        <v>3146.5488800000057</v>
      </c>
      <c r="F9" s="588">
        <v>0.16865229355661016</v>
      </c>
      <c r="H9" s="169"/>
      <c r="I9" s="169"/>
      <c r="J9" s="169"/>
    </row>
    <row r="10" spans="2:10" x14ac:dyDescent="0.2">
      <c r="B10" s="584" t="s">
        <v>691</v>
      </c>
      <c r="C10" s="585">
        <v>29550.100739999994</v>
      </c>
      <c r="D10" s="586">
        <v>34447.186960000006</v>
      </c>
      <c r="E10" s="587">
        <f t="shared" si="0"/>
        <v>4897.086220000012</v>
      </c>
      <c r="F10" s="588">
        <v>0.16572147293464745</v>
      </c>
      <c r="H10" s="169"/>
      <c r="I10" s="169"/>
      <c r="J10" s="169"/>
    </row>
    <row r="11" spans="2:10" x14ac:dyDescent="0.2">
      <c r="B11" s="584" t="s">
        <v>692</v>
      </c>
      <c r="C11" s="585">
        <v>10279.49221</v>
      </c>
      <c r="D11" s="586">
        <v>11952.398089999999</v>
      </c>
      <c r="E11" s="587">
        <f t="shared" si="0"/>
        <v>1672.9058799999984</v>
      </c>
      <c r="F11" s="588">
        <v>0.16274207381300188</v>
      </c>
      <c r="H11" s="169"/>
      <c r="I11" s="169"/>
      <c r="J11" s="169"/>
    </row>
    <row r="12" spans="2:10" x14ac:dyDescent="0.2">
      <c r="B12" s="584" t="s">
        <v>693</v>
      </c>
      <c r="C12" s="585">
        <v>2853.9133700000002</v>
      </c>
      <c r="D12" s="586">
        <v>3292.7823500000004</v>
      </c>
      <c r="E12" s="587">
        <f t="shared" si="0"/>
        <v>438.86898000000019</v>
      </c>
      <c r="F12" s="588">
        <v>0.15377796138219857</v>
      </c>
      <c r="H12" s="169"/>
      <c r="I12" s="169"/>
      <c r="J12" s="169"/>
    </row>
    <row r="13" spans="2:10" x14ac:dyDescent="0.2">
      <c r="B13" s="584" t="s">
        <v>694</v>
      </c>
      <c r="C13" s="585">
        <v>9780.9559699999991</v>
      </c>
      <c r="D13" s="586">
        <v>11097.092769999997</v>
      </c>
      <c r="E13" s="587">
        <f t="shared" si="0"/>
        <v>1316.1367999999984</v>
      </c>
      <c r="F13" s="588">
        <v>0.13456116191881784</v>
      </c>
      <c r="H13" s="169"/>
      <c r="I13" s="169"/>
      <c r="J13" s="169"/>
    </row>
    <row r="14" spans="2:10" x14ac:dyDescent="0.2">
      <c r="B14" s="584" t="s">
        <v>695</v>
      </c>
      <c r="C14" s="585">
        <v>26217.858579999993</v>
      </c>
      <c r="D14" s="586">
        <v>29502.826549999994</v>
      </c>
      <c r="E14" s="587">
        <f t="shared" si="0"/>
        <v>3284.9679700000015</v>
      </c>
      <c r="F14" s="588">
        <v>0.1252950526060852</v>
      </c>
      <c r="H14" s="169"/>
      <c r="I14" s="169"/>
      <c r="J14" s="169"/>
    </row>
    <row r="15" spans="2:10" x14ac:dyDescent="0.2">
      <c r="B15" s="584" t="s">
        <v>696</v>
      </c>
      <c r="C15" s="585">
        <v>20164.834060000001</v>
      </c>
      <c r="D15" s="586">
        <v>22584.350600000002</v>
      </c>
      <c r="E15" s="587">
        <f t="shared" si="0"/>
        <v>2419.5165400000005</v>
      </c>
      <c r="F15" s="588">
        <v>0.11998693035612318</v>
      </c>
      <c r="H15" s="169"/>
      <c r="I15" s="169"/>
      <c r="J15" s="169"/>
    </row>
    <row r="16" spans="2:10" x14ac:dyDescent="0.2">
      <c r="B16" s="584" t="s">
        <v>697</v>
      </c>
      <c r="C16" s="585">
        <v>15978.104799999997</v>
      </c>
      <c r="D16" s="586">
        <v>17886.390079999997</v>
      </c>
      <c r="E16" s="587">
        <f t="shared" si="0"/>
        <v>1908.2852800000001</v>
      </c>
      <c r="F16" s="588">
        <v>0.1194312657155685</v>
      </c>
      <c r="H16" s="169"/>
      <c r="I16" s="169"/>
      <c r="J16" s="169"/>
    </row>
    <row r="17" spans="2:10" x14ac:dyDescent="0.2">
      <c r="B17" s="584" t="s">
        <v>698</v>
      </c>
      <c r="C17" s="585">
        <v>42292.668859999991</v>
      </c>
      <c r="D17" s="586">
        <v>46585.18703999999</v>
      </c>
      <c r="E17" s="587">
        <f t="shared" si="0"/>
        <v>4292.5181799999991</v>
      </c>
      <c r="F17" s="588">
        <v>0.10149556165891016</v>
      </c>
      <c r="H17" s="169"/>
      <c r="I17" s="169"/>
      <c r="J17" s="169"/>
    </row>
    <row r="18" spans="2:10" x14ac:dyDescent="0.2">
      <c r="B18" s="584" t="s">
        <v>699</v>
      </c>
      <c r="C18" s="585">
        <v>8396.5756800000017</v>
      </c>
      <c r="D18" s="586">
        <v>9224.6910300000036</v>
      </c>
      <c r="E18" s="587">
        <f t="shared" si="0"/>
        <v>828.11535000000185</v>
      </c>
      <c r="F18" s="588">
        <v>9.8625366049222674E-2</v>
      </c>
      <c r="H18" s="169"/>
      <c r="I18" s="169"/>
      <c r="J18" s="169"/>
    </row>
    <row r="19" spans="2:10" x14ac:dyDescent="0.2">
      <c r="B19" s="584" t="s">
        <v>700</v>
      </c>
      <c r="C19" s="585">
        <v>8725.9760399999996</v>
      </c>
      <c r="D19" s="586">
        <v>9574.7746899999984</v>
      </c>
      <c r="E19" s="587">
        <f t="shared" si="0"/>
        <v>848.79864999999882</v>
      </c>
      <c r="F19" s="588">
        <v>9.7272631291799749E-2</v>
      </c>
      <c r="H19" s="169"/>
      <c r="I19" s="169"/>
      <c r="J19" s="169"/>
    </row>
    <row r="20" spans="2:10" x14ac:dyDescent="0.2">
      <c r="B20" s="584" t="s">
        <v>701</v>
      </c>
      <c r="C20" s="585">
        <v>13322.98128</v>
      </c>
      <c r="D20" s="586">
        <v>14587.264419999996</v>
      </c>
      <c r="E20" s="587">
        <f t="shared" si="0"/>
        <v>1264.2831399999959</v>
      </c>
      <c r="F20" s="588">
        <v>9.4894912289480882E-2</v>
      </c>
      <c r="H20" s="169"/>
      <c r="I20" s="169"/>
      <c r="J20" s="169"/>
    </row>
    <row r="21" spans="2:10" x14ac:dyDescent="0.2">
      <c r="B21" s="584" t="s">
        <v>702</v>
      </c>
      <c r="C21" s="585">
        <v>8259.3752499999991</v>
      </c>
      <c r="D21" s="586">
        <v>9013.2938800000011</v>
      </c>
      <c r="E21" s="587">
        <f t="shared" si="0"/>
        <v>753.91863000000194</v>
      </c>
      <c r="F21" s="588">
        <v>9.1280345931733953E-2</v>
      </c>
      <c r="H21" s="169"/>
      <c r="I21" s="169"/>
      <c r="J21" s="169"/>
    </row>
    <row r="22" spans="2:10" x14ac:dyDescent="0.2">
      <c r="B22" s="584" t="s">
        <v>703</v>
      </c>
      <c r="C22" s="585">
        <v>7061.37763</v>
      </c>
      <c r="D22" s="586">
        <v>7693.6573099999996</v>
      </c>
      <c r="E22" s="587">
        <f t="shared" si="0"/>
        <v>632.27967999999964</v>
      </c>
      <c r="F22" s="588">
        <v>8.9540556125164983E-2</v>
      </c>
      <c r="H22" s="169"/>
      <c r="I22" s="169"/>
      <c r="J22" s="169"/>
    </row>
    <row r="23" spans="2:10" x14ac:dyDescent="0.2">
      <c r="B23" s="584" t="s">
        <v>704</v>
      </c>
      <c r="C23" s="585">
        <v>5034.560379999999</v>
      </c>
      <c r="D23" s="586">
        <v>5429.3790999999992</v>
      </c>
      <c r="E23" s="587">
        <f t="shared" si="0"/>
        <v>394.81872000000021</v>
      </c>
      <c r="F23" s="588">
        <v>7.8421687337077994E-2</v>
      </c>
      <c r="H23" s="169"/>
      <c r="I23" s="169"/>
      <c r="J23" s="169"/>
    </row>
    <row r="24" spans="2:10" x14ac:dyDescent="0.2">
      <c r="B24" s="584" t="s">
        <v>705</v>
      </c>
      <c r="C24" s="585">
        <v>9121.6084999999985</v>
      </c>
      <c r="D24" s="586">
        <v>9834.8052700000026</v>
      </c>
      <c r="E24" s="587">
        <f t="shared" si="0"/>
        <v>713.19677000000411</v>
      </c>
      <c r="F24" s="588">
        <v>7.8187610222473891E-2</v>
      </c>
      <c r="H24" s="169"/>
      <c r="I24" s="169"/>
      <c r="J24" s="169"/>
    </row>
    <row r="25" spans="2:10" x14ac:dyDescent="0.2">
      <c r="B25" s="584" t="s">
        <v>706</v>
      </c>
      <c r="C25" s="585">
        <v>6180.7634300000018</v>
      </c>
      <c r="D25" s="586">
        <v>6658.8235800000002</v>
      </c>
      <c r="E25" s="587">
        <f t="shared" si="0"/>
        <v>478.06014999999843</v>
      </c>
      <c r="F25" s="588">
        <v>7.7346456536356856E-2</v>
      </c>
      <c r="H25" s="169"/>
      <c r="I25" s="169"/>
      <c r="J25" s="169"/>
    </row>
    <row r="26" spans="2:10" x14ac:dyDescent="0.2">
      <c r="B26" s="584" t="s">
        <v>707</v>
      </c>
      <c r="C26" s="585">
        <v>3615.8827400000014</v>
      </c>
      <c r="D26" s="586">
        <v>3888.6241500000001</v>
      </c>
      <c r="E26" s="587">
        <f t="shared" si="0"/>
        <v>272.74140999999872</v>
      </c>
      <c r="F26" s="588">
        <v>7.5428720899284096E-2</v>
      </c>
      <c r="H26" s="169"/>
      <c r="I26" s="169"/>
      <c r="J26" s="169"/>
    </row>
    <row r="27" spans="2:10" x14ac:dyDescent="0.2">
      <c r="B27" s="584" t="s">
        <v>708</v>
      </c>
      <c r="C27" s="585">
        <v>21607.205829999999</v>
      </c>
      <c r="D27" s="586">
        <v>23026.642619999999</v>
      </c>
      <c r="E27" s="587">
        <f t="shared" si="0"/>
        <v>1419.4367899999997</v>
      </c>
      <c r="F27" s="588">
        <v>6.569275088911386E-2</v>
      </c>
      <c r="H27" s="169"/>
      <c r="I27" s="169"/>
      <c r="J27" s="169"/>
    </row>
    <row r="28" spans="2:10" x14ac:dyDescent="0.2">
      <c r="B28" s="584" t="s">
        <v>709</v>
      </c>
      <c r="C28" s="585">
        <v>16494.769049999995</v>
      </c>
      <c r="D28" s="586">
        <v>17571.568210000001</v>
      </c>
      <c r="E28" s="587">
        <f t="shared" si="0"/>
        <v>1076.7991600000059</v>
      </c>
      <c r="F28" s="588">
        <v>6.5281251088508352E-2</v>
      </c>
      <c r="H28" s="169"/>
      <c r="I28" s="169"/>
      <c r="J28" s="169"/>
    </row>
    <row r="29" spans="2:10" x14ac:dyDescent="0.2">
      <c r="B29" s="584" t="s">
        <v>710</v>
      </c>
      <c r="C29" s="585">
        <v>19079.233269999997</v>
      </c>
      <c r="D29" s="586">
        <v>20264.944380000004</v>
      </c>
      <c r="E29" s="587">
        <f t="shared" si="0"/>
        <v>1185.7111100000075</v>
      </c>
      <c r="F29" s="588">
        <v>6.2146685520345635E-2</v>
      </c>
      <c r="H29" s="169"/>
      <c r="I29" s="169"/>
      <c r="J29" s="169"/>
    </row>
    <row r="30" spans="2:10" x14ac:dyDescent="0.2">
      <c r="B30" s="584" t="s">
        <v>711</v>
      </c>
      <c r="C30" s="585">
        <v>6433.1352100000004</v>
      </c>
      <c r="D30" s="586">
        <v>6819.7014000000017</v>
      </c>
      <c r="E30" s="587">
        <f t="shared" si="0"/>
        <v>386.56619000000137</v>
      </c>
      <c r="F30" s="588">
        <v>6.008985935801614E-2</v>
      </c>
      <c r="H30" s="169"/>
      <c r="I30" s="169"/>
      <c r="J30" s="169"/>
    </row>
    <row r="31" spans="2:10" x14ac:dyDescent="0.2">
      <c r="B31" s="584" t="s">
        <v>712</v>
      </c>
      <c r="C31" s="585">
        <v>28982.542869999997</v>
      </c>
      <c r="D31" s="586">
        <v>30556.893550000001</v>
      </c>
      <c r="E31" s="587">
        <f t="shared" si="0"/>
        <v>1574.3506800000032</v>
      </c>
      <c r="F31" s="588">
        <v>5.4320653886778869E-2</v>
      </c>
      <c r="H31" s="169"/>
      <c r="I31" s="169"/>
      <c r="J31" s="169"/>
    </row>
    <row r="32" spans="2:10" x14ac:dyDescent="0.2">
      <c r="B32" s="584" t="s">
        <v>713</v>
      </c>
      <c r="C32" s="585">
        <v>15196.72624</v>
      </c>
      <c r="D32" s="586">
        <v>15898.506430000003</v>
      </c>
      <c r="E32" s="587">
        <f t="shared" si="0"/>
        <v>701.78019000000313</v>
      </c>
      <c r="F32" s="588">
        <v>4.6179695476306959E-2</v>
      </c>
      <c r="H32" s="169"/>
      <c r="I32" s="169"/>
      <c r="J32" s="169"/>
    </row>
    <row r="33" spans="2:18" x14ac:dyDescent="0.2">
      <c r="B33" s="584" t="s">
        <v>714</v>
      </c>
      <c r="C33" s="585">
        <v>18220.978450000002</v>
      </c>
      <c r="D33" s="586">
        <v>18946.729839999996</v>
      </c>
      <c r="E33" s="587">
        <f t="shared" si="0"/>
        <v>725.75138999999399</v>
      </c>
      <c r="F33" s="588">
        <v>3.9830538847928532E-2</v>
      </c>
      <c r="H33" s="169"/>
      <c r="I33" s="169"/>
      <c r="J33" s="169"/>
    </row>
    <row r="34" spans="2:18" x14ac:dyDescent="0.2">
      <c r="B34" s="584" t="s">
        <v>715</v>
      </c>
      <c r="C34" s="585">
        <v>35537.908109999989</v>
      </c>
      <c r="D34" s="586">
        <v>36899.375950000001</v>
      </c>
      <c r="E34" s="587">
        <f t="shared" si="0"/>
        <v>1361.4678400000121</v>
      </c>
      <c r="F34" s="588">
        <v>3.8310297718871844E-2</v>
      </c>
      <c r="H34" s="169"/>
      <c r="I34" s="169"/>
      <c r="J34" s="169"/>
    </row>
    <row r="35" spans="2:18" x14ac:dyDescent="0.2">
      <c r="B35" s="584" t="s">
        <v>716</v>
      </c>
      <c r="C35" s="585">
        <v>12374.366970000003</v>
      </c>
      <c r="D35" s="586">
        <v>12831.71869</v>
      </c>
      <c r="E35" s="587">
        <f t="shared" si="0"/>
        <v>457.35171999999693</v>
      </c>
      <c r="F35" s="588">
        <v>3.6959605376887916E-2</v>
      </c>
      <c r="H35" s="169"/>
      <c r="I35" s="169"/>
      <c r="J35" s="169"/>
    </row>
    <row r="36" spans="2:18" x14ac:dyDescent="0.2">
      <c r="B36" s="584" t="s">
        <v>717</v>
      </c>
      <c r="C36" s="585">
        <v>13444.591390000001</v>
      </c>
      <c r="D36" s="586">
        <v>13721.252179999998</v>
      </c>
      <c r="E36" s="587">
        <f t="shared" si="0"/>
        <v>276.66078999999627</v>
      </c>
      <c r="F36" s="588">
        <v>2.0577850376752638E-2</v>
      </c>
      <c r="H36" s="169"/>
      <c r="I36" s="169"/>
      <c r="J36" s="169"/>
    </row>
    <row r="37" spans="2:18" x14ac:dyDescent="0.2">
      <c r="B37" s="584" t="s">
        <v>718</v>
      </c>
      <c r="C37" s="585">
        <v>20455.917150000001</v>
      </c>
      <c r="D37" s="586">
        <v>20475.838830000004</v>
      </c>
      <c r="E37" s="587">
        <f t="shared" si="0"/>
        <v>19.921680000003107</v>
      </c>
      <c r="F37" s="588">
        <v>9.7388349072402569E-4</v>
      </c>
      <c r="H37" s="169"/>
      <c r="I37" s="169"/>
      <c r="J37" s="169"/>
    </row>
    <row r="38" spans="2:18" x14ac:dyDescent="0.2">
      <c r="B38" s="584" t="s">
        <v>719</v>
      </c>
      <c r="C38" s="585">
        <v>10104.40256</v>
      </c>
      <c r="D38" s="586">
        <v>9885.3699799999995</v>
      </c>
      <c r="E38" s="587">
        <f t="shared" si="0"/>
        <v>-219.03258000000096</v>
      </c>
      <c r="F38" s="589">
        <v>-2.1676945143405013E-2</v>
      </c>
      <c r="H38" s="169"/>
      <c r="I38" s="169"/>
      <c r="J38" s="169"/>
    </row>
    <row r="39" spans="2:18" x14ac:dyDescent="0.2">
      <c r="B39" s="584" t="s">
        <v>720</v>
      </c>
      <c r="C39" s="585">
        <v>6322.5200099999993</v>
      </c>
      <c r="D39" s="586">
        <v>6044.8010599999998</v>
      </c>
      <c r="E39" s="587">
        <f t="shared" si="0"/>
        <v>-277.7189499999995</v>
      </c>
      <c r="F39" s="589">
        <v>-4.3925357224768868E-2</v>
      </c>
      <c r="H39" s="169"/>
      <c r="I39" s="169"/>
      <c r="J39" s="169"/>
    </row>
    <row r="40" spans="2:18" ht="13.5" thickBot="1" x14ac:dyDescent="0.25">
      <c r="B40" s="682" t="s">
        <v>721</v>
      </c>
      <c r="C40" s="592">
        <v>646973.82343999972</v>
      </c>
      <c r="D40" s="592">
        <v>720634.13910999999</v>
      </c>
      <c r="E40" s="592">
        <v>73660.315670000273</v>
      </c>
      <c r="F40" s="683">
        <v>0.11385362591386405</v>
      </c>
      <c r="H40" s="169"/>
      <c r="I40" s="169"/>
      <c r="J40" s="169"/>
    </row>
    <row r="41" spans="2:18" ht="14.25" thickTop="1" thickBot="1" x14ac:dyDescent="0.25">
      <c r="B41" s="590" t="s">
        <v>722</v>
      </c>
      <c r="C41" s="591">
        <v>20174.030649999993</v>
      </c>
      <c r="D41" s="586">
        <v>20981.248909999991</v>
      </c>
      <c r="E41" s="592">
        <v>807.21825999999783</v>
      </c>
      <c r="F41" s="683">
        <v>4.0012740835208227E-2</v>
      </c>
      <c r="H41" s="169"/>
      <c r="I41" s="169"/>
      <c r="J41" s="169"/>
    </row>
    <row r="42" spans="2:18" ht="14.25" thickTop="1" thickBot="1" x14ac:dyDescent="0.25">
      <c r="B42" s="684" t="s">
        <v>723</v>
      </c>
      <c r="C42" s="685">
        <v>667147.85408999969</v>
      </c>
      <c r="D42" s="685">
        <v>741615.38801999995</v>
      </c>
      <c r="E42" s="685">
        <v>74467.533930000267</v>
      </c>
      <c r="F42" s="686">
        <v>0.11162073515409099</v>
      </c>
      <c r="H42" s="169"/>
      <c r="I42" s="169"/>
      <c r="J42" s="169"/>
    </row>
    <row r="43" spans="2:18" x14ac:dyDescent="0.2">
      <c r="N43" s="169"/>
      <c r="O43" s="169"/>
      <c r="P43" s="169"/>
      <c r="Q43" s="169"/>
      <c r="R43" s="169"/>
    </row>
    <row r="44" spans="2:18" x14ac:dyDescent="0.2">
      <c r="N44" s="169"/>
      <c r="O44" s="169"/>
      <c r="P44" s="169"/>
      <c r="Q44" s="169"/>
      <c r="R44" s="169"/>
    </row>
    <row r="45" spans="2:18" x14ac:dyDescent="0.2">
      <c r="N45" s="169"/>
      <c r="O45" s="169"/>
      <c r="P45" s="169"/>
      <c r="Q45" s="169"/>
      <c r="R45" s="169"/>
    </row>
    <row r="46" spans="2:18" x14ac:dyDescent="0.2">
      <c r="N46" s="169"/>
      <c r="O46" s="169"/>
      <c r="P46" s="169"/>
      <c r="Q46" s="169"/>
      <c r="R46" s="169"/>
    </row>
    <row r="47" spans="2:18" x14ac:dyDescent="0.2">
      <c r="N47" s="169"/>
      <c r="O47" s="169"/>
      <c r="P47" s="169"/>
      <c r="Q47" s="169"/>
      <c r="R47" s="169"/>
    </row>
    <row r="48" spans="2:18" x14ac:dyDescent="0.2">
      <c r="N48" s="169"/>
      <c r="O48" s="169"/>
      <c r="P48" s="169"/>
      <c r="Q48" s="169"/>
      <c r="R48" s="169"/>
    </row>
    <row r="49" spans="14:18" x14ac:dyDescent="0.2">
      <c r="N49" s="169"/>
      <c r="O49" s="169"/>
      <c r="P49" s="169"/>
      <c r="Q49" s="169"/>
      <c r="R49" s="169"/>
    </row>
    <row r="50" spans="14:18" x14ac:dyDescent="0.2">
      <c r="N50" s="169"/>
      <c r="O50" s="169"/>
      <c r="P50" s="169"/>
      <c r="Q50" s="169"/>
      <c r="R50" s="169"/>
    </row>
    <row r="51" spans="14:18" x14ac:dyDescent="0.2">
      <c r="N51" s="169"/>
      <c r="O51" s="169"/>
      <c r="P51" s="169"/>
      <c r="Q51" s="169"/>
      <c r="R51" s="169"/>
    </row>
    <row r="52" spans="14:18" x14ac:dyDescent="0.2">
      <c r="N52" s="169"/>
      <c r="O52" s="169"/>
      <c r="P52" s="169"/>
      <c r="Q52" s="169"/>
      <c r="R52" s="169"/>
    </row>
    <row r="53" spans="14:18" x14ac:dyDescent="0.2">
      <c r="N53" s="169"/>
      <c r="O53" s="169"/>
      <c r="P53" s="169"/>
      <c r="Q53" s="169"/>
      <c r="R53" s="169"/>
    </row>
  </sheetData>
  <mergeCells count="2">
    <mergeCell ref="B2:B3"/>
    <mergeCell ref="C2:F2"/>
  </mergeCells>
  <conditionalFormatting sqref="E4:E39">
    <cfRule type="cellIs" dxfId="4" priority="3" stopIfTrue="1" operator="lessThan">
      <formula>0</formula>
    </cfRule>
  </conditionalFormatting>
  <conditionalFormatting sqref="E40">
    <cfRule type="cellIs" dxfId="3" priority="1" stopIfTrue="1" operator="lessThan">
      <formula>0</formula>
    </cfRule>
  </conditionalFormatting>
  <conditionalFormatting sqref="E41">
    <cfRule type="cellIs" dxfId="2" priority="2" stopIfTrue="1" operator="lessThan">
      <formula>0</formula>
    </cfRule>
  </conditionalFormatting>
  <printOptions horizontalCentered="1"/>
  <pageMargins left="0.55118110236220474" right="0.59055118110236227" top="0.43307086614173229" bottom="0.51181102362204722" header="0.51181102362204722" footer="0.51181102362204722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C18"/>
  <sheetViews>
    <sheetView zoomScale="90" zoomScaleNormal="90" workbookViewId="0">
      <selection activeCell="A11" sqref="A11"/>
    </sheetView>
  </sheetViews>
  <sheetFormatPr defaultRowHeight="12.75" x14ac:dyDescent="0.2"/>
  <cols>
    <col min="1" max="1" width="45.28515625" style="583" customWidth="1"/>
    <col min="2" max="2" width="13.5703125" style="583" bestFit="1" customWidth="1"/>
    <col min="3" max="3" width="19.140625" style="583" customWidth="1"/>
    <col min="4" max="4" width="9.140625" style="583"/>
    <col min="5" max="5" width="14.7109375" style="583" customWidth="1"/>
    <col min="6" max="16384" width="9.140625" style="583"/>
  </cols>
  <sheetData>
    <row r="2" spans="1:3" ht="13.5" thickBot="1" x14ac:dyDescent="0.25">
      <c r="A2" s="800" t="s">
        <v>724</v>
      </c>
      <c r="B2" s="801"/>
      <c r="C2" s="801"/>
    </row>
    <row r="3" spans="1:3" ht="21" customHeight="1" thickBot="1" x14ac:dyDescent="0.25">
      <c r="A3" s="593" t="s">
        <v>725</v>
      </c>
      <c r="B3" s="594">
        <v>741615.38801999972</v>
      </c>
      <c r="C3" s="595" t="s">
        <v>726</v>
      </c>
    </row>
    <row r="4" spans="1:3" ht="20.25" customHeight="1" thickBot="1" x14ac:dyDescent="0.25">
      <c r="A4" s="596" t="s">
        <v>727</v>
      </c>
      <c r="B4" s="594">
        <v>32300.192820000004</v>
      </c>
      <c r="C4" s="597">
        <f>B4/B3</f>
        <v>4.3553833080832646E-2</v>
      </c>
    </row>
    <row r="5" spans="1:3" ht="21" customHeight="1" thickBot="1" x14ac:dyDescent="0.25">
      <c r="A5" s="596" t="s">
        <v>728</v>
      </c>
      <c r="B5" s="594">
        <v>11051.69168</v>
      </c>
      <c r="C5" s="597">
        <f>B5/B3</f>
        <v>1.4902187654852114E-2</v>
      </c>
    </row>
    <row r="6" spans="1:3" ht="23.25" customHeight="1" thickBot="1" x14ac:dyDescent="0.25">
      <c r="A6" s="596" t="s">
        <v>729</v>
      </c>
      <c r="B6" s="594">
        <v>2256.9386800000002</v>
      </c>
      <c r="C6" s="598">
        <f>B6/B3</f>
        <v>3.0432737999486273E-3</v>
      </c>
    </row>
    <row r="7" spans="1:3" ht="18.75" customHeight="1" thickBot="1" x14ac:dyDescent="0.25">
      <c r="A7" s="596" t="s">
        <v>730</v>
      </c>
      <c r="B7" s="594">
        <v>2598.1262099999999</v>
      </c>
      <c r="C7" s="598">
        <v>3.0000000000000001E-3</v>
      </c>
    </row>
    <row r="8" spans="1:3" ht="22.5" customHeight="1" thickBot="1" x14ac:dyDescent="0.25">
      <c r="A8" s="596" t="s">
        <v>731</v>
      </c>
      <c r="B8" s="594">
        <v>365527.6206500025</v>
      </c>
      <c r="C8" s="598">
        <f>B8/B3</f>
        <v>0.49288030771031549</v>
      </c>
    </row>
    <row r="9" spans="1:3" ht="22.5" customHeight="1" thickBot="1" x14ac:dyDescent="0.25">
      <c r="A9" s="596" t="s">
        <v>732</v>
      </c>
      <c r="B9" s="594">
        <v>2683.3351400000001</v>
      </c>
      <c r="C9" s="598">
        <f>B9/B3</f>
        <v>3.6182301275653095E-3</v>
      </c>
    </row>
    <row r="10" spans="1:3" ht="20.25" customHeight="1" thickBot="1" x14ac:dyDescent="0.25">
      <c r="A10" s="596" t="s">
        <v>733</v>
      </c>
      <c r="B10" s="594">
        <v>23645.559189999996</v>
      </c>
      <c r="C10" s="598">
        <f>B10/B3</f>
        <v>3.1883857282317241E-2</v>
      </c>
    </row>
    <row r="11" spans="1:3" ht="20.25" customHeight="1" thickBot="1" x14ac:dyDescent="0.25">
      <c r="A11" s="596" t="s">
        <v>734</v>
      </c>
      <c r="B11" s="594">
        <v>6851.1315500000037</v>
      </c>
      <c r="C11" s="598">
        <f>B11/B3</f>
        <v>9.2381194628276021E-3</v>
      </c>
    </row>
    <row r="12" spans="1:3" ht="21.75" customHeight="1" thickBot="1" x14ac:dyDescent="0.25">
      <c r="A12" s="802" t="s">
        <v>735</v>
      </c>
      <c r="B12" s="802"/>
      <c r="C12" s="802"/>
    </row>
    <row r="13" spans="1:3" ht="20.25" customHeight="1" thickBot="1" x14ac:dyDescent="0.25">
      <c r="A13" s="802" t="s">
        <v>736</v>
      </c>
      <c r="B13" s="802"/>
      <c r="C13" s="802"/>
    </row>
    <row r="14" spans="1:3" ht="45.75" thickBot="1" x14ac:dyDescent="0.25">
      <c r="A14" s="599" t="s">
        <v>737</v>
      </c>
      <c r="B14" s="594">
        <v>116230.02829</v>
      </c>
      <c r="C14" s="597">
        <f>B14/B3</f>
        <v>0.15672548084569349</v>
      </c>
    </row>
    <row r="15" spans="1:3" ht="22.5" customHeight="1" thickBot="1" x14ac:dyDescent="0.25">
      <c r="A15" s="599" t="s">
        <v>738</v>
      </c>
      <c r="B15" s="594">
        <v>40838.455419998936</v>
      </c>
      <c r="C15" s="597">
        <f>B15/B3</f>
        <v>5.5066893270690351E-2</v>
      </c>
    </row>
    <row r="16" spans="1:3" ht="28.5" customHeight="1" thickBot="1" x14ac:dyDescent="0.25">
      <c r="A16" s="599" t="s">
        <v>739</v>
      </c>
      <c r="B16" s="594">
        <v>32634.572049998344</v>
      </c>
      <c r="C16" s="600">
        <f>B16/B3</f>
        <v>4.4004712654530653E-2</v>
      </c>
    </row>
    <row r="17" spans="1:3" ht="39" thickBot="1" x14ac:dyDescent="0.25">
      <c r="A17" s="601" t="s">
        <v>740</v>
      </c>
      <c r="B17" s="594">
        <v>87486.234949999998</v>
      </c>
      <c r="C17" s="597">
        <f>B17/B3</f>
        <v>0.11796712468922056</v>
      </c>
    </row>
    <row r="18" spans="1:3" ht="26.25" thickBot="1" x14ac:dyDescent="0.25">
      <c r="A18" s="601" t="s">
        <v>741</v>
      </c>
      <c r="B18" s="594">
        <v>17511.501390000001</v>
      </c>
      <c r="C18" s="597">
        <v>2.3E-2</v>
      </c>
    </row>
  </sheetData>
  <mergeCells count="3">
    <mergeCell ref="A2:C2"/>
    <mergeCell ref="A12:C12"/>
    <mergeCell ref="A13:C13"/>
  </mergeCells>
  <printOptions horizontalCentered="1"/>
  <pageMargins left="0.55118110236220474" right="0.59055118110236227" top="0.43307086614173229" bottom="0.51181102362204722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4:L12"/>
  <sheetViews>
    <sheetView zoomScale="80" zoomScaleNormal="80" workbookViewId="0">
      <selection activeCell="A11" sqref="A11"/>
    </sheetView>
  </sheetViews>
  <sheetFormatPr defaultRowHeight="14.25" x14ac:dyDescent="0.2"/>
  <cols>
    <col min="1" max="1" width="16.140625" style="602" customWidth="1"/>
    <col min="2" max="2" width="16.7109375" style="602" bestFit="1" customWidth="1"/>
    <col min="3" max="3" width="26.85546875" style="602" customWidth="1"/>
    <col min="4" max="4" width="20" style="602" customWidth="1"/>
    <col min="5" max="5" width="13.5703125" style="602" customWidth="1"/>
    <col min="6" max="6" width="14.28515625" style="602" customWidth="1"/>
    <col min="7" max="7" width="12.42578125" style="602" bestFit="1" customWidth="1"/>
    <col min="8" max="8" width="13.5703125" style="602" bestFit="1" customWidth="1"/>
    <col min="9" max="9" width="16.28515625" style="602" customWidth="1"/>
    <col min="10" max="10" width="15.42578125" style="602" customWidth="1"/>
    <col min="11" max="11" width="12.42578125" style="602" bestFit="1" customWidth="1"/>
    <col min="12" max="250" width="9.140625" style="602"/>
    <col min="251" max="252" width="18" style="602" customWidth="1"/>
    <col min="253" max="253" width="22.28515625" style="602" customWidth="1"/>
    <col min="254" max="254" width="20.140625" style="602" customWidth="1"/>
    <col min="255" max="255" width="17.28515625" style="602" customWidth="1"/>
    <col min="256" max="256" width="9.140625" style="602"/>
    <col min="257" max="257" width="13.85546875" style="602" bestFit="1" customWidth="1"/>
    <col min="258" max="258" width="16.7109375" style="602" bestFit="1" customWidth="1"/>
    <col min="259" max="259" width="12.7109375" style="602" bestFit="1" customWidth="1"/>
    <col min="260" max="506" width="9.140625" style="602"/>
    <col min="507" max="508" width="18" style="602" customWidth="1"/>
    <col min="509" max="509" width="22.28515625" style="602" customWidth="1"/>
    <col min="510" max="510" width="20.140625" style="602" customWidth="1"/>
    <col min="511" max="511" width="17.28515625" style="602" customWidth="1"/>
    <col min="512" max="512" width="9.140625" style="602"/>
    <col min="513" max="513" width="13.85546875" style="602" bestFit="1" customWidth="1"/>
    <col min="514" max="514" width="16.7109375" style="602" bestFit="1" customWidth="1"/>
    <col min="515" max="515" width="12.7109375" style="602" bestFit="1" customWidth="1"/>
    <col min="516" max="762" width="9.140625" style="602"/>
    <col min="763" max="764" width="18" style="602" customWidth="1"/>
    <col min="765" max="765" width="22.28515625" style="602" customWidth="1"/>
    <col min="766" max="766" width="20.140625" style="602" customWidth="1"/>
    <col min="767" max="767" width="17.28515625" style="602" customWidth="1"/>
    <col min="768" max="768" width="9.140625" style="602"/>
    <col min="769" max="769" width="13.85546875" style="602" bestFit="1" customWidth="1"/>
    <col min="770" max="770" width="16.7109375" style="602" bestFit="1" customWidth="1"/>
    <col min="771" max="771" width="12.7109375" style="602" bestFit="1" customWidth="1"/>
    <col min="772" max="1018" width="9.140625" style="602"/>
    <col min="1019" max="1020" width="18" style="602" customWidth="1"/>
    <col min="1021" max="1021" width="22.28515625" style="602" customWidth="1"/>
    <col min="1022" max="1022" width="20.140625" style="602" customWidth="1"/>
    <col min="1023" max="1023" width="17.28515625" style="602" customWidth="1"/>
    <col min="1024" max="1024" width="9.140625" style="602"/>
    <col min="1025" max="1025" width="13.85546875" style="602" bestFit="1" customWidth="1"/>
    <col min="1026" max="1026" width="16.7109375" style="602" bestFit="1" customWidth="1"/>
    <col min="1027" max="1027" width="12.7109375" style="602" bestFit="1" customWidth="1"/>
    <col min="1028" max="1274" width="9.140625" style="602"/>
    <col min="1275" max="1276" width="18" style="602" customWidth="1"/>
    <col min="1277" max="1277" width="22.28515625" style="602" customWidth="1"/>
    <col min="1278" max="1278" width="20.140625" style="602" customWidth="1"/>
    <col min="1279" max="1279" width="17.28515625" style="602" customWidth="1"/>
    <col min="1280" max="1280" width="9.140625" style="602"/>
    <col min="1281" max="1281" width="13.85546875" style="602" bestFit="1" customWidth="1"/>
    <col min="1282" max="1282" width="16.7109375" style="602" bestFit="1" customWidth="1"/>
    <col min="1283" max="1283" width="12.7109375" style="602" bestFit="1" customWidth="1"/>
    <col min="1284" max="1530" width="9.140625" style="602"/>
    <col min="1531" max="1532" width="18" style="602" customWidth="1"/>
    <col min="1533" max="1533" width="22.28515625" style="602" customWidth="1"/>
    <col min="1534" max="1534" width="20.140625" style="602" customWidth="1"/>
    <col min="1535" max="1535" width="17.28515625" style="602" customWidth="1"/>
    <col min="1536" max="1536" width="9.140625" style="602"/>
    <col min="1537" max="1537" width="13.85546875" style="602" bestFit="1" customWidth="1"/>
    <col min="1538" max="1538" width="16.7109375" style="602" bestFit="1" customWidth="1"/>
    <col min="1539" max="1539" width="12.7109375" style="602" bestFit="1" customWidth="1"/>
    <col min="1540" max="1786" width="9.140625" style="602"/>
    <col min="1787" max="1788" width="18" style="602" customWidth="1"/>
    <col min="1789" max="1789" width="22.28515625" style="602" customWidth="1"/>
    <col min="1790" max="1790" width="20.140625" style="602" customWidth="1"/>
    <col min="1791" max="1791" width="17.28515625" style="602" customWidth="1"/>
    <col min="1792" max="1792" width="9.140625" style="602"/>
    <col min="1793" max="1793" width="13.85546875" style="602" bestFit="1" customWidth="1"/>
    <col min="1794" max="1794" width="16.7109375" style="602" bestFit="1" customWidth="1"/>
    <col min="1795" max="1795" width="12.7109375" style="602" bestFit="1" customWidth="1"/>
    <col min="1796" max="2042" width="9.140625" style="602"/>
    <col min="2043" max="2044" width="18" style="602" customWidth="1"/>
    <col min="2045" max="2045" width="22.28515625" style="602" customWidth="1"/>
    <col min="2046" max="2046" width="20.140625" style="602" customWidth="1"/>
    <col min="2047" max="2047" width="17.28515625" style="602" customWidth="1"/>
    <col min="2048" max="2048" width="9.140625" style="602"/>
    <col min="2049" max="2049" width="13.85546875" style="602" bestFit="1" customWidth="1"/>
    <col min="2050" max="2050" width="16.7109375" style="602" bestFit="1" customWidth="1"/>
    <col min="2051" max="2051" width="12.7109375" style="602" bestFit="1" customWidth="1"/>
    <col min="2052" max="2298" width="9.140625" style="602"/>
    <col min="2299" max="2300" width="18" style="602" customWidth="1"/>
    <col min="2301" max="2301" width="22.28515625" style="602" customWidth="1"/>
    <col min="2302" max="2302" width="20.140625" style="602" customWidth="1"/>
    <col min="2303" max="2303" width="17.28515625" style="602" customWidth="1"/>
    <col min="2304" max="2304" width="9.140625" style="602"/>
    <col min="2305" max="2305" width="13.85546875" style="602" bestFit="1" customWidth="1"/>
    <col min="2306" max="2306" width="16.7109375" style="602" bestFit="1" customWidth="1"/>
    <col min="2307" max="2307" width="12.7109375" style="602" bestFit="1" customWidth="1"/>
    <col min="2308" max="2554" width="9.140625" style="602"/>
    <col min="2555" max="2556" width="18" style="602" customWidth="1"/>
    <col min="2557" max="2557" width="22.28515625" style="602" customWidth="1"/>
    <col min="2558" max="2558" width="20.140625" style="602" customWidth="1"/>
    <col min="2559" max="2559" width="17.28515625" style="602" customWidth="1"/>
    <col min="2560" max="2560" width="9.140625" style="602"/>
    <col min="2561" max="2561" width="13.85546875" style="602" bestFit="1" customWidth="1"/>
    <col min="2562" max="2562" width="16.7109375" style="602" bestFit="1" customWidth="1"/>
    <col min="2563" max="2563" width="12.7109375" style="602" bestFit="1" customWidth="1"/>
    <col min="2564" max="2810" width="9.140625" style="602"/>
    <col min="2811" max="2812" width="18" style="602" customWidth="1"/>
    <col min="2813" max="2813" width="22.28515625" style="602" customWidth="1"/>
    <col min="2814" max="2814" width="20.140625" style="602" customWidth="1"/>
    <col min="2815" max="2815" width="17.28515625" style="602" customWidth="1"/>
    <col min="2816" max="2816" width="9.140625" style="602"/>
    <col min="2817" max="2817" width="13.85546875" style="602" bestFit="1" customWidth="1"/>
    <col min="2818" max="2818" width="16.7109375" style="602" bestFit="1" customWidth="1"/>
    <col min="2819" max="2819" width="12.7109375" style="602" bestFit="1" customWidth="1"/>
    <col min="2820" max="3066" width="9.140625" style="602"/>
    <col min="3067" max="3068" width="18" style="602" customWidth="1"/>
    <col min="3069" max="3069" width="22.28515625" style="602" customWidth="1"/>
    <col min="3070" max="3070" width="20.140625" style="602" customWidth="1"/>
    <col min="3071" max="3071" width="17.28515625" style="602" customWidth="1"/>
    <col min="3072" max="3072" width="9.140625" style="602"/>
    <col min="3073" max="3073" width="13.85546875" style="602" bestFit="1" customWidth="1"/>
    <col min="3074" max="3074" width="16.7109375" style="602" bestFit="1" customWidth="1"/>
    <col min="3075" max="3075" width="12.7109375" style="602" bestFit="1" customWidth="1"/>
    <col min="3076" max="3322" width="9.140625" style="602"/>
    <col min="3323" max="3324" width="18" style="602" customWidth="1"/>
    <col min="3325" max="3325" width="22.28515625" style="602" customWidth="1"/>
    <col min="3326" max="3326" width="20.140625" style="602" customWidth="1"/>
    <col min="3327" max="3327" width="17.28515625" style="602" customWidth="1"/>
    <col min="3328" max="3328" width="9.140625" style="602"/>
    <col min="3329" max="3329" width="13.85546875" style="602" bestFit="1" customWidth="1"/>
    <col min="3330" max="3330" width="16.7109375" style="602" bestFit="1" customWidth="1"/>
    <col min="3331" max="3331" width="12.7109375" style="602" bestFit="1" customWidth="1"/>
    <col min="3332" max="3578" width="9.140625" style="602"/>
    <col min="3579" max="3580" width="18" style="602" customWidth="1"/>
    <col min="3581" max="3581" width="22.28515625" style="602" customWidth="1"/>
    <col min="3582" max="3582" width="20.140625" style="602" customWidth="1"/>
    <col min="3583" max="3583" width="17.28515625" style="602" customWidth="1"/>
    <col min="3584" max="3584" width="9.140625" style="602"/>
    <col min="3585" max="3585" width="13.85546875" style="602" bestFit="1" customWidth="1"/>
    <col min="3586" max="3586" width="16.7109375" style="602" bestFit="1" customWidth="1"/>
    <col min="3587" max="3587" width="12.7109375" style="602" bestFit="1" customWidth="1"/>
    <col min="3588" max="3834" width="9.140625" style="602"/>
    <col min="3835" max="3836" width="18" style="602" customWidth="1"/>
    <col min="3837" max="3837" width="22.28515625" style="602" customWidth="1"/>
    <col min="3838" max="3838" width="20.140625" style="602" customWidth="1"/>
    <col min="3839" max="3839" width="17.28515625" style="602" customWidth="1"/>
    <col min="3840" max="3840" width="9.140625" style="602"/>
    <col min="3841" max="3841" width="13.85546875" style="602" bestFit="1" customWidth="1"/>
    <col min="3842" max="3842" width="16.7109375" style="602" bestFit="1" customWidth="1"/>
    <col min="3843" max="3843" width="12.7109375" style="602" bestFit="1" customWidth="1"/>
    <col min="3844" max="4090" width="9.140625" style="602"/>
    <col min="4091" max="4092" width="18" style="602" customWidth="1"/>
    <col min="4093" max="4093" width="22.28515625" style="602" customWidth="1"/>
    <col min="4094" max="4094" width="20.140625" style="602" customWidth="1"/>
    <col min="4095" max="4095" width="17.28515625" style="602" customWidth="1"/>
    <col min="4096" max="4096" width="9.140625" style="602"/>
    <col min="4097" max="4097" width="13.85546875" style="602" bestFit="1" customWidth="1"/>
    <col min="4098" max="4098" width="16.7109375" style="602" bestFit="1" customWidth="1"/>
    <col min="4099" max="4099" width="12.7109375" style="602" bestFit="1" customWidth="1"/>
    <col min="4100" max="4346" width="9.140625" style="602"/>
    <col min="4347" max="4348" width="18" style="602" customWidth="1"/>
    <col min="4349" max="4349" width="22.28515625" style="602" customWidth="1"/>
    <col min="4350" max="4350" width="20.140625" style="602" customWidth="1"/>
    <col min="4351" max="4351" width="17.28515625" style="602" customWidth="1"/>
    <col min="4352" max="4352" width="9.140625" style="602"/>
    <col min="4353" max="4353" width="13.85546875" style="602" bestFit="1" customWidth="1"/>
    <col min="4354" max="4354" width="16.7109375" style="602" bestFit="1" customWidth="1"/>
    <col min="4355" max="4355" width="12.7109375" style="602" bestFit="1" customWidth="1"/>
    <col min="4356" max="4602" width="9.140625" style="602"/>
    <col min="4603" max="4604" width="18" style="602" customWidth="1"/>
    <col min="4605" max="4605" width="22.28515625" style="602" customWidth="1"/>
    <col min="4606" max="4606" width="20.140625" style="602" customWidth="1"/>
    <col min="4607" max="4607" width="17.28515625" style="602" customWidth="1"/>
    <col min="4608" max="4608" width="9.140625" style="602"/>
    <col min="4609" max="4609" width="13.85546875" style="602" bestFit="1" customWidth="1"/>
    <col min="4610" max="4610" width="16.7109375" style="602" bestFit="1" customWidth="1"/>
    <col min="4611" max="4611" width="12.7109375" style="602" bestFit="1" customWidth="1"/>
    <col min="4612" max="4858" width="9.140625" style="602"/>
    <col min="4859" max="4860" width="18" style="602" customWidth="1"/>
    <col min="4861" max="4861" width="22.28515625" style="602" customWidth="1"/>
    <col min="4862" max="4862" width="20.140625" style="602" customWidth="1"/>
    <col min="4863" max="4863" width="17.28515625" style="602" customWidth="1"/>
    <col min="4864" max="4864" width="9.140625" style="602"/>
    <col min="4865" max="4865" width="13.85546875" style="602" bestFit="1" customWidth="1"/>
    <col min="4866" max="4866" width="16.7109375" style="602" bestFit="1" customWidth="1"/>
    <col min="4867" max="4867" width="12.7109375" style="602" bestFit="1" customWidth="1"/>
    <col min="4868" max="5114" width="9.140625" style="602"/>
    <col min="5115" max="5116" width="18" style="602" customWidth="1"/>
    <col min="5117" max="5117" width="22.28515625" style="602" customWidth="1"/>
    <col min="5118" max="5118" width="20.140625" style="602" customWidth="1"/>
    <col min="5119" max="5119" width="17.28515625" style="602" customWidth="1"/>
    <col min="5120" max="5120" width="9.140625" style="602"/>
    <col min="5121" max="5121" width="13.85546875" style="602" bestFit="1" customWidth="1"/>
    <col min="5122" max="5122" width="16.7109375" style="602" bestFit="1" customWidth="1"/>
    <col min="5123" max="5123" width="12.7109375" style="602" bestFit="1" customWidth="1"/>
    <col min="5124" max="5370" width="9.140625" style="602"/>
    <col min="5371" max="5372" width="18" style="602" customWidth="1"/>
    <col min="5373" max="5373" width="22.28515625" style="602" customWidth="1"/>
    <col min="5374" max="5374" width="20.140625" style="602" customWidth="1"/>
    <col min="5375" max="5375" width="17.28515625" style="602" customWidth="1"/>
    <col min="5376" max="5376" width="9.140625" style="602"/>
    <col min="5377" max="5377" width="13.85546875" style="602" bestFit="1" customWidth="1"/>
    <col min="5378" max="5378" width="16.7109375" style="602" bestFit="1" customWidth="1"/>
    <col min="5379" max="5379" width="12.7109375" style="602" bestFit="1" customWidth="1"/>
    <col min="5380" max="5626" width="9.140625" style="602"/>
    <col min="5627" max="5628" width="18" style="602" customWidth="1"/>
    <col min="5629" max="5629" width="22.28515625" style="602" customWidth="1"/>
    <col min="5630" max="5630" width="20.140625" style="602" customWidth="1"/>
    <col min="5631" max="5631" width="17.28515625" style="602" customWidth="1"/>
    <col min="5632" max="5632" width="9.140625" style="602"/>
    <col min="5633" max="5633" width="13.85546875" style="602" bestFit="1" customWidth="1"/>
    <col min="5634" max="5634" width="16.7109375" style="602" bestFit="1" customWidth="1"/>
    <col min="5635" max="5635" width="12.7109375" style="602" bestFit="1" customWidth="1"/>
    <col min="5636" max="5882" width="9.140625" style="602"/>
    <col min="5883" max="5884" width="18" style="602" customWidth="1"/>
    <col min="5885" max="5885" width="22.28515625" style="602" customWidth="1"/>
    <col min="5886" max="5886" width="20.140625" style="602" customWidth="1"/>
    <col min="5887" max="5887" width="17.28515625" style="602" customWidth="1"/>
    <col min="5888" max="5888" width="9.140625" style="602"/>
    <col min="5889" max="5889" width="13.85546875" style="602" bestFit="1" customWidth="1"/>
    <col min="5890" max="5890" width="16.7109375" style="602" bestFit="1" customWidth="1"/>
    <col min="5891" max="5891" width="12.7109375" style="602" bestFit="1" customWidth="1"/>
    <col min="5892" max="6138" width="9.140625" style="602"/>
    <col min="6139" max="6140" width="18" style="602" customWidth="1"/>
    <col min="6141" max="6141" width="22.28515625" style="602" customWidth="1"/>
    <col min="6142" max="6142" width="20.140625" style="602" customWidth="1"/>
    <col min="6143" max="6143" width="17.28515625" style="602" customWidth="1"/>
    <col min="6144" max="6144" width="9.140625" style="602"/>
    <col min="6145" max="6145" width="13.85546875" style="602" bestFit="1" customWidth="1"/>
    <col min="6146" max="6146" width="16.7109375" style="602" bestFit="1" customWidth="1"/>
    <col min="6147" max="6147" width="12.7109375" style="602" bestFit="1" customWidth="1"/>
    <col min="6148" max="6394" width="9.140625" style="602"/>
    <col min="6395" max="6396" width="18" style="602" customWidth="1"/>
    <col min="6397" max="6397" width="22.28515625" style="602" customWidth="1"/>
    <col min="6398" max="6398" width="20.140625" style="602" customWidth="1"/>
    <col min="6399" max="6399" width="17.28515625" style="602" customWidth="1"/>
    <col min="6400" max="6400" width="9.140625" style="602"/>
    <col min="6401" max="6401" width="13.85546875" style="602" bestFit="1" customWidth="1"/>
    <col min="6402" max="6402" width="16.7109375" style="602" bestFit="1" customWidth="1"/>
    <col min="6403" max="6403" width="12.7109375" style="602" bestFit="1" customWidth="1"/>
    <col min="6404" max="6650" width="9.140625" style="602"/>
    <col min="6651" max="6652" width="18" style="602" customWidth="1"/>
    <col min="6653" max="6653" width="22.28515625" style="602" customWidth="1"/>
    <col min="6654" max="6654" width="20.140625" style="602" customWidth="1"/>
    <col min="6655" max="6655" width="17.28515625" style="602" customWidth="1"/>
    <col min="6656" max="6656" width="9.140625" style="602"/>
    <col min="6657" max="6657" width="13.85546875" style="602" bestFit="1" customWidth="1"/>
    <col min="6658" max="6658" width="16.7109375" style="602" bestFit="1" customWidth="1"/>
    <col min="6659" max="6659" width="12.7109375" style="602" bestFit="1" customWidth="1"/>
    <col min="6660" max="6906" width="9.140625" style="602"/>
    <col min="6907" max="6908" width="18" style="602" customWidth="1"/>
    <col min="6909" max="6909" width="22.28515625" style="602" customWidth="1"/>
    <col min="6910" max="6910" width="20.140625" style="602" customWidth="1"/>
    <col min="6911" max="6911" width="17.28515625" style="602" customWidth="1"/>
    <col min="6912" max="6912" width="9.140625" style="602"/>
    <col min="6913" max="6913" width="13.85546875" style="602" bestFit="1" customWidth="1"/>
    <col min="6914" max="6914" width="16.7109375" style="602" bestFit="1" customWidth="1"/>
    <col min="6915" max="6915" width="12.7109375" style="602" bestFit="1" customWidth="1"/>
    <col min="6916" max="7162" width="9.140625" style="602"/>
    <col min="7163" max="7164" width="18" style="602" customWidth="1"/>
    <col min="7165" max="7165" width="22.28515625" style="602" customWidth="1"/>
    <col min="7166" max="7166" width="20.140625" style="602" customWidth="1"/>
    <col min="7167" max="7167" width="17.28515625" style="602" customWidth="1"/>
    <col min="7168" max="7168" width="9.140625" style="602"/>
    <col min="7169" max="7169" width="13.85546875" style="602" bestFit="1" customWidth="1"/>
    <col min="7170" max="7170" width="16.7109375" style="602" bestFit="1" customWidth="1"/>
    <col min="7171" max="7171" width="12.7109375" style="602" bestFit="1" customWidth="1"/>
    <col min="7172" max="7418" width="9.140625" style="602"/>
    <col min="7419" max="7420" width="18" style="602" customWidth="1"/>
    <col min="7421" max="7421" width="22.28515625" style="602" customWidth="1"/>
    <col min="7422" max="7422" width="20.140625" style="602" customWidth="1"/>
    <col min="7423" max="7423" width="17.28515625" style="602" customWidth="1"/>
    <col min="7424" max="7424" width="9.140625" style="602"/>
    <col min="7425" max="7425" width="13.85546875" style="602" bestFit="1" customWidth="1"/>
    <col min="7426" max="7426" width="16.7109375" style="602" bestFit="1" customWidth="1"/>
    <col min="7427" max="7427" width="12.7109375" style="602" bestFit="1" customWidth="1"/>
    <col min="7428" max="7674" width="9.140625" style="602"/>
    <col min="7675" max="7676" width="18" style="602" customWidth="1"/>
    <col min="7677" max="7677" width="22.28515625" style="602" customWidth="1"/>
    <col min="7678" max="7678" width="20.140625" style="602" customWidth="1"/>
    <col min="7679" max="7679" width="17.28515625" style="602" customWidth="1"/>
    <col min="7680" max="7680" width="9.140625" style="602"/>
    <col min="7681" max="7681" width="13.85546875" style="602" bestFit="1" customWidth="1"/>
    <col min="7682" max="7682" width="16.7109375" style="602" bestFit="1" customWidth="1"/>
    <col min="7683" max="7683" width="12.7109375" style="602" bestFit="1" customWidth="1"/>
    <col min="7684" max="7930" width="9.140625" style="602"/>
    <col min="7931" max="7932" width="18" style="602" customWidth="1"/>
    <col min="7933" max="7933" width="22.28515625" style="602" customWidth="1"/>
    <col min="7934" max="7934" width="20.140625" style="602" customWidth="1"/>
    <col min="7935" max="7935" width="17.28515625" style="602" customWidth="1"/>
    <col min="7936" max="7936" width="9.140625" style="602"/>
    <col min="7937" max="7937" width="13.85546875" style="602" bestFit="1" customWidth="1"/>
    <col min="7938" max="7938" width="16.7109375" style="602" bestFit="1" customWidth="1"/>
    <col min="7939" max="7939" width="12.7109375" style="602" bestFit="1" customWidth="1"/>
    <col min="7940" max="8186" width="9.140625" style="602"/>
    <col min="8187" max="8188" width="18" style="602" customWidth="1"/>
    <col min="8189" max="8189" width="22.28515625" style="602" customWidth="1"/>
    <col min="8190" max="8190" width="20.140625" style="602" customWidth="1"/>
    <col min="8191" max="8191" width="17.28515625" style="602" customWidth="1"/>
    <col min="8192" max="8192" width="9.140625" style="602"/>
    <col min="8193" max="8193" width="13.85546875" style="602" bestFit="1" customWidth="1"/>
    <col min="8194" max="8194" width="16.7109375" style="602" bestFit="1" customWidth="1"/>
    <col min="8195" max="8195" width="12.7109375" style="602" bestFit="1" customWidth="1"/>
    <col min="8196" max="8442" width="9.140625" style="602"/>
    <col min="8443" max="8444" width="18" style="602" customWidth="1"/>
    <col min="8445" max="8445" width="22.28515625" style="602" customWidth="1"/>
    <col min="8446" max="8446" width="20.140625" style="602" customWidth="1"/>
    <col min="8447" max="8447" width="17.28515625" style="602" customWidth="1"/>
    <col min="8448" max="8448" width="9.140625" style="602"/>
    <col min="8449" max="8449" width="13.85546875" style="602" bestFit="1" customWidth="1"/>
    <col min="8450" max="8450" width="16.7109375" style="602" bestFit="1" customWidth="1"/>
    <col min="8451" max="8451" width="12.7109375" style="602" bestFit="1" customWidth="1"/>
    <col min="8452" max="8698" width="9.140625" style="602"/>
    <col min="8699" max="8700" width="18" style="602" customWidth="1"/>
    <col min="8701" max="8701" width="22.28515625" style="602" customWidth="1"/>
    <col min="8702" max="8702" width="20.140625" style="602" customWidth="1"/>
    <col min="8703" max="8703" width="17.28515625" style="602" customWidth="1"/>
    <col min="8704" max="8704" width="9.140625" style="602"/>
    <col min="8705" max="8705" width="13.85546875" style="602" bestFit="1" customWidth="1"/>
    <col min="8706" max="8706" width="16.7109375" style="602" bestFit="1" customWidth="1"/>
    <col min="8707" max="8707" width="12.7109375" style="602" bestFit="1" customWidth="1"/>
    <col min="8708" max="8954" width="9.140625" style="602"/>
    <col min="8955" max="8956" width="18" style="602" customWidth="1"/>
    <col min="8957" max="8957" width="22.28515625" style="602" customWidth="1"/>
    <col min="8958" max="8958" width="20.140625" style="602" customWidth="1"/>
    <col min="8959" max="8959" width="17.28515625" style="602" customWidth="1"/>
    <col min="8960" max="8960" width="9.140625" style="602"/>
    <col min="8961" max="8961" width="13.85546875" style="602" bestFit="1" customWidth="1"/>
    <col min="8962" max="8962" width="16.7109375" style="602" bestFit="1" customWidth="1"/>
    <col min="8963" max="8963" width="12.7109375" style="602" bestFit="1" customWidth="1"/>
    <col min="8964" max="9210" width="9.140625" style="602"/>
    <col min="9211" max="9212" width="18" style="602" customWidth="1"/>
    <col min="9213" max="9213" width="22.28515625" style="602" customWidth="1"/>
    <col min="9214" max="9214" width="20.140625" style="602" customWidth="1"/>
    <col min="9215" max="9215" width="17.28515625" style="602" customWidth="1"/>
    <col min="9216" max="9216" width="9.140625" style="602"/>
    <col min="9217" max="9217" width="13.85546875" style="602" bestFit="1" customWidth="1"/>
    <col min="9218" max="9218" width="16.7109375" style="602" bestFit="1" customWidth="1"/>
    <col min="9219" max="9219" width="12.7109375" style="602" bestFit="1" customWidth="1"/>
    <col min="9220" max="9466" width="9.140625" style="602"/>
    <col min="9467" max="9468" width="18" style="602" customWidth="1"/>
    <col min="9469" max="9469" width="22.28515625" style="602" customWidth="1"/>
    <col min="9470" max="9470" width="20.140625" style="602" customWidth="1"/>
    <col min="9471" max="9471" width="17.28515625" style="602" customWidth="1"/>
    <col min="9472" max="9472" width="9.140625" style="602"/>
    <col min="9473" max="9473" width="13.85546875" style="602" bestFit="1" customWidth="1"/>
    <col min="9474" max="9474" width="16.7109375" style="602" bestFit="1" customWidth="1"/>
    <col min="9475" max="9475" width="12.7109375" style="602" bestFit="1" customWidth="1"/>
    <col min="9476" max="9722" width="9.140625" style="602"/>
    <col min="9723" max="9724" width="18" style="602" customWidth="1"/>
    <col min="9725" max="9725" width="22.28515625" style="602" customWidth="1"/>
    <col min="9726" max="9726" width="20.140625" style="602" customWidth="1"/>
    <col min="9727" max="9727" width="17.28515625" style="602" customWidth="1"/>
    <col min="9728" max="9728" width="9.140625" style="602"/>
    <col min="9729" max="9729" width="13.85546875" style="602" bestFit="1" customWidth="1"/>
    <col min="9730" max="9730" width="16.7109375" style="602" bestFit="1" customWidth="1"/>
    <col min="9731" max="9731" width="12.7109375" style="602" bestFit="1" customWidth="1"/>
    <col min="9732" max="9978" width="9.140625" style="602"/>
    <col min="9979" max="9980" width="18" style="602" customWidth="1"/>
    <col min="9981" max="9981" width="22.28515625" style="602" customWidth="1"/>
    <col min="9982" max="9982" width="20.140625" style="602" customWidth="1"/>
    <col min="9983" max="9983" width="17.28515625" style="602" customWidth="1"/>
    <col min="9984" max="9984" width="9.140625" style="602"/>
    <col min="9985" max="9985" width="13.85546875" style="602" bestFit="1" customWidth="1"/>
    <col min="9986" max="9986" width="16.7109375" style="602" bestFit="1" customWidth="1"/>
    <col min="9987" max="9987" width="12.7109375" style="602" bestFit="1" customWidth="1"/>
    <col min="9988" max="10234" width="9.140625" style="602"/>
    <col min="10235" max="10236" width="18" style="602" customWidth="1"/>
    <col min="10237" max="10237" width="22.28515625" style="602" customWidth="1"/>
    <col min="10238" max="10238" width="20.140625" style="602" customWidth="1"/>
    <col min="10239" max="10239" width="17.28515625" style="602" customWidth="1"/>
    <col min="10240" max="10240" width="9.140625" style="602"/>
    <col min="10241" max="10241" width="13.85546875" style="602" bestFit="1" customWidth="1"/>
    <col min="10242" max="10242" width="16.7109375" style="602" bestFit="1" customWidth="1"/>
    <col min="10243" max="10243" width="12.7109375" style="602" bestFit="1" customWidth="1"/>
    <col min="10244" max="10490" width="9.140625" style="602"/>
    <col min="10491" max="10492" width="18" style="602" customWidth="1"/>
    <col min="10493" max="10493" width="22.28515625" style="602" customWidth="1"/>
    <col min="10494" max="10494" width="20.140625" style="602" customWidth="1"/>
    <col min="10495" max="10495" width="17.28515625" style="602" customWidth="1"/>
    <col min="10496" max="10496" width="9.140625" style="602"/>
    <col min="10497" max="10497" width="13.85546875" style="602" bestFit="1" customWidth="1"/>
    <col min="10498" max="10498" width="16.7109375" style="602" bestFit="1" customWidth="1"/>
    <col min="10499" max="10499" width="12.7109375" style="602" bestFit="1" customWidth="1"/>
    <col min="10500" max="10746" width="9.140625" style="602"/>
    <col min="10747" max="10748" width="18" style="602" customWidth="1"/>
    <col min="10749" max="10749" width="22.28515625" style="602" customWidth="1"/>
    <col min="10750" max="10750" width="20.140625" style="602" customWidth="1"/>
    <col min="10751" max="10751" width="17.28515625" style="602" customWidth="1"/>
    <col min="10752" max="10752" width="9.140625" style="602"/>
    <col min="10753" max="10753" width="13.85546875" style="602" bestFit="1" customWidth="1"/>
    <col min="10754" max="10754" width="16.7109375" style="602" bestFit="1" customWidth="1"/>
    <col min="10755" max="10755" width="12.7109375" style="602" bestFit="1" customWidth="1"/>
    <col min="10756" max="11002" width="9.140625" style="602"/>
    <col min="11003" max="11004" width="18" style="602" customWidth="1"/>
    <col min="11005" max="11005" width="22.28515625" style="602" customWidth="1"/>
    <col min="11006" max="11006" width="20.140625" style="602" customWidth="1"/>
    <col min="11007" max="11007" width="17.28515625" style="602" customWidth="1"/>
    <col min="11008" max="11008" width="9.140625" style="602"/>
    <col min="11009" max="11009" width="13.85546875" style="602" bestFit="1" customWidth="1"/>
    <col min="11010" max="11010" width="16.7109375" style="602" bestFit="1" customWidth="1"/>
    <col min="11011" max="11011" width="12.7109375" style="602" bestFit="1" customWidth="1"/>
    <col min="11012" max="11258" width="9.140625" style="602"/>
    <col min="11259" max="11260" width="18" style="602" customWidth="1"/>
    <col min="11261" max="11261" width="22.28515625" style="602" customWidth="1"/>
    <col min="11262" max="11262" width="20.140625" style="602" customWidth="1"/>
    <col min="11263" max="11263" width="17.28515625" style="602" customWidth="1"/>
    <col min="11264" max="11264" width="9.140625" style="602"/>
    <col min="11265" max="11265" width="13.85546875" style="602" bestFit="1" customWidth="1"/>
    <col min="11266" max="11266" width="16.7109375" style="602" bestFit="1" customWidth="1"/>
    <col min="11267" max="11267" width="12.7109375" style="602" bestFit="1" customWidth="1"/>
    <col min="11268" max="11514" width="9.140625" style="602"/>
    <col min="11515" max="11516" width="18" style="602" customWidth="1"/>
    <col min="11517" max="11517" width="22.28515625" style="602" customWidth="1"/>
    <col min="11518" max="11518" width="20.140625" style="602" customWidth="1"/>
    <col min="11519" max="11519" width="17.28515625" style="602" customWidth="1"/>
    <col min="11520" max="11520" width="9.140625" style="602"/>
    <col min="11521" max="11521" width="13.85546875" style="602" bestFit="1" customWidth="1"/>
    <col min="11522" max="11522" width="16.7109375" style="602" bestFit="1" customWidth="1"/>
    <col min="11523" max="11523" width="12.7109375" style="602" bestFit="1" customWidth="1"/>
    <col min="11524" max="11770" width="9.140625" style="602"/>
    <col min="11771" max="11772" width="18" style="602" customWidth="1"/>
    <col min="11773" max="11773" width="22.28515625" style="602" customWidth="1"/>
    <col min="11774" max="11774" width="20.140625" style="602" customWidth="1"/>
    <col min="11775" max="11775" width="17.28515625" style="602" customWidth="1"/>
    <col min="11776" max="11776" width="9.140625" style="602"/>
    <col min="11777" max="11777" width="13.85546875" style="602" bestFit="1" customWidth="1"/>
    <col min="11778" max="11778" width="16.7109375" style="602" bestFit="1" customWidth="1"/>
    <col min="11779" max="11779" width="12.7109375" style="602" bestFit="1" customWidth="1"/>
    <col min="11780" max="12026" width="9.140625" style="602"/>
    <col min="12027" max="12028" width="18" style="602" customWidth="1"/>
    <col min="12029" max="12029" width="22.28515625" style="602" customWidth="1"/>
    <col min="12030" max="12030" width="20.140625" style="602" customWidth="1"/>
    <col min="12031" max="12031" width="17.28515625" style="602" customWidth="1"/>
    <col min="12032" max="12032" width="9.140625" style="602"/>
    <col min="12033" max="12033" width="13.85546875" style="602" bestFit="1" customWidth="1"/>
    <col min="12034" max="12034" width="16.7109375" style="602" bestFit="1" customWidth="1"/>
    <col min="12035" max="12035" width="12.7109375" style="602" bestFit="1" customWidth="1"/>
    <col min="12036" max="12282" width="9.140625" style="602"/>
    <col min="12283" max="12284" width="18" style="602" customWidth="1"/>
    <col min="12285" max="12285" width="22.28515625" style="602" customWidth="1"/>
    <col min="12286" max="12286" width="20.140625" style="602" customWidth="1"/>
    <col min="12287" max="12287" width="17.28515625" style="602" customWidth="1"/>
    <col min="12288" max="12288" width="9.140625" style="602"/>
    <col min="12289" max="12289" width="13.85546875" style="602" bestFit="1" customWidth="1"/>
    <col min="12290" max="12290" width="16.7109375" style="602" bestFit="1" customWidth="1"/>
    <col min="12291" max="12291" width="12.7109375" style="602" bestFit="1" customWidth="1"/>
    <col min="12292" max="12538" width="9.140625" style="602"/>
    <col min="12539" max="12540" width="18" style="602" customWidth="1"/>
    <col min="12541" max="12541" width="22.28515625" style="602" customWidth="1"/>
    <col min="12542" max="12542" width="20.140625" style="602" customWidth="1"/>
    <col min="12543" max="12543" width="17.28515625" style="602" customWidth="1"/>
    <col min="12544" max="12544" width="9.140625" style="602"/>
    <col min="12545" max="12545" width="13.85546875" style="602" bestFit="1" customWidth="1"/>
    <col min="12546" max="12546" width="16.7109375" style="602" bestFit="1" customWidth="1"/>
    <col min="12547" max="12547" width="12.7109375" style="602" bestFit="1" customWidth="1"/>
    <col min="12548" max="12794" width="9.140625" style="602"/>
    <col min="12795" max="12796" width="18" style="602" customWidth="1"/>
    <col min="12797" max="12797" width="22.28515625" style="602" customWidth="1"/>
    <col min="12798" max="12798" width="20.140625" style="602" customWidth="1"/>
    <col min="12799" max="12799" width="17.28515625" style="602" customWidth="1"/>
    <col min="12800" max="12800" width="9.140625" style="602"/>
    <col min="12801" max="12801" width="13.85546875" style="602" bestFit="1" customWidth="1"/>
    <col min="12802" max="12802" width="16.7109375" style="602" bestFit="1" customWidth="1"/>
    <col min="12803" max="12803" width="12.7109375" style="602" bestFit="1" customWidth="1"/>
    <col min="12804" max="13050" width="9.140625" style="602"/>
    <col min="13051" max="13052" width="18" style="602" customWidth="1"/>
    <col min="13053" max="13053" width="22.28515625" style="602" customWidth="1"/>
    <col min="13054" max="13054" width="20.140625" style="602" customWidth="1"/>
    <col min="13055" max="13055" width="17.28515625" style="602" customWidth="1"/>
    <col min="13056" max="13056" width="9.140625" style="602"/>
    <col min="13057" max="13057" width="13.85546875" style="602" bestFit="1" customWidth="1"/>
    <col min="13058" max="13058" width="16.7109375" style="602" bestFit="1" customWidth="1"/>
    <col min="13059" max="13059" width="12.7109375" style="602" bestFit="1" customWidth="1"/>
    <col min="13060" max="13306" width="9.140625" style="602"/>
    <col min="13307" max="13308" width="18" style="602" customWidth="1"/>
    <col min="13309" max="13309" width="22.28515625" style="602" customWidth="1"/>
    <col min="13310" max="13310" width="20.140625" style="602" customWidth="1"/>
    <col min="13311" max="13311" width="17.28515625" style="602" customWidth="1"/>
    <col min="13312" max="13312" width="9.140625" style="602"/>
    <col min="13313" max="13313" width="13.85546875" style="602" bestFit="1" customWidth="1"/>
    <col min="13314" max="13314" width="16.7109375" style="602" bestFit="1" customWidth="1"/>
    <col min="13315" max="13315" width="12.7109375" style="602" bestFit="1" customWidth="1"/>
    <col min="13316" max="13562" width="9.140625" style="602"/>
    <col min="13563" max="13564" width="18" style="602" customWidth="1"/>
    <col min="13565" max="13565" width="22.28515625" style="602" customWidth="1"/>
    <col min="13566" max="13566" width="20.140625" style="602" customWidth="1"/>
    <col min="13567" max="13567" width="17.28515625" style="602" customWidth="1"/>
    <col min="13568" max="13568" width="9.140625" style="602"/>
    <col min="13569" max="13569" width="13.85546875" style="602" bestFit="1" customWidth="1"/>
    <col min="13570" max="13570" width="16.7109375" style="602" bestFit="1" customWidth="1"/>
    <col min="13571" max="13571" width="12.7109375" style="602" bestFit="1" customWidth="1"/>
    <col min="13572" max="13818" width="9.140625" style="602"/>
    <col min="13819" max="13820" width="18" style="602" customWidth="1"/>
    <col min="13821" max="13821" width="22.28515625" style="602" customWidth="1"/>
    <col min="13822" max="13822" width="20.140625" style="602" customWidth="1"/>
    <col min="13823" max="13823" width="17.28515625" style="602" customWidth="1"/>
    <col min="13824" max="13824" width="9.140625" style="602"/>
    <col min="13825" max="13825" width="13.85546875" style="602" bestFit="1" customWidth="1"/>
    <col min="13826" max="13826" width="16.7109375" style="602" bestFit="1" customWidth="1"/>
    <col min="13827" max="13827" width="12.7109375" style="602" bestFit="1" customWidth="1"/>
    <col min="13828" max="14074" width="9.140625" style="602"/>
    <col min="14075" max="14076" width="18" style="602" customWidth="1"/>
    <col min="14077" max="14077" width="22.28515625" style="602" customWidth="1"/>
    <col min="14078" max="14078" width="20.140625" style="602" customWidth="1"/>
    <col min="14079" max="14079" width="17.28515625" style="602" customWidth="1"/>
    <col min="14080" max="14080" width="9.140625" style="602"/>
    <col min="14081" max="14081" width="13.85546875" style="602" bestFit="1" customWidth="1"/>
    <col min="14082" max="14082" width="16.7109375" style="602" bestFit="1" customWidth="1"/>
    <col min="14083" max="14083" width="12.7109375" style="602" bestFit="1" customWidth="1"/>
    <col min="14084" max="14330" width="9.140625" style="602"/>
    <col min="14331" max="14332" width="18" style="602" customWidth="1"/>
    <col min="14333" max="14333" width="22.28515625" style="602" customWidth="1"/>
    <col min="14334" max="14334" width="20.140625" style="602" customWidth="1"/>
    <col min="14335" max="14335" width="17.28515625" style="602" customWidth="1"/>
    <col min="14336" max="14336" width="9.140625" style="602"/>
    <col min="14337" max="14337" width="13.85546875" style="602" bestFit="1" customWidth="1"/>
    <col min="14338" max="14338" width="16.7109375" style="602" bestFit="1" customWidth="1"/>
    <col min="14339" max="14339" width="12.7109375" style="602" bestFit="1" customWidth="1"/>
    <col min="14340" max="14586" width="9.140625" style="602"/>
    <col min="14587" max="14588" width="18" style="602" customWidth="1"/>
    <col min="14589" max="14589" width="22.28515625" style="602" customWidth="1"/>
    <col min="14590" max="14590" width="20.140625" style="602" customWidth="1"/>
    <col min="14591" max="14591" width="17.28515625" style="602" customWidth="1"/>
    <col min="14592" max="14592" width="9.140625" style="602"/>
    <col min="14593" max="14593" width="13.85546875" style="602" bestFit="1" customWidth="1"/>
    <col min="14594" max="14594" width="16.7109375" style="602" bestFit="1" customWidth="1"/>
    <col min="14595" max="14595" width="12.7109375" style="602" bestFit="1" customWidth="1"/>
    <col min="14596" max="14842" width="9.140625" style="602"/>
    <col min="14843" max="14844" width="18" style="602" customWidth="1"/>
    <col min="14845" max="14845" width="22.28515625" style="602" customWidth="1"/>
    <col min="14846" max="14846" width="20.140625" style="602" customWidth="1"/>
    <col min="14847" max="14847" width="17.28515625" style="602" customWidth="1"/>
    <col min="14848" max="14848" width="9.140625" style="602"/>
    <col min="14849" max="14849" width="13.85546875" style="602" bestFit="1" customWidth="1"/>
    <col min="14850" max="14850" width="16.7109375" style="602" bestFit="1" customWidth="1"/>
    <col min="14851" max="14851" width="12.7109375" style="602" bestFit="1" customWidth="1"/>
    <col min="14852" max="15098" width="9.140625" style="602"/>
    <col min="15099" max="15100" width="18" style="602" customWidth="1"/>
    <col min="15101" max="15101" width="22.28515625" style="602" customWidth="1"/>
    <col min="15102" max="15102" width="20.140625" style="602" customWidth="1"/>
    <col min="15103" max="15103" width="17.28515625" style="602" customWidth="1"/>
    <col min="15104" max="15104" width="9.140625" style="602"/>
    <col min="15105" max="15105" width="13.85546875" style="602" bestFit="1" customWidth="1"/>
    <col min="15106" max="15106" width="16.7109375" style="602" bestFit="1" customWidth="1"/>
    <col min="15107" max="15107" width="12.7109375" style="602" bestFit="1" customWidth="1"/>
    <col min="15108" max="15354" width="9.140625" style="602"/>
    <col min="15355" max="15356" width="18" style="602" customWidth="1"/>
    <col min="15357" max="15357" width="22.28515625" style="602" customWidth="1"/>
    <col min="15358" max="15358" width="20.140625" style="602" customWidth="1"/>
    <col min="15359" max="15359" width="17.28515625" style="602" customWidth="1"/>
    <col min="15360" max="15360" width="9.140625" style="602"/>
    <col min="15361" max="15361" width="13.85546875" style="602" bestFit="1" customWidth="1"/>
    <col min="15362" max="15362" width="16.7109375" style="602" bestFit="1" customWidth="1"/>
    <col min="15363" max="15363" width="12.7109375" style="602" bestFit="1" customWidth="1"/>
    <col min="15364" max="15610" width="9.140625" style="602"/>
    <col min="15611" max="15612" width="18" style="602" customWidth="1"/>
    <col min="15613" max="15613" width="22.28515625" style="602" customWidth="1"/>
    <col min="15614" max="15614" width="20.140625" style="602" customWidth="1"/>
    <col min="15615" max="15615" width="17.28515625" style="602" customWidth="1"/>
    <col min="15616" max="15616" width="9.140625" style="602"/>
    <col min="15617" max="15617" width="13.85546875" style="602" bestFit="1" customWidth="1"/>
    <col min="15618" max="15618" width="16.7109375" style="602" bestFit="1" customWidth="1"/>
    <col min="15619" max="15619" width="12.7109375" style="602" bestFit="1" customWidth="1"/>
    <col min="15620" max="15866" width="9.140625" style="602"/>
    <col min="15867" max="15868" width="18" style="602" customWidth="1"/>
    <col min="15869" max="15869" width="22.28515625" style="602" customWidth="1"/>
    <col min="15870" max="15870" width="20.140625" style="602" customWidth="1"/>
    <col min="15871" max="15871" width="17.28515625" style="602" customWidth="1"/>
    <col min="15872" max="15872" width="9.140625" style="602"/>
    <col min="15873" max="15873" width="13.85546875" style="602" bestFit="1" customWidth="1"/>
    <col min="15874" max="15874" width="16.7109375" style="602" bestFit="1" customWidth="1"/>
    <col min="15875" max="15875" width="12.7109375" style="602" bestFit="1" customWidth="1"/>
    <col min="15876" max="16122" width="9.140625" style="602"/>
    <col min="16123" max="16124" width="18" style="602" customWidth="1"/>
    <col min="16125" max="16125" width="22.28515625" style="602" customWidth="1"/>
    <col min="16126" max="16126" width="20.140625" style="602" customWidth="1"/>
    <col min="16127" max="16127" width="17.28515625" style="602" customWidth="1"/>
    <col min="16128" max="16128" width="9.140625" style="602"/>
    <col min="16129" max="16129" width="13.85546875" style="602" bestFit="1" customWidth="1"/>
    <col min="16130" max="16130" width="16.7109375" style="602" bestFit="1" customWidth="1"/>
    <col min="16131" max="16131" width="12.7109375" style="602" bestFit="1" customWidth="1"/>
    <col min="16132" max="16384" width="9.140625" style="602"/>
  </cols>
  <sheetData>
    <row r="4" spans="1:12" ht="15" thickBot="1" x14ac:dyDescent="0.25"/>
    <row r="5" spans="1:12" ht="30.75" customHeight="1" thickBot="1" x14ac:dyDescent="0.25">
      <c r="A5" s="803" t="s">
        <v>742</v>
      </c>
      <c r="B5" s="803"/>
      <c r="C5" s="803"/>
      <c r="D5" s="803"/>
      <c r="E5" s="603"/>
    </row>
    <row r="6" spans="1:12" ht="51.75" customHeight="1" thickBot="1" x14ac:dyDescent="0.25">
      <c r="A6" s="604"/>
      <c r="B6" s="605" t="s">
        <v>743</v>
      </c>
      <c r="C6" s="605" t="s">
        <v>744</v>
      </c>
      <c r="D6" s="605" t="s">
        <v>745</v>
      </c>
      <c r="E6" s="606"/>
    </row>
    <row r="7" spans="1:12" ht="23.25" customHeight="1" thickBot="1" x14ac:dyDescent="0.25">
      <c r="A7" s="604" t="s">
        <v>746</v>
      </c>
      <c r="B7" s="607">
        <v>10293</v>
      </c>
      <c r="C7" s="608">
        <v>10426.425529999999</v>
      </c>
      <c r="D7" s="608">
        <v>651.90131000000008</v>
      </c>
      <c r="E7"/>
      <c r="F7"/>
      <c r="G7"/>
      <c r="H7"/>
      <c r="I7"/>
      <c r="J7"/>
      <c r="K7"/>
      <c r="L7"/>
    </row>
    <row r="8" spans="1:12" ht="23.25" customHeight="1" thickBot="1" x14ac:dyDescent="0.25">
      <c r="A8" s="604" t="s">
        <v>747</v>
      </c>
      <c r="B8" s="607">
        <v>17827</v>
      </c>
      <c r="C8" s="608">
        <v>18076.12384</v>
      </c>
      <c r="D8" s="608">
        <v>1628.24981</v>
      </c>
      <c r="E8"/>
      <c r="F8"/>
      <c r="G8"/>
      <c r="H8"/>
      <c r="I8"/>
      <c r="J8"/>
      <c r="K8"/>
      <c r="L8"/>
    </row>
    <row r="9" spans="1:12" ht="25.5" customHeight="1" thickBot="1" x14ac:dyDescent="0.25">
      <c r="A9" s="604" t="s">
        <v>748</v>
      </c>
      <c r="B9" s="607">
        <v>26033</v>
      </c>
      <c r="C9" s="608">
        <v>25135.946949999998</v>
      </c>
      <c r="D9" s="608">
        <v>3269.4338600000001</v>
      </c>
      <c r="F9"/>
      <c r="G9"/>
      <c r="H9"/>
      <c r="I9"/>
      <c r="J9"/>
      <c r="K9"/>
      <c r="L9"/>
    </row>
    <row r="10" spans="1:12" ht="25.5" customHeight="1" thickBot="1" x14ac:dyDescent="0.25">
      <c r="A10" s="604" t="s">
        <v>749</v>
      </c>
      <c r="B10" s="607">
        <v>35678</v>
      </c>
      <c r="C10" s="608">
        <v>34210.151979999995</v>
      </c>
      <c r="D10" s="608">
        <v>5162.8395300000002</v>
      </c>
      <c r="F10"/>
      <c r="G10"/>
      <c r="H10"/>
      <c r="I10"/>
      <c r="J10"/>
      <c r="K10"/>
      <c r="L10"/>
    </row>
    <row r="11" spans="1:12" ht="23.25" customHeight="1" thickBot="1" x14ac:dyDescent="0.25">
      <c r="A11" s="604" t="s">
        <v>750</v>
      </c>
      <c r="B11" s="607">
        <v>45184</v>
      </c>
      <c r="C11" s="608">
        <v>41817.763850000003</v>
      </c>
      <c r="D11" s="608">
        <v>7609.02214</v>
      </c>
      <c r="H11"/>
      <c r="I11"/>
      <c r="J11"/>
      <c r="K11"/>
      <c r="L11"/>
    </row>
    <row r="12" spans="1:12" ht="21.75" customHeight="1" thickBot="1" x14ac:dyDescent="0.25">
      <c r="A12" s="604" t="s">
        <v>751</v>
      </c>
      <c r="B12" s="607">
        <v>50813</v>
      </c>
      <c r="C12" s="608">
        <v>48052.328750000001</v>
      </c>
      <c r="D12" s="608">
        <v>9880.2217000000001</v>
      </c>
      <c r="H12"/>
      <c r="I12"/>
      <c r="J12"/>
      <c r="K12"/>
      <c r="L12"/>
    </row>
  </sheetData>
  <mergeCells count="1">
    <mergeCell ref="A5:D5"/>
  </mergeCells>
  <printOptions horizontalCentered="1"/>
  <pageMargins left="0.55118110236220474" right="0.59055118110236227" top="0.43307086614173229" bottom="0.51181102362204722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10"/>
  <sheetViews>
    <sheetView zoomScale="80" zoomScaleNormal="80" workbookViewId="0">
      <selection activeCell="A11" sqref="A11"/>
    </sheetView>
  </sheetViews>
  <sheetFormatPr defaultRowHeight="12.75" x14ac:dyDescent="0.2"/>
  <cols>
    <col min="1" max="1" width="19.140625" style="583" customWidth="1"/>
    <col min="2" max="2" width="17.85546875" style="583" customWidth="1"/>
    <col min="3" max="3" width="21.5703125" style="583" customWidth="1"/>
    <col min="4" max="4" width="17.85546875" style="583" customWidth="1"/>
    <col min="5" max="256" width="9.140625" style="583"/>
    <col min="257" max="257" width="19.140625" style="583" customWidth="1"/>
    <col min="258" max="260" width="17.85546875" style="583" customWidth="1"/>
    <col min="261" max="512" width="9.140625" style="583"/>
    <col min="513" max="513" width="19.140625" style="583" customWidth="1"/>
    <col min="514" max="516" width="17.85546875" style="583" customWidth="1"/>
    <col min="517" max="768" width="9.140625" style="583"/>
    <col min="769" max="769" width="19.140625" style="583" customWidth="1"/>
    <col min="770" max="772" width="17.85546875" style="583" customWidth="1"/>
    <col min="773" max="1024" width="9.140625" style="583"/>
    <col min="1025" max="1025" width="19.140625" style="583" customWidth="1"/>
    <col min="1026" max="1028" width="17.85546875" style="583" customWidth="1"/>
    <col min="1029" max="1280" width="9.140625" style="583"/>
    <col min="1281" max="1281" width="19.140625" style="583" customWidth="1"/>
    <col min="1282" max="1284" width="17.85546875" style="583" customWidth="1"/>
    <col min="1285" max="1536" width="9.140625" style="583"/>
    <col min="1537" max="1537" width="19.140625" style="583" customWidth="1"/>
    <col min="1538" max="1540" width="17.85546875" style="583" customWidth="1"/>
    <col min="1541" max="1792" width="9.140625" style="583"/>
    <col min="1793" max="1793" width="19.140625" style="583" customWidth="1"/>
    <col min="1794" max="1796" width="17.85546875" style="583" customWidth="1"/>
    <col min="1797" max="2048" width="9.140625" style="583"/>
    <col min="2049" max="2049" width="19.140625" style="583" customWidth="1"/>
    <col min="2050" max="2052" width="17.85546875" style="583" customWidth="1"/>
    <col min="2053" max="2304" width="9.140625" style="583"/>
    <col min="2305" max="2305" width="19.140625" style="583" customWidth="1"/>
    <col min="2306" max="2308" width="17.85546875" style="583" customWidth="1"/>
    <col min="2309" max="2560" width="9.140625" style="583"/>
    <col min="2561" max="2561" width="19.140625" style="583" customWidth="1"/>
    <col min="2562" max="2564" width="17.85546875" style="583" customWidth="1"/>
    <col min="2565" max="2816" width="9.140625" style="583"/>
    <col min="2817" max="2817" width="19.140625" style="583" customWidth="1"/>
    <col min="2818" max="2820" width="17.85546875" style="583" customWidth="1"/>
    <col min="2821" max="3072" width="9.140625" style="583"/>
    <col min="3073" max="3073" width="19.140625" style="583" customWidth="1"/>
    <col min="3074" max="3076" width="17.85546875" style="583" customWidth="1"/>
    <col min="3077" max="3328" width="9.140625" style="583"/>
    <col min="3329" max="3329" width="19.140625" style="583" customWidth="1"/>
    <col min="3330" max="3332" width="17.85546875" style="583" customWidth="1"/>
    <col min="3333" max="3584" width="9.140625" style="583"/>
    <col min="3585" max="3585" width="19.140625" style="583" customWidth="1"/>
    <col min="3586" max="3588" width="17.85546875" style="583" customWidth="1"/>
    <col min="3589" max="3840" width="9.140625" style="583"/>
    <col min="3841" max="3841" width="19.140625" style="583" customWidth="1"/>
    <col min="3842" max="3844" width="17.85546875" style="583" customWidth="1"/>
    <col min="3845" max="4096" width="9.140625" style="583"/>
    <col min="4097" max="4097" width="19.140625" style="583" customWidth="1"/>
    <col min="4098" max="4100" width="17.85546875" style="583" customWidth="1"/>
    <col min="4101" max="4352" width="9.140625" style="583"/>
    <col min="4353" max="4353" width="19.140625" style="583" customWidth="1"/>
    <col min="4354" max="4356" width="17.85546875" style="583" customWidth="1"/>
    <col min="4357" max="4608" width="9.140625" style="583"/>
    <col min="4609" max="4609" width="19.140625" style="583" customWidth="1"/>
    <col min="4610" max="4612" width="17.85546875" style="583" customWidth="1"/>
    <col min="4613" max="4864" width="9.140625" style="583"/>
    <col min="4865" max="4865" width="19.140625" style="583" customWidth="1"/>
    <col min="4866" max="4868" width="17.85546875" style="583" customWidth="1"/>
    <col min="4869" max="5120" width="9.140625" style="583"/>
    <col min="5121" max="5121" width="19.140625" style="583" customWidth="1"/>
    <col min="5122" max="5124" width="17.85546875" style="583" customWidth="1"/>
    <col min="5125" max="5376" width="9.140625" style="583"/>
    <col min="5377" max="5377" width="19.140625" style="583" customWidth="1"/>
    <col min="5378" max="5380" width="17.85546875" style="583" customWidth="1"/>
    <col min="5381" max="5632" width="9.140625" style="583"/>
    <col min="5633" max="5633" width="19.140625" style="583" customWidth="1"/>
    <col min="5634" max="5636" width="17.85546875" style="583" customWidth="1"/>
    <col min="5637" max="5888" width="9.140625" style="583"/>
    <col min="5889" max="5889" width="19.140625" style="583" customWidth="1"/>
    <col min="5890" max="5892" width="17.85546875" style="583" customWidth="1"/>
    <col min="5893" max="6144" width="9.140625" style="583"/>
    <col min="6145" max="6145" width="19.140625" style="583" customWidth="1"/>
    <col min="6146" max="6148" width="17.85546875" style="583" customWidth="1"/>
    <col min="6149" max="6400" width="9.140625" style="583"/>
    <col min="6401" max="6401" width="19.140625" style="583" customWidth="1"/>
    <col min="6402" max="6404" width="17.85546875" style="583" customWidth="1"/>
    <col min="6405" max="6656" width="9.140625" style="583"/>
    <col min="6657" max="6657" width="19.140625" style="583" customWidth="1"/>
    <col min="6658" max="6660" width="17.85546875" style="583" customWidth="1"/>
    <col min="6661" max="6912" width="9.140625" style="583"/>
    <col min="6913" max="6913" width="19.140625" style="583" customWidth="1"/>
    <col min="6914" max="6916" width="17.85546875" style="583" customWidth="1"/>
    <col min="6917" max="7168" width="9.140625" style="583"/>
    <col min="7169" max="7169" width="19.140625" style="583" customWidth="1"/>
    <col min="7170" max="7172" width="17.85546875" style="583" customWidth="1"/>
    <col min="7173" max="7424" width="9.140625" style="583"/>
    <col min="7425" max="7425" width="19.140625" style="583" customWidth="1"/>
    <col min="7426" max="7428" width="17.85546875" style="583" customWidth="1"/>
    <col min="7429" max="7680" width="9.140625" style="583"/>
    <col min="7681" max="7681" width="19.140625" style="583" customWidth="1"/>
    <col min="7682" max="7684" width="17.85546875" style="583" customWidth="1"/>
    <col min="7685" max="7936" width="9.140625" style="583"/>
    <col min="7937" max="7937" width="19.140625" style="583" customWidth="1"/>
    <col min="7938" max="7940" width="17.85546875" style="583" customWidth="1"/>
    <col min="7941" max="8192" width="9.140625" style="583"/>
    <col min="8193" max="8193" width="19.140625" style="583" customWidth="1"/>
    <col min="8194" max="8196" width="17.85546875" style="583" customWidth="1"/>
    <col min="8197" max="8448" width="9.140625" style="583"/>
    <col min="8449" max="8449" width="19.140625" style="583" customWidth="1"/>
    <col min="8450" max="8452" width="17.85546875" style="583" customWidth="1"/>
    <col min="8453" max="8704" width="9.140625" style="583"/>
    <col min="8705" max="8705" width="19.140625" style="583" customWidth="1"/>
    <col min="8706" max="8708" width="17.85546875" style="583" customWidth="1"/>
    <col min="8709" max="8960" width="9.140625" style="583"/>
    <col min="8961" max="8961" width="19.140625" style="583" customWidth="1"/>
    <col min="8962" max="8964" width="17.85546875" style="583" customWidth="1"/>
    <col min="8965" max="9216" width="9.140625" style="583"/>
    <col min="9217" max="9217" width="19.140625" style="583" customWidth="1"/>
    <col min="9218" max="9220" width="17.85546875" style="583" customWidth="1"/>
    <col min="9221" max="9472" width="9.140625" style="583"/>
    <col min="9473" max="9473" width="19.140625" style="583" customWidth="1"/>
    <col min="9474" max="9476" width="17.85546875" style="583" customWidth="1"/>
    <col min="9477" max="9728" width="9.140625" style="583"/>
    <col min="9729" max="9729" width="19.140625" style="583" customWidth="1"/>
    <col min="9730" max="9732" width="17.85546875" style="583" customWidth="1"/>
    <col min="9733" max="9984" width="9.140625" style="583"/>
    <col min="9985" max="9985" width="19.140625" style="583" customWidth="1"/>
    <col min="9986" max="9988" width="17.85546875" style="583" customWidth="1"/>
    <col min="9989" max="10240" width="9.140625" style="583"/>
    <col min="10241" max="10241" width="19.140625" style="583" customWidth="1"/>
    <col min="10242" max="10244" width="17.85546875" style="583" customWidth="1"/>
    <col min="10245" max="10496" width="9.140625" style="583"/>
    <col min="10497" max="10497" width="19.140625" style="583" customWidth="1"/>
    <col min="10498" max="10500" width="17.85546875" style="583" customWidth="1"/>
    <col min="10501" max="10752" width="9.140625" style="583"/>
    <col min="10753" max="10753" width="19.140625" style="583" customWidth="1"/>
    <col min="10754" max="10756" width="17.85546875" style="583" customWidth="1"/>
    <col min="10757" max="11008" width="9.140625" style="583"/>
    <col min="11009" max="11009" width="19.140625" style="583" customWidth="1"/>
    <col min="11010" max="11012" width="17.85546875" style="583" customWidth="1"/>
    <col min="11013" max="11264" width="9.140625" style="583"/>
    <col min="11265" max="11265" width="19.140625" style="583" customWidth="1"/>
    <col min="11266" max="11268" width="17.85546875" style="583" customWidth="1"/>
    <col min="11269" max="11520" width="9.140625" style="583"/>
    <col min="11521" max="11521" width="19.140625" style="583" customWidth="1"/>
    <col min="11522" max="11524" width="17.85546875" style="583" customWidth="1"/>
    <col min="11525" max="11776" width="9.140625" style="583"/>
    <col min="11777" max="11777" width="19.140625" style="583" customWidth="1"/>
    <col min="11778" max="11780" width="17.85546875" style="583" customWidth="1"/>
    <col min="11781" max="12032" width="9.140625" style="583"/>
    <col min="12033" max="12033" width="19.140625" style="583" customWidth="1"/>
    <col min="12034" max="12036" width="17.85546875" style="583" customWidth="1"/>
    <col min="12037" max="12288" width="9.140625" style="583"/>
    <col min="12289" max="12289" width="19.140625" style="583" customWidth="1"/>
    <col min="12290" max="12292" width="17.85546875" style="583" customWidth="1"/>
    <col min="12293" max="12544" width="9.140625" style="583"/>
    <col min="12545" max="12545" width="19.140625" style="583" customWidth="1"/>
    <col min="12546" max="12548" width="17.85546875" style="583" customWidth="1"/>
    <col min="12549" max="12800" width="9.140625" style="583"/>
    <col min="12801" max="12801" width="19.140625" style="583" customWidth="1"/>
    <col min="12802" max="12804" width="17.85546875" style="583" customWidth="1"/>
    <col min="12805" max="13056" width="9.140625" style="583"/>
    <col min="13057" max="13057" width="19.140625" style="583" customWidth="1"/>
    <col min="13058" max="13060" width="17.85546875" style="583" customWidth="1"/>
    <col min="13061" max="13312" width="9.140625" style="583"/>
    <col min="13313" max="13313" width="19.140625" style="583" customWidth="1"/>
    <col min="13314" max="13316" width="17.85546875" style="583" customWidth="1"/>
    <col min="13317" max="13568" width="9.140625" style="583"/>
    <col min="13569" max="13569" width="19.140625" style="583" customWidth="1"/>
    <col min="13570" max="13572" width="17.85546875" style="583" customWidth="1"/>
    <col min="13573" max="13824" width="9.140625" style="583"/>
    <col min="13825" max="13825" width="19.140625" style="583" customWidth="1"/>
    <col min="13826" max="13828" width="17.85546875" style="583" customWidth="1"/>
    <col min="13829" max="14080" width="9.140625" style="583"/>
    <col min="14081" max="14081" width="19.140625" style="583" customWidth="1"/>
    <col min="14082" max="14084" width="17.85546875" style="583" customWidth="1"/>
    <col min="14085" max="14336" width="9.140625" style="583"/>
    <col min="14337" max="14337" width="19.140625" style="583" customWidth="1"/>
    <col min="14338" max="14340" width="17.85546875" style="583" customWidth="1"/>
    <col min="14341" max="14592" width="9.140625" style="583"/>
    <col min="14593" max="14593" width="19.140625" style="583" customWidth="1"/>
    <col min="14594" max="14596" width="17.85546875" style="583" customWidth="1"/>
    <col min="14597" max="14848" width="9.140625" style="583"/>
    <col min="14849" max="14849" width="19.140625" style="583" customWidth="1"/>
    <col min="14850" max="14852" width="17.85546875" style="583" customWidth="1"/>
    <col min="14853" max="15104" width="9.140625" style="583"/>
    <col min="15105" max="15105" width="19.140625" style="583" customWidth="1"/>
    <col min="15106" max="15108" width="17.85546875" style="583" customWidth="1"/>
    <col min="15109" max="15360" width="9.140625" style="583"/>
    <col min="15361" max="15361" width="19.140625" style="583" customWidth="1"/>
    <col min="15362" max="15364" width="17.85546875" style="583" customWidth="1"/>
    <col min="15365" max="15616" width="9.140625" style="583"/>
    <col min="15617" max="15617" width="19.140625" style="583" customWidth="1"/>
    <col min="15618" max="15620" width="17.85546875" style="583" customWidth="1"/>
    <col min="15621" max="15872" width="9.140625" style="583"/>
    <col min="15873" max="15873" width="19.140625" style="583" customWidth="1"/>
    <col min="15874" max="15876" width="17.85546875" style="583" customWidth="1"/>
    <col min="15877" max="16128" width="9.140625" style="583"/>
    <col min="16129" max="16129" width="19.140625" style="583" customWidth="1"/>
    <col min="16130" max="16132" width="17.85546875" style="583" customWidth="1"/>
    <col min="16133" max="16384" width="9.140625" style="583"/>
  </cols>
  <sheetData>
    <row r="1" spans="1:4" x14ac:dyDescent="0.2">
      <c r="D1" s="609"/>
    </row>
    <row r="2" spans="1:4" ht="13.5" thickBot="1" x14ac:dyDescent="0.25">
      <c r="A2" s="610"/>
      <c r="B2" s="610"/>
      <c r="C2" s="610"/>
      <c r="D2" s="610"/>
    </row>
    <row r="3" spans="1:4" ht="25.5" customHeight="1" thickBot="1" x14ac:dyDescent="0.25">
      <c r="A3" s="804" t="s">
        <v>752</v>
      </c>
      <c r="B3" s="804"/>
      <c r="C3" s="804"/>
      <c r="D3" s="804"/>
    </row>
    <row r="4" spans="1:4" ht="78" customHeight="1" thickBot="1" x14ac:dyDescent="0.25">
      <c r="A4" s="611" t="s">
        <v>753</v>
      </c>
      <c r="B4" s="564" t="s">
        <v>754</v>
      </c>
      <c r="C4" s="564" t="s">
        <v>755</v>
      </c>
      <c r="D4" s="564" t="s">
        <v>756</v>
      </c>
    </row>
    <row r="5" spans="1:4" ht="31.5" customHeight="1" thickBot="1" x14ac:dyDescent="0.25">
      <c r="A5" s="612">
        <v>41670</v>
      </c>
      <c r="B5" s="613">
        <v>124</v>
      </c>
      <c r="C5" s="613">
        <v>261.15069999999997</v>
      </c>
      <c r="D5" s="613">
        <v>9.5857500000000027</v>
      </c>
    </row>
    <row r="6" spans="1:4" ht="31.5" customHeight="1" thickBot="1" x14ac:dyDescent="0.25">
      <c r="A6" s="612">
        <v>41698</v>
      </c>
      <c r="B6" s="613">
        <v>292</v>
      </c>
      <c r="C6" s="613">
        <v>879.22669000000008</v>
      </c>
      <c r="D6" s="613">
        <v>66.376720000000006</v>
      </c>
    </row>
    <row r="7" spans="1:4" ht="31.5" customHeight="1" thickBot="1" x14ac:dyDescent="0.25">
      <c r="A7" s="612">
        <v>41729</v>
      </c>
      <c r="B7" s="613">
        <v>489</v>
      </c>
      <c r="C7" s="613">
        <v>1641.51043</v>
      </c>
      <c r="D7" s="613">
        <v>171.79161999999999</v>
      </c>
    </row>
    <row r="8" spans="1:4" ht="31.5" customHeight="1" thickBot="1" x14ac:dyDescent="0.25">
      <c r="A8" s="612">
        <v>41759</v>
      </c>
      <c r="B8" s="613">
        <v>631</v>
      </c>
      <c r="C8" s="613">
        <v>2774.88733</v>
      </c>
      <c r="D8" s="613">
        <v>455.73351000000008</v>
      </c>
    </row>
    <row r="9" spans="1:4" ht="35.25" customHeight="1" thickBot="1" x14ac:dyDescent="0.25">
      <c r="A9" s="612">
        <v>41790</v>
      </c>
      <c r="B9" s="613">
        <v>742</v>
      </c>
      <c r="C9" s="613">
        <v>3149.5309600000001</v>
      </c>
      <c r="D9" s="613">
        <v>703.37351000000001</v>
      </c>
    </row>
    <row r="10" spans="1:4" ht="37.5" customHeight="1" thickBot="1" x14ac:dyDescent="0.25">
      <c r="A10" s="612">
        <v>41820</v>
      </c>
      <c r="B10" s="613">
        <v>831</v>
      </c>
      <c r="C10" s="613">
        <v>3718.18</v>
      </c>
      <c r="D10" s="613">
        <v>951.26500999999996</v>
      </c>
    </row>
  </sheetData>
  <mergeCells count="1">
    <mergeCell ref="A3:D3"/>
  </mergeCells>
  <printOptions horizontalCentered="1"/>
  <pageMargins left="0.55118110236220474" right="0.59055118110236227" top="0.43307086614173229" bottom="0.5118110236220472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25</vt:i4>
      </vt:variant>
      <vt:variant>
        <vt:lpstr>Grafy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7" baseType="lpstr">
      <vt:lpstr>Súhrnná bilancia</vt:lpstr>
      <vt:lpstr>Vývoj príjmov</vt:lpstr>
      <vt:lpstr>Príjmy rozdelenie</vt:lpstr>
      <vt:lpstr>Vývoj pohľadávok</vt:lpstr>
      <vt:lpstr>graf pohľadávky</vt:lpstr>
      <vt:lpstr>stav pohľ.podľa pob.6_14.1</vt:lpstr>
      <vt:lpstr>spôsoby vymáhania</vt:lpstr>
      <vt:lpstr>Exekučné návrhy</vt:lpstr>
      <vt:lpstr>Vydané rozhodnutia SK </vt:lpstr>
      <vt:lpstr>Mandátna správa</vt:lpstr>
      <vt:lpstr>Pohľadávky voči  ZZ</vt:lpstr>
      <vt:lpstr>Pohľadávky podľa pobočiek ZZ</vt:lpstr>
      <vt:lpstr>V delenie mesačne </vt:lpstr>
      <vt:lpstr>V po fondoch podrobne </vt:lpstr>
      <vt:lpstr>P a V hradené štátom</vt:lpstr>
      <vt:lpstr>zostatky na účtoch</vt:lpstr>
      <vt:lpstr>2013 a 2014</vt:lpstr>
      <vt:lpstr>SF</vt:lpstr>
      <vt:lpstr>Objednávky a faktúry</vt:lpstr>
      <vt:lpstr>600</vt:lpstr>
      <vt:lpstr>700</vt:lpstr>
      <vt:lpstr>600 ústredie</vt:lpstr>
      <vt:lpstr>Úprava RR</vt:lpstr>
      <vt:lpstr>Hárok1</vt:lpstr>
      <vt:lpstr>Hárok2</vt:lpstr>
      <vt:lpstr>Graf</vt:lpstr>
      <vt:lpstr>'Úprava RR'!Názvy_tlače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ba-korsepova_m</dc:creator>
  <cp:lastModifiedBy>SP</cp:lastModifiedBy>
  <cp:lastPrinted>2014-07-22T09:22:46Z</cp:lastPrinted>
  <dcterms:created xsi:type="dcterms:W3CDTF">2007-11-13T07:23:54Z</dcterms:created>
  <dcterms:modified xsi:type="dcterms:W3CDTF">2014-07-23T06:55:23Z</dcterms:modified>
</cp:coreProperties>
</file>