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70" windowWidth="10425" windowHeight="6045" tabRatio="893" firstSheet="9" activeTab="14"/>
  </bookViews>
  <sheets>
    <sheet name="Súhrnná bilancia" sheetId="6" r:id="rId1"/>
    <sheet name="Vývoj príjmov" sheetId="242" r:id="rId2"/>
    <sheet name="Príjmy rozdelenie" sheetId="5" r:id="rId3"/>
    <sheet name="Vývoj pohľadávok" sheetId="252" r:id="rId4"/>
    <sheet name="graf pohľadávky" sheetId="253" r:id="rId5"/>
    <sheet name="stav poh.podľa poboč._2_17" sheetId="254" r:id="rId6"/>
    <sheet name="Exekučné návrhy" sheetId="255" r:id="rId7"/>
    <sheet name="Mandátna správa" sheetId="256" r:id="rId8"/>
    <sheet name="Vydané rozhodnutia SK " sheetId="257" r:id="rId9"/>
    <sheet name="Pohľadávky voči  ZZ" sheetId="258" r:id="rId10"/>
    <sheet name="Pohľadávky podľa pobočiek ZZ" sheetId="259" r:id="rId11"/>
    <sheet name="ZAM-nepredpísané poistné" sheetId="260" r:id="rId12"/>
    <sheet name="ZAM-nepredložené výkazy" sheetId="261" r:id="rId13"/>
    <sheet name="SZČO-nepredpísané poistné" sheetId="262" r:id="rId14"/>
    <sheet name="V po fondoch podrobne " sheetId="158" r:id="rId15"/>
    <sheet name="V delenie mesačne " sheetId="159" r:id="rId16"/>
    <sheet name="P a V hradené štátom" sheetId="204" r:id="rId17"/>
    <sheet name="zostatky na účtoch" sheetId="243" r:id="rId18"/>
    <sheet name="2016 a 2017" sheetId="244" r:id="rId19"/>
    <sheet name="Graf" sheetId="245" r:id="rId20"/>
    <sheet name="SF" sheetId="246" r:id="rId21"/>
    <sheet name="Objednávky a faktúry" sheetId="247" r:id="rId22"/>
    <sheet name="600" sheetId="248" r:id="rId23"/>
    <sheet name="700" sheetId="249" r:id="rId24"/>
    <sheet name="600- ústredie" sheetId="250" r:id="rId25"/>
    <sheet name="URR" sheetId="251" r:id="rId26"/>
    <sheet name="Hárok2" sheetId="232" r:id="rId27"/>
  </sheets>
  <externalReferences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________________________________________________________col8">#REF!</definedName>
    <definedName name="________________________________________________________col8">#REF!</definedName>
    <definedName name="_______________________________________________________col8">#REF!</definedName>
    <definedName name="______________________________________________________col8">#REF!</definedName>
    <definedName name="_____________________________________________________col1">#REF!</definedName>
    <definedName name="_____________________________________________________col2">#REF!</definedName>
    <definedName name="_____________________________________________________col3">#REF!</definedName>
    <definedName name="_____________________________________________________col4">#REF!</definedName>
    <definedName name="_____________________________________________________col5">#REF!</definedName>
    <definedName name="_____________________________________________________col6">#REF!</definedName>
    <definedName name="_____________________________________________________col7">#REF!</definedName>
    <definedName name="____________________________________________________col1">#REF!</definedName>
    <definedName name="____________________________________________________col2">#REF!</definedName>
    <definedName name="____________________________________________________col3">#REF!</definedName>
    <definedName name="____________________________________________________col4">#REF!</definedName>
    <definedName name="____________________________________________________col5">#REF!</definedName>
    <definedName name="____________________________________________________col6">#REF!</definedName>
    <definedName name="____________________________________________________col7">#REF!</definedName>
    <definedName name="____________________________________________________col8">#REF!</definedName>
    <definedName name="___________________________________________________col1">#REF!</definedName>
    <definedName name="___________________________________________________col2">#REF!</definedName>
    <definedName name="___________________________________________________col3">#REF!</definedName>
    <definedName name="___________________________________________________col4">#REF!</definedName>
    <definedName name="___________________________________________________col5">#REF!</definedName>
    <definedName name="___________________________________________________col6">#REF!</definedName>
    <definedName name="___________________________________________________col7">#REF!</definedName>
    <definedName name="___________________________________________________col8" localSheetId="5">#REF!</definedName>
    <definedName name="__________________________________________________col1">#REF!</definedName>
    <definedName name="__________________________________________________col2">#REF!</definedName>
    <definedName name="__________________________________________________col3">#REF!</definedName>
    <definedName name="__________________________________________________col4">#REF!</definedName>
    <definedName name="__________________________________________________col5">#REF!</definedName>
    <definedName name="__________________________________________________col6">#REF!</definedName>
    <definedName name="__________________________________________________col7">#REF!</definedName>
    <definedName name="__________________________________________________col8">#REF!</definedName>
    <definedName name="_________________________________________________col1">#REF!</definedName>
    <definedName name="_________________________________________________col2">#REF!</definedName>
    <definedName name="_________________________________________________col3">#REF!</definedName>
    <definedName name="_________________________________________________col4">#REF!</definedName>
    <definedName name="_________________________________________________col5">#REF!</definedName>
    <definedName name="_________________________________________________col6">#REF!</definedName>
    <definedName name="_________________________________________________col7">#REF!</definedName>
    <definedName name="_________________________________________________col8">#REF!</definedName>
    <definedName name="________________________________________________col1">#REF!</definedName>
    <definedName name="________________________________________________col2">#REF!</definedName>
    <definedName name="________________________________________________col3">#REF!</definedName>
    <definedName name="________________________________________________col4">#REF!</definedName>
    <definedName name="________________________________________________col5">#REF!</definedName>
    <definedName name="________________________________________________col6">#REF!</definedName>
    <definedName name="________________________________________________col7">#REF!</definedName>
    <definedName name="________________________________________________col8">#REF!</definedName>
    <definedName name="_______________________________________________col1">#REF!</definedName>
    <definedName name="_______________________________________________col2">#REF!</definedName>
    <definedName name="_______________________________________________col3">#REF!</definedName>
    <definedName name="_______________________________________________col4">#REF!</definedName>
    <definedName name="_______________________________________________col5">#REF!</definedName>
    <definedName name="_______________________________________________col6">#REF!</definedName>
    <definedName name="_______________________________________________col7">#REF!</definedName>
    <definedName name="_______________________________________________col8">#REF!</definedName>
    <definedName name="______________________________________________col1">#REF!</definedName>
    <definedName name="______________________________________________col2">#REF!</definedName>
    <definedName name="______________________________________________col3">#REF!</definedName>
    <definedName name="______________________________________________col4">#REF!</definedName>
    <definedName name="______________________________________________col5">#REF!</definedName>
    <definedName name="______________________________________________col6">#REF!</definedName>
    <definedName name="______________________________________________col7">#REF!</definedName>
    <definedName name="______________________________________________col8">#REF!</definedName>
    <definedName name="_____________________________________________col1">#REF!</definedName>
    <definedName name="_____________________________________________col2">#REF!</definedName>
    <definedName name="_____________________________________________col3">#REF!</definedName>
    <definedName name="_____________________________________________col4">#REF!</definedName>
    <definedName name="_____________________________________________col5">#REF!</definedName>
    <definedName name="_____________________________________________col6">#REF!</definedName>
    <definedName name="_____________________________________________col7">#REF!</definedName>
    <definedName name="_____________________________________________col8">#REF!</definedName>
    <definedName name="____________________________________________col1">#REF!</definedName>
    <definedName name="____________________________________________col2">#REF!</definedName>
    <definedName name="____________________________________________col3">#REF!</definedName>
    <definedName name="____________________________________________col4">#REF!</definedName>
    <definedName name="____________________________________________col5">#REF!</definedName>
    <definedName name="____________________________________________col6">#REF!</definedName>
    <definedName name="____________________________________________col7">#REF!</definedName>
    <definedName name="____________________________________________col8">#REF!</definedName>
    <definedName name="___________________________________________col1">#REF!</definedName>
    <definedName name="___________________________________________col2">#REF!</definedName>
    <definedName name="___________________________________________col3">#REF!</definedName>
    <definedName name="___________________________________________col4">#REF!</definedName>
    <definedName name="___________________________________________col5">#REF!</definedName>
    <definedName name="___________________________________________col6">#REF!</definedName>
    <definedName name="___________________________________________col7">#REF!</definedName>
    <definedName name="___________________________________________col8">#REF!</definedName>
    <definedName name="__________________________________________col1">#REF!</definedName>
    <definedName name="__________________________________________col2">#REF!</definedName>
    <definedName name="__________________________________________col3">#REF!</definedName>
    <definedName name="__________________________________________col4">#REF!</definedName>
    <definedName name="__________________________________________col5">#REF!</definedName>
    <definedName name="__________________________________________col6">#REF!</definedName>
    <definedName name="__________________________________________col7">#REF!</definedName>
    <definedName name="__________________________________________col8">#REF!</definedName>
    <definedName name="_________________________________________col1">#REF!</definedName>
    <definedName name="_________________________________________col2">#REF!</definedName>
    <definedName name="_________________________________________col3">#REF!</definedName>
    <definedName name="_________________________________________col4">#REF!</definedName>
    <definedName name="_________________________________________col5">#REF!</definedName>
    <definedName name="_________________________________________col6">#REF!</definedName>
    <definedName name="_________________________________________col7">#REF!</definedName>
    <definedName name="_________________________________________col8">#REF!</definedName>
    <definedName name="________________________________________col1">#REF!</definedName>
    <definedName name="________________________________________col2">#REF!</definedName>
    <definedName name="________________________________________col3">#REF!</definedName>
    <definedName name="________________________________________col4">#REF!</definedName>
    <definedName name="________________________________________col5">#REF!</definedName>
    <definedName name="________________________________________col6">#REF!</definedName>
    <definedName name="________________________________________col7">#REF!</definedName>
    <definedName name="________________________________________col8">#REF!</definedName>
    <definedName name="_______________________________________col1">#REF!</definedName>
    <definedName name="_______________________________________col2">#REF!</definedName>
    <definedName name="_______________________________________col3">#REF!</definedName>
    <definedName name="_______________________________________col4">#REF!</definedName>
    <definedName name="_______________________________________col5">#REF!</definedName>
    <definedName name="_______________________________________col6">#REF!</definedName>
    <definedName name="_______________________________________col7">#REF!</definedName>
    <definedName name="_______________________________________col8">#REF!</definedName>
    <definedName name="______________________________________col1">#REF!</definedName>
    <definedName name="______________________________________col2">#REF!</definedName>
    <definedName name="______________________________________col255">#REF!</definedName>
    <definedName name="______________________________________col3">#REF!</definedName>
    <definedName name="______________________________________col4">#REF!</definedName>
    <definedName name="______________________________________col5">#REF!</definedName>
    <definedName name="______________________________________col6">#REF!</definedName>
    <definedName name="______________________________________col7">#REF!</definedName>
    <definedName name="______________________________________col8">#REF!</definedName>
    <definedName name="_____________________________________col1">#REF!</definedName>
    <definedName name="_____________________________________col2">#REF!</definedName>
    <definedName name="_____________________________________col255">#REF!</definedName>
    <definedName name="_____________________________________col3">#REF!</definedName>
    <definedName name="_____________________________________col4">#REF!</definedName>
    <definedName name="_____________________________________col5">#REF!</definedName>
    <definedName name="_____________________________________col6">#REF!</definedName>
    <definedName name="_____________________________________col7">#REF!</definedName>
    <definedName name="_____________________________________col8">#REF!</definedName>
    <definedName name="____________________________________col1">#REF!</definedName>
    <definedName name="____________________________________col2">#REF!</definedName>
    <definedName name="____________________________________col225">#REF!</definedName>
    <definedName name="____________________________________col255">#REF!</definedName>
    <definedName name="____________________________________col3">#REF!</definedName>
    <definedName name="____________________________________col4">#REF!</definedName>
    <definedName name="____________________________________col5">#REF!</definedName>
    <definedName name="____________________________________col6">#REF!</definedName>
    <definedName name="____________________________________col7">#REF!</definedName>
    <definedName name="____________________________________col8">#REF!</definedName>
    <definedName name="____________________________________tab2">#REF!</definedName>
    <definedName name="____________________________________tab33">#REF!</definedName>
    <definedName name="___________________________________col1">#REF!</definedName>
    <definedName name="___________________________________col2">#REF!</definedName>
    <definedName name="___________________________________col225">#REF!</definedName>
    <definedName name="___________________________________col255">#REF!</definedName>
    <definedName name="___________________________________col3">#REF!</definedName>
    <definedName name="___________________________________col4">#REF!</definedName>
    <definedName name="___________________________________col5">#REF!</definedName>
    <definedName name="___________________________________col6">#REF!</definedName>
    <definedName name="___________________________________col7">#REF!</definedName>
    <definedName name="___________________________________col8">#REF!</definedName>
    <definedName name="___________________________________tab2">#REF!</definedName>
    <definedName name="___________________________________tab33">#REF!</definedName>
    <definedName name="__________________________________col1">#REF!</definedName>
    <definedName name="__________________________________col2">#REF!</definedName>
    <definedName name="__________________________________col225">#REF!</definedName>
    <definedName name="__________________________________col255">#REF!</definedName>
    <definedName name="__________________________________col3">#REF!</definedName>
    <definedName name="__________________________________col4">#REF!</definedName>
    <definedName name="__________________________________col5">#REF!</definedName>
    <definedName name="__________________________________col6">#REF!</definedName>
    <definedName name="__________________________________col7">#REF!</definedName>
    <definedName name="__________________________________col8">#REF!</definedName>
    <definedName name="__________________________________tab2">#REF!</definedName>
    <definedName name="__________________________________tab33">#REF!</definedName>
    <definedName name="_________________________________col1">#REF!</definedName>
    <definedName name="_________________________________col2">#REF!</definedName>
    <definedName name="_________________________________col225">#REF!</definedName>
    <definedName name="_________________________________col255" localSheetId="5">#REF!</definedName>
    <definedName name="_________________________________col3">#REF!</definedName>
    <definedName name="_________________________________col4">#REF!</definedName>
    <definedName name="_________________________________col5">#REF!</definedName>
    <definedName name="_________________________________col6">#REF!</definedName>
    <definedName name="_________________________________col7">#REF!</definedName>
    <definedName name="_________________________________col8">#REF!</definedName>
    <definedName name="_________________________________tab2">#REF!</definedName>
    <definedName name="_________________________________tab33">#REF!</definedName>
    <definedName name="________________________________col1">#REF!</definedName>
    <definedName name="________________________________col2">#REF!</definedName>
    <definedName name="________________________________col225">#REF!</definedName>
    <definedName name="________________________________col255">#REF!</definedName>
    <definedName name="________________________________col3">#REF!</definedName>
    <definedName name="________________________________col4">#REF!</definedName>
    <definedName name="________________________________col5">#REF!</definedName>
    <definedName name="________________________________col6">#REF!</definedName>
    <definedName name="________________________________col7">#REF!</definedName>
    <definedName name="________________________________col8">#REF!</definedName>
    <definedName name="________________________________tab2">#REF!</definedName>
    <definedName name="________________________________tab33">#REF!</definedName>
    <definedName name="_______________________________col1">#REF!</definedName>
    <definedName name="_______________________________col2">#REF!</definedName>
    <definedName name="_______________________________col225" localSheetId="5">#REF!</definedName>
    <definedName name="_______________________________col255">#REF!</definedName>
    <definedName name="_______________________________col3">#REF!</definedName>
    <definedName name="_______________________________col4">#REF!</definedName>
    <definedName name="_______________________________col5">#REF!</definedName>
    <definedName name="_______________________________col6">#REF!</definedName>
    <definedName name="_______________________________col7">#REF!</definedName>
    <definedName name="_______________________________col8">#REF!</definedName>
    <definedName name="_______________________________tab2" localSheetId="5">#REF!</definedName>
    <definedName name="_______________________________tab33" localSheetId="5">#REF!</definedName>
    <definedName name="______________________________col1">#REF!</definedName>
    <definedName name="______________________________col2">#REF!</definedName>
    <definedName name="______________________________col225">#REF!</definedName>
    <definedName name="______________________________col255">#REF!</definedName>
    <definedName name="______________________________col3">#REF!</definedName>
    <definedName name="______________________________col4">#REF!</definedName>
    <definedName name="______________________________col5">#REF!</definedName>
    <definedName name="______________________________col6">#REF!</definedName>
    <definedName name="______________________________col7">#REF!</definedName>
    <definedName name="______________________________col8">#REF!</definedName>
    <definedName name="______________________________tab2">#REF!</definedName>
    <definedName name="______________________________tab33">#REF!</definedName>
    <definedName name="_____________________________col1">#REF!</definedName>
    <definedName name="_____________________________col2">#REF!</definedName>
    <definedName name="_____________________________col225">#REF!</definedName>
    <definedName name="_____________________________col255">#REF!</definedName>
    <definedName name="_____________________________col3">#REF!</definedName>
    <definedName name="_____________________________col4">#REF!</definedName>
    <definedName name="_____________________________col5">#REF!</definedName>
    <definedName name="_____________________________col6">#REF!</definedName>
    <definedName name="_____________________________col7">#REF!</definedName>
    <definedName name="_____________________________col8">#REF!</definedName>
    <definedName name="_____________________________tab2">#REF!</definedName>
    <definedName name="_____________________________tab33">#REF!</definedName>
    <definedName name="____________________________col1">#REF!</definedName>
    <definedName name="____________________________col2">#REF!</definedName>
    <definedName name="____________________________col225">#REF!</definedName>
    <definedName name="____________________________col255">#REF!</definedName>
    <definedName name="____________________________col3">#REF!</definedName>
    <definedName name="____________________________col4">#REF!</definedName>
    <definedName name="____________________________col5">#REF!</definedName>
    <definedName name="____________________________col6">#REF!</definedName>
    <definedName name="____________________________col7">#REF!</definedName>
    <definedName name="____________________________col8">#REF!</definedName>
    <definedName name="____________________________tab2">#REF!</definedName>
    <definedName name="____________________________tab33">#REF!</definedName>
    <definedName name="___________________________col1">#REF!</definedName>
    <definedName name="___________________________col2">#REF!</definedName>
    <definedName name="___________________________col225">#REF!</definedName>
    <definedName name="___________________________col255">#REF!</definedName>
    <definedName name="___________________________col3">#REF!</definedName>
    <definedName name="___________________________col4">#REF!</definedName>
    <definedName name="___________________________col5">#REF!</definedName>
    <definedName name="___________________________col6">#REF!</definedName>
    <definedName name="___________________________col7">#REF!</definedName>
    <definedName name="___________________________col8">#REF!</definedName>
    <definedName name="___________________________tab2">#REF!</definedName>
    <definedName name="___________________________tab33">#REF!</definedName>
    <definedName name="__________________________col1">#REF!</definedName>
    <definedName name="__________________________col2">#REF!</definedName>
    <definedName name="__________________________col225">#REF!</definedName>
    <definedName name="__________________________col255">#REF!</definedName>
    <definedName name="__________________________col3">#REF!</definedName>
    <definedName name="__________________________col4">#REF!</definedName>
    <definedName name="__________________________col5">#REF!</definedName>
    <definedName name="__________________________col6">#REF!</definedName>
    <definedName name="__________________________col7">#REF!</definedName>
    <definedName name="__________________________col8">#REF!</definedName>
    <definedName name="__________________________tab2">#REF!</definedName>
    <definedName name="__________________________tab33">#REF!</definedName>
    <definedName name="_________________________col1">#REF!</definedName>
    <definedName name="_________________________col2">#REF!</definedName>
    <definedName name="_________________________col225">#REF!</definedName>
    <definedName name="_________________________col255">#REF!</definedName>
    <definedName name="_________________________col3">#REF!</definedName>
    <definedName name="_________________________col4">#REF!</definedName>
    <definedName name="_________________________col5">#REF!</definedName>
    <definedName name="_________________________col6">#REF!</definedName>
    <definedName name="_________________________col7">#REF!</definedName>
    <definedName name="_________________________col8">#REF!</definedName>
    <definedName name="_________________________tab2">#REF!</definedName>
    <definedName name="_________________________tab33">#REF!</definedName>
    <definedName name="________________________col1">#REF!</definedName>
    <definedName name="________________________col2">#REF!</definedName>
    <definedName name="________________________col225">#REF!</definedName>
    <definedName name="________________________col255">#REF!</definedName>
    <definedName name="________________________col3">#REF!</definedName>
    <definedName name="________________________col4">#REF!</definedName>
    <definedName name="________________________col5">#REF!</definedName>
    <definedName name="________________________col6">#REF!</definedName>
    <definedName name="________________________col7">#REF!</definedName>
    <definedName name="________________________col8">#REF!</definedName>
    <definedName name="________________________tab2">#REF!</definedName>
    <definedName name="________________________tab33">#REF!</definedName>
    <definedName name="_______________________col1">#REF!</definedName>
    <definedName name="_______________________col2">#REF!</definedName>
    <definedName name="_______________________col225">#REF!</definedName>
    <definedName name="_______________________col255">#REF!</definedName>
    <definedName name="_______________________col3">#REF!</definedName>
    <definedName name="_______________________col4">#REF!</definedName>
    <definedName name="_______________________col5">#REF!</definedName>
    <definedName name="_______________________col6">#REF!</definedName>
    <definedName name="_______________________col7">#REF!</definedName>
    <definedName name="_______________________col8">#REF!</definedName>
    <definedName name="_______________________tab2">#REF!</definedName>
    <definedName name="_______________________tab33">#REF!</definedName>
    <definedName name="______________________col1">#REF!</definedName>
    <definedName name="______________________col2">#REF!</definedName>
    <definedName name="______________________col225">#REF!</definedName>
    <definedName name="______________________col255">#REF!</definedName>
    <definedName name="______________________col3">#REF!</definedName>
    <definedName name="______________________col4">#REF!</definedName>
    <definedName name="______________________col5">#REF!</definedName>
    <definedName name="______________________col6">#REF!</definedName>
    <definedName name="______________________col7">#REF!</definedName>
    <definedName name="______________________col8">#REF!</definedName>
    <definedName name="______________________tab2">#REF!</definedName>
    <definedName name="______________________tab33">#REF!</definedName>
    <definedName name="_____________________col1">#REF!</definedName>
    <definedName name="_____________________col2">#REF!</definedName>
    <definedName name="_____________________col225">#REF!</definedName>
    <definedName name="_____________________col255">#REF!</definedName>
    <definedName name="_____________________col3">#REF!</definedName>
    <definedName name="_____________________col4">#REF!</definedName>
    <definedName name="_____________________col5">#REF!</definedName>
    <definedName name="_____________________col6">#REF!</definedName>
    <definedName name="_____________________col7">#REF!</definedName>
    <definedName name="_____________________col8">#REF!</definedName>
    <definedName name="_____________________tab2">#REF!</definedName>
    <definedName name="_____________________tab33">#REF!</definedName>
    <definedName name="____________________col1">#REF!</definedName>
    <definedName name="____________________col2">#REF!</definedName>
    <definedName name="____________________col225">#REF!</definedName>
    <definedName name="____________________col255">#REF!</definedName>
    <definedName name="____________________col3">#REF!</definedName>
    <definedName name="____________________col4">#REF!</definedName>
    <definedName name="____________________col5">#REF!</definedName>
    <definedName name="____________________col6">#REF!</definedName>
    <definedName name="____________________col7">#REF!</definedName>
    <definedName name="____________________col8">#REF!</definedName>
    <definedName name="____________________tab2">#REF!</definedName>
    <definedName name="____________________tab33">#REF!</definedName>
    <definedName name="___________________col1">#REF!</definedName>
    <definedName name="___________________col2">#REF!</definedName>
    <definedName name="___________________col225">#REF!</definedName>
    <definedName name="___________________col255">#REF!</definedName>
    <definedName name="___________________col3">#REF!</definedName>
    <definedName name="___________________col4">#REF!</definedName>
    <definedName name="___________________col5">#REF!</definedName>
    <definedName name="___________________col6">#REF!</definedName>
    <definedName name="___________________col7">#REF!</definedName>
    <definedName name="___________________col8">#REF!</definedName>
    <definedName name="___________________tab2">#REF!</definedName>
    <definedName name="___________________tab33">#REF!</definedName>
    <definedName name="__________________col1">#REF!</definedName>
    <definedName name="__________________col2">#REF!</definedName>
    <definedName name="__________________col225">#REF!</definedName>
    <definedName name="__________________col255">#REF!</definedName>
    <definedName name="__________________col3">#REF!</definedName>
    <definedName name="__________________col4">#REF!</definedName>
    <definedName name="__________________col5">#REF!</definedName>
    <definedName name="__________________col6">#REF!</definedName>
    <definedName name="__________________col7">#REF!</definedName>
    <definedName name="__________________col8">#REF!</definedName>
    <definedName name="__________________tab2">#REF!</definedName>
    <definedName name="__________________tab33">#REF!</definedName>
    <definedName name="_________________col1">#REF!</definedName>
    <definedName name="_________________col2">#REF!</definedName>
    <definedName name="_________________col225">#REF!</definedName>
    <definedName name="_________________col255">#REF!</definedName>
    <definedName name="_________________col3">#REF!</definedName>
    <definedName name="_________________col4">#REF!</definedName>
    <definedName name="_________________col5">#REF!</definedName>
    <definedName name="_________________col6">#REF!</definedName>
    <definedName name="_________________col7">#REF!</definedName>
    <definedName name="_________________col8">#REF!</definedName>
    <definedName name="_________________tab2">#REF!</definedName>
    <definedName name="_________________tab33">#REF!</definedName>
    <definedName name="________________col1">#REF!</definedName>
    <definedName name="________________col2">#REF!</definedName>
    <definedName name="________________col225">#REF!</definedName>
    <definedName name="________________col255">#REF!</definedName>
    <definedName name="________________col3">#REF!</definedName>
    <definedName name="________________col4">#REF!</definedName>
    <definedName name="________________col5">#REF!</definedName>
    <definedName name="________________col6">#REF!</definedName>
    <definedName name="________________col7">#REF!</definedName>
    <definedName name="________________col8">#REF!</definedName>
    <definedName name="________________tab2">#REF!</definedName>
    <definedName name="________________tab33">#REF!</definedName>
    <definedName name="_______________col1">#REF!</definedName>
    <definedName name="_______________col2">#REF!</definedName>
    <definedName name="_______________col225">#REF!</definedName>
    <definedName name="_______________col255">#REF!</definedName>
    <definedName name="_______________col3">#REF!</definedName>
    <definedName name="_______________col4">#REF!</definedName>
    <definedName name="_______________col5">#REF!</definedName>
    <definedName name="_______________col6">#REF!</definedName>
    <definedName name="_______________col7">#REF!</definedName>
    <definedName name="_______________col8">#REF!</definedName>
    <definedName name="_______________tab2">#REF!</definedName>
    <definedName name="_______________tab33">#REF!</definedName>
    <definedName name="______________col1">#REF!</definedName>
    <definedName name="______________col2">#REF!</definedName>
    <definedName name="______________col225">#REF!</definedName>
    <definedName name="______________col255">#REF!</definedName>
    <definedName name="______________col3">#REF!</definedName>
    <definedName name="______________col4">#REF!</definedName>
    <definedName name="______________col5">#REF!</definedName>
    <definedName name="______________col6">#REF!</definedName>
    <definedName name="______________col7">#REF!</definedName>
    <definedName name="______________col8">#REF!</definedName>
    <definedName name="______________tab2">#REF!</definedName>
    <definedName name="______________tab33">#REF!</definedName>
    <definedName name="_____________col1">#REF!</definedName>
    <definedName name="_____________col2">#REF!</definedName>
    <definedName name="_____________col225">#REF!</definedName>
    <definedName name="_____________col3">#REF!</definedName>
    <definedName name="_____________col4">#REF!</definedName>
    <definedName name="_____________col5">#REF!</definedName>
    <definedName name="_____________col6">#REF!</definedName>
    <definedName name="_____________col7">#REF!</definedName>
    <definedName name="_____________col8">#REF!</definedName>
    <definedName name="_____________tab2">#REF!</definedName>
    <definedName name="_____________tab33">#REF!</definedName>
    <definedName name="____________col1">#REF!</definedName>
    <definedName name="____________col2">#REF!</definedName>
    <definedName name="____________col225">#REF!</definedName>
    <definedName name="____________col255">#REF!</definedName>
    <definedName name="____________col3">#REF!</definedName>
    <definedName name="____________col4">#REF!</definedName>
    <definedName name="____________col5">#REF!</definedName>
    <definedName name="____________col6">#REF!</definedName>
    <definedName name="____________col7">#REF!</definedName>
    <definedName name="____________col8">#REF!</definedName>
    <definedName name="____________tab2">#REF!</definedName>
    <definedName name="____________tab33">#REF!</definedName>
    <definedName name="___________col1">#REF!</definedName>
    <definedName name="___________col2">#REF!</definedName>
    <definedName name="___________col255">#REF!</definedName>
    <definedName name="___________col3">#REF!</definedName>
    <definedName name="___________col4">#REF!</definedName>
    <definedName name="___________col5">#REF!</definedName>
    <definedName name="___________col6">#REF!</definedName>
    <definedName name="___________col7">#REF!</definedName>
    <definedName name="___________col8">#REF!</definedName>
    <definedName name="__________col1">#REF!</definedName>
    <definedName name="__________col2">#REF!</definedName>
    <definedName name="__________col225">#REF!</definedName>
    <definedName name="__________col255">#REF!</definedName>
    <definedName name="__________col3">#REF!</definedName>
    <definedName name="__________col4">#REF!</definedName>
    <definedName name="__________col5">#REF!</definedName>
    <definedName name="__________col6">#REF!</definedName>
    <definedName name="__________col7">#REF!</definedName>
    <definedName name="__________col8">#REF!</definedName>
    <definedName name="__________tab2">#REF!</definedName>
    <definedName name="__________tab33">#REF!</definedName>
    <definedName name="_________col1">#REF!</definedName>
    <definedName name="_________col2">#REF!</definedName>
    <definedName name="_________col225">#REF!</definedName>
    <definedName name="_________col255">#REF!</definedName>
    <definedName name="_________col3">#REF!</definedName>
    <definedName name="_________col4">#REF!</definedName>
    <definedName name="_________col5">#REF!</definedName>
    <definedName name="_________col6">#REF!</definedName>
    <definedName name="_________col7">#REF!</definedName>
    <definedName name="_________col8">#REF!</definedName>
    <definedName name="_________tab2">#REF!</definedName>
    <definedName name="_________tab33">#REF!</definedName>
    <definedName name="________col1">#REF!</definedName>
    <definedName name="________col2">#REF!</definedName>
    <definedName name="________col225">#REF!</definedName>
    <definedName name="________col255">#REF!</definedName>
    <definedName name="________col3">#REF!</definedName>
    <definedName name="________col4">#REF!</definedName>
    <definedName name="________col5">#REF!</definedName>
    <definedName name="________col6">#REF!</definedName>
    <definedName name="________col7">#REF!</definedName>
    <definedName name="________col8">#REF!</definedName>
    <definedName name="________tab2">#REF!</definedName>
    <definedName name="________tab33">#REF!</definedName>
    <definedName name="_______col1">#REF!</definedName>
    <definedName name="_______col2">#REF!</definedName>
    <definedName name="_______col225">#REF!</definedName>
    <definedName name="_______col255">#REF!</definedName>
    <definedName name="_______col3">#REF!</definedName>
    <definedName name="_______col4">#REF!</definedName>
    <definedName name="_______col5">#REF!</definedName>
    <definedName name="_______col6">#REF!</definedName>
    <definedName name="_______col7">#REF!</definedName>
    <definedName name="_______col8" localSheetId="14">#REF!</definedName>
    <definedName name="_______col8">#REF!</definedName>
    <definedName name="_______tab2">#REF!</definedName>
    <definedName name="_______tab33">#REF!</definedName>
    <definedName name="______col1">#REF!</definedName>
    <definedName name="______col2">#REF!</definedName>
    <definedName name="______col225">#REF!</definedName>
    <definedName name="______col255">#REF!</definedName>
    <definedName name="______col3">#REF!</definedName>
    <definedName name="______col4">#REF!</definedName>
    <definedName name="______col5">#REF!</definedName>
    <definedName name="______col6">#REF!</definedName>
    <definedName name="______col7">#REF!</definedName>
    <definedName name="______col8">#REF!</definedName>
    <definedName name="______tab2">#REF!</definedName>
    <definedName name="______tab33">#REF!</definedName>
    <definedName name="_____col1" localSheetId="14">#REF!</definedName>
    <definedName name="_____col1">#REF!</definedName>
    <definedName name="_____col2">#REF!</definedName>
    <definedName name="_____col225">#REF!</definedName>
    <definedName name="_____col255">#REF!</definedName>
    <definedName name="_____col3">#REF!</definedName>
    <definedName name="_____col4">#REF!</definedName>
    <definedName name="_____col5">#REF!</definedName>
    <definedName name="_____col6">#REF!</definedName>
    <definedName name="_____col7">#REF!</definedName>
    <definedName name="_____col8" localSheetId="4">#REF!</definedName>
    <definedName name="_____tab2">#REF!</definedName>
    <definedName name="_____tab33">#REF!</definedName>
    <definedName name="____col1">#REF!</definedName>
    <definedName name="____col2">#REF!</definedName>
    <definedName name="____col225">#REF!</definedName>
    <definedName name="____col255">#REF!</definedName>
    <definedName name="____col3">#REF!</definedName>
    <definedName name="____col4">#REF!</definedName>
    <definedName name="____col5">#REF!</definedName>
    <definedName name="____col6">#REF!</definedName>
    <definedName name="____col7">#REF!</definedName>
    <definedName name="____col8">#REF!</definedName>
    <definedName name="____tab2">#REF!</definedName>
    <definedName name="____tab33">#REF!</definedName>
    <definedName name="___col1">#REF!</definedName>
    <definedName name="___col2">#REF!</definedName>
    <definedName name="___col225">#REF!</definedName>
    <definedName name="___col255">#REF!</definedName>
    <definedName name="___col3">#REF!</definedName>
    <definedName name="___col4">#REF!</definedName>
    <definedName name="___col5">#REF!</definedName>
    <definedName name="___col6">#REF!</definedName>
    <definedName name="___col7">#REF!</definedName>
    <definedName name="___col8">#REF!</definedName>
    <definedName name="___tab2">#REF!</definedName>
    <definedName name="___tab33">#REF!</definedName>
    <definedName name="__col1">#REF!</definedName>
    <definedName name="__col2">#REF!</definedName>
    <definedName name="__col225">#REF!</definedName>
    <definedName name="__col255">#REF!</definedName>
    <definedName name="__col3">#REF!</definedName>
    <definedName name="__col4">#REF!</definedName>
    <definedName name="__col5">#REF!</definedName>
    <definedName name="__col6">#REF!</definedName>
    <definedName name="__col7">#REF!</definedName>
    <definedName name="__col8">#REF!</definedName>
    <definedName name="__tab2">#REF!</definedName>
    <definedName name="__tab33">#REF!</definedName>
    <definedName name="_col1">#REF!</definedName>
    <definedName name="_col2">#REF!</definedName>
    <definedName name="_col225">#REF!</definedName>
    <definedName name="_col255">#REF!</definedName>
    <definedName name="_col3">#REF!</definedName>
    <definedName name="_col4">#REF!</definedName>
    <definedName name="_col5">#REF!</definedName>
    <definedName name="_col6">#REF!</definedName>
    <definedName name="_col7">#REF!</definedName>
    <definedName name="_col8">#REF!</definedName>
    <definedName name="_xlnm._FilterDatabase" localSheetId="10" hidden="1">'Pohľadávky podľa pobočiek ZZ'!#REF!</definedName>
    <definedName name="_tab2">#REF!</definedName>
    <definedName name="_tab33">#REF!</definedName>
    <definedName name="a" localSheetId="18">#REF!</definedName>
    <definedName name="a" localSheetId="22">#REF!</definedName>
    <definedName name="a" localSheetId="23">#REF!</definedName>
    <definedName name="a" localSheetId="4">#REF!</definedName>
    <definedName name="a" localSheetId="21">#REF!</definedName>
    <definedName name="a" localSheetId="5">#REF!</definedName>
    <definedName name="a">#REF!</definedName>
    <definedName name="aa" localSheetId="5">'[1]Budoucí hodnota - zadání'!#REF!</definedName>
    <definedName name="aa">'[1]Budoucí hodnota - zadání'!#REF!</definedName>
    <definedName name="aaa" localSheetId="5">#REF!</definedName>
    <definedName name="aaa">#REF!</definedName>
    <definedName name="aaaaaaa" localSheetId="18">#REF!</definedName>
    <definedName name="aaaaaaa" localSheetId="22">#REF!</definedName>
    <definedName name="aaaaaaa" localSheetId="23">#REF!</definedName>
    <definedName name="aaaaaaa" localSheetId="21">#REF!</definedName>
    <definedName name="aaaaaaa">#REF!</definedName>
    <definedName name="aaaaaaaaaaaaa" localSheetId="18">#REF!</definedName>
    <definedName name="aaaaaaaaaaaaa" localSheetId="22">#REF!</definedName>
    <definedName name="aaaaaaaaaaaaa" localSheetId="23">#REF!</definedName>
    <definedName name="aaaaaaaaaaaaa" localSheetId="21">#REF!</definedName>
    <definedName name="aaaaaaaaaaaaa">#REF!</definedName>
    <definedName name="aaaaaaaaaaaaaaa" localSheetId="18">#REF!</definedName>
    <definedName name="aaaaaaaaaaaaaaa" localSheetId="22">#REF!</definedName>
    <definedName name="aaaaaaaaaaaaaaa" localSheetId="23">#REF!</definedName>
    <definedName name="aaaaaaaaaaaaaaa" localSheetId="21">#REF!</definedName>
    <definedName name="aaaaaaaaaaaaaaa">#REF!</definedName>
    <definedName name="ab" localSheetId="5">#REF!</definedName>
    <definedName name="ab">#REF!</definedName>
    <definedName name="ä" localSheetId="18">'[2]Budoucí hodnota - zadání'!#REF!</definedName>
    <definedName name="ä" localSheetId="22">'[2]Budoucí hodnota - zadání'!#REF!</definedName>
    <definedName name="ä" localSheetId="23">'[2]Budoucí hodnota - zadání'!#REF!</definedName>
    <definedName name="ä" localSheetId="21">'[2]Budoucí hodnota - zadání'!#REF!</definedName>
    <definedName name="ä">'[2]Budoucí hodnota - zadání'!#REF!</definedName>
    <definedName name="bbb" localSheetId="5">#REF!</definedName>
    <definedName name="bbb">#REF!</definedName>
    <definedName name="bbbb" localSheetId="18">'[1]Budoucí hodnota - zadání'!#REF!</definedName>
    <definedName name="bbbb" localSheetId="22">'[1]Budoucí hodnota - zadání'!#REF!</definedName>
    <definedName name="bbbb" localSheetId="23">'[1]Budoucí hodnota - zadání'!#REF!</definedName>
    <definedName name="bbbb" localSheetId="21">'[1]Budoucí hodnota - zadání'!#REF!</definedName>
    <definedName name="bbbb">'[1]Budoucí hodnota - zadání'!#REF!</definedName>
    <definedName name="bubina" localSheetId="5">#REF!</definedName>
    <definedName name="bubina">#REF!</definedName>
    <definedName name="BudgetTab" localSheetId="18">#REF!</definedName>
    <definedName name="BudgetTab" localSheetId="22">#REF!</definedName>
    <definedName name="BudgetTab" localSheetId="23">#REF!</definedName>
    <definedName name="BudgetTab" localSheetId="4">#REF!</definedName>
    <definedName name="BudgetTab" localSheetId="21">#REF!</definedName>
    <definedName name="BudgetTab" localSheetId="5">#REF!</definedName>
    <definedName name="BudgetTab">#REF!</definedName>
    <definedName name="ccc" localSheetId="5">#REF!</definedName>
    <definedName name="ccc">#REF!</definedName>
    <definedName name="Celk_Zisk" localSheetId="5">[3]Scénář!$E$15</definedName>
    <definedName name="Celk_Zisk">[3]Scénář!$E$15</definedName>
    <definedName name="CelkZisk" localSheetId="18">#REF!</definedName>
    <definedName name="CelkZisk" localSheetId="22">#REF!</definedName>
    <definedName name="CelkZisk" localSheetId="23">#REF!</definedName>
    <definedName name="CelkZisk" localSheetId="21">#REF!</definedName>
    <definedName name="CelkZisk" localSheetId="5">#REF!</definedName>
    <definedName name="CelkZisk" localSheetId="14">#REF!</definedName>
    <definedName name="CelkZisk">#REF!</definedName>
    <definedName name="celkZisk1" localSheetId="18">#REF!</definedName>
    <definedName name="celkZisk1" localSheetId="22">#REF!</definedName>
    <definedName name="celkZisk1" localSheetId="23">#REF!</definedName>
    <definedName name="celkZisk1" localSheetId="21">#REF!</definedName>
    <definedName name="celkZisk1">#REF!</definedName>
    <definedName name="d" localSheetId="18">#REF!</definedName>
    <definedName name="d" localSheetId="22">#REF!</definedName>
    <definedName name="d" localSheetId="23">#REF!</definedName>
    <definedName name="d" localSheetId="21">#REF!</definedName>
    <definedName name="d">#REF!</definedName>
    <definedName name="datumK" localSheetId="5">#REF!</definedName>
    <definedName name="datumK" localSheetId="14">#REF!</definedName>
    <definedName name="datumK">#REF!</definedName>
    <definedName name="ddddddddd" localSheetId="18">#REF!</definedName>
    <definedName name="ddddddddd" localSheetId="22">#REF!</definedName>
    <definedName name="ddddddddd" localSheetId="23">#REF!</definedName>
    <definedName name="ddddddddd" localSheetId="21">#REF!</definedName>
    <definedName name="ddddddddd">#REF!</definedName>
    <definedName name="e" localSheetId="22">'[1]Budoucí hodnota - zadání'!#REF!</definedName>
    <definedName name="e" localSheetId="23">'[1]Budoucí hodnota - zadání'!#REF!</definedName>
    <definedName name="e" localSheetId="21">'[1]Budoucí hodnota - zadání'!#REF!</definedName>
    <definedName name="e">'[1]Budoucí hodnota - zadání'!#REF!</definedName>
    <definedName name="eeee" localSheetId="18">#REF!</definedName>
    <definedName name="eeee" localSheetId="22">#REF!</definedName>
    <definedName name="eeee" localSheetId="23">#REF!</definedName>
    <definedName name="eeee" localSheetId="21">#REF!</definedName>
    <definedName name="eeee">#REF!</definedName>
    <definedName name="eeeeeeeeee" localSheetId="18">#REF!</definedName>
    <definedName name="eeeeeeeeee" localSheetId="22">#REF!</definedName>
    <definedName name="eeeeeeeeee" localSheetId="23">#REF!</definedName>
    <definedName name="eeeeeeeeee" localSheetId="21">#REF!</definedName>
    <definedName name="eeeeeeeeee">#REF!</definedName>
    <definedName name="eeeeeeeeeeeeeeee" localSheetId="18">#REF!</definedName>
    <definedName name="eeeeeeeeeeeeeeee" localSheetId="22">#REF!</definedName>
    <definedName name="eeeeeeeeeeeeeeee" localSheetId="23">#REF!</definedName>
    <definedName name="eeeeeeeeeeeeeeee" localSheetId="21">#REF!</definedName>
    <definedName name="eeeeeeeeeeeeeeee">#REF!</definedName>
    <definedName name="ehdxjxrf" localSheetId="5">#REF!</definedName>
    <definedName name="ehdxjxrf" localSheetId="14">#REF!</definedName>
    <definedName name="ehdxjxrf">#REF!</definedName>
    <definedName name="f" localSheetId="18">#REF!</definedName>
    <definedName name="f" localSheetId="22">#REF!</definedName>
    <definedName name="f" localSheetId="23">#REF!</definedName>
    <definedName name="f" localSheetId="21">#REF!</definedName>
    <definedName name="f">#REF!</definedName>
    <definedName name="fffff" localSheetId="18">#REF!</definedName>
    <definedName name="fffff" localSheetId="22">#REF!</definedName>
    <definedName name="fffff" localSheetId="23">#REF!</definedName>
    <definedName name="fffff" localSheetId="21">#REF!</definedName>
    <definedName name="fffff">#REF!</definedName>
    <definedName name="fffffffffffff" localSheetId="18">#REF!</definedName>
    <definedName name="fffffffffffff" localSheetId="22">#REF!</definedName>
    <definedName name="fffffffffffff" localSheetId="23">#REF!</definedName>
    <definedName name="fffffffffffff" localSheetId="21">#REF!</definedName>
    <definedName name="fffffffffffff">#REF!</definedName>
    <definedName name="ffffffffffffffffffffffff" localSheetId="18">#REF!</definedName>
    <definedName name="ffffffffffffffffffffffff" localSheetId="22">#REF!</definedName>
    <definedName name="ffffffffffffffffffffffff" localSheetId="23">#REF!</definedName>
    <definedName name="ffffffffffffffffffffffff" localSheetId="21">#REF!</definedName>
    <definedName name="ffffffffffffffffffffffff">#REF!</definedName>
    <definedName name="ffffffffffffffffffffffffff" localSheetId="18">#REF!</definedName>
    <definedName name="ffffffffffffffffffffffffff" localSheetId="22">#REF!</definedName>
    <definedName name="ffffffffffffffffffffffffff" localSheetId="23">#REF!</definedName>
    <definedName name="ffffffffffffffffffffffffff" localSheetId="21">#REF!</definedName>
    <definedName name="ffffffffffffffffffffffffff">#REF!</definedName>
    <definedName name="ffffffffffffffffffffffffffffffffffffff" localSheetId="22">'[1]Budoucí hodnota - zadání'!#REF!</definedName>
    <definedName name="ffffffffffffffffffffffffffffffffffffff" localSheetId="23">'[1]Budoucí hodnota - zadání'!#REF!</definedName>
    <definedName name="ffffffffffffffffffffffffffffffffffffff" localSheetId="21">'[1]Budoucí hodnota - zadání'!#REF!</definedName>
    <definedName name="ffffffffffffffffffffffffffffffffffffff">'[1]Budoucí hodnota - zadání'!#REF!</definedName>
    <definedName name="fghfgjjgf" localSheetId="18">#REF!</definedName>
    <definedName name="fghfgjjgf" localSheetId="22">#REF!</definedName>
    <definedName name="fghfgjjgf" localSheetId="23">#REF!</definedName>
    <definedName name="fghfgjjgf" localSheetId="21">#REF!</definedName>
    <definedName name="fghfgjjgf">#REF!</definedName>
    <definedName name="Format" localSheetId="18">#REF!</definedName>
    <definedName name="Format" localSheetId="22">#REF!</definedName>
    <definedName name="Format" localSheetId="23">#REF!</definedName>
    <definedName name="Format" localSheetId="4">#REF!</definedName>
    <definedName name="Format" localSheetId="21">#REF!</definedName>
    <definedName name="Format" localSheetId="5">#REF!</definedName>
    <definedName name="Format">#REF!</definedName>
    <definedName name="g" localSheetId="18">#REF!</definedName>
    <definedName name="g" localSheetId="22">#REF!</definedName>
    <definedName name="g" localSheetId="23">#REF!</definedName>
    <definedName name="g" localSheetId="21">#REF!</definedName>
    <definedName name="g">#REF!</definedName>
    <definedName name="gfgfggfgf" localSheetId="22">'[2]Budoucí hodnota - zadání'!#REF!</definedName>
    <definedName name="gfgfggfgf" localSheetId="23">'[2]Budoucí hodnota - zadání'!#REF!</definedName>
    <definedName name="gfgfggfgf" localSheetId="21">'[2]Budoucí hodnota - zadání'!#REF!</definedName>
    <definedName name="gfgfggfgf">'[2]Budoucí hodnota - zadání'!#REF!</definedName>
    <definedName name="ggggggggg" localSheetId="18">#REF!</definedName>
    <definedName name="ggggggggg" localSheetId="22">#REF!</definedName>
    <definedName name="ggggggggg" localSheetId="23">#REF!</definedName>
    <definedName name="ggggggggg" localSheetId="21">#REF!</definedName>
    <definedName name="ggggggggg">#REF!</definedName>
    <definedName name="gggggggggggg" localSheetId="18">'[2]Budoucí hodnota - zadání'!#REF!</definedName>
    <definedName name="gggggggggggg" localSheetId="22">'[2]Budoucí hodnota - zadání'!#REF!</definedName>
    <definedName name="gggggggggggg" localSheetId="23">'[2]Budoucí hodnota - zadání'!#REF!</definedName>
    <definedName name="gggggggggggg" localSheetId="21">'[2]Budoucí hodnota - zadání'!#REF!</definedName>
    <definedName name="gggggggggggg">'[2]Budoucí hodnota - zadání'!#REF!</definedName>
    <definedName name="gggggggggggggggggggggggggggg" localSheetId="22">'[2]Budoucí hodnota - zadání'!#REF!</definedName>
    <definedName name="gggggggggggggggggggggggggggg" localSheetId="23">'[2]Budoucí hodnota - zadání'!#REF!</definedName>
    <definedName name="gggggggggggggggggggggggggggg" localSheetId="21">'[2]Budoucí hodnota - zadání'!#REF!</definedName>
    <definedName name="gggggggggggggggggggggggggggg">'[2]Budoucí hodnota - zadání'!#REF!</definedName>
    <definedName name="h" localSheetId="18">#REF!</definedName>
    <definedName name="h" localSheetId="22">#REF!</definedName>
    <definedName name="h" localSheetId="23">#REF!</definedName>
    <definedName name="h" localSheetId="21">#REF!</definedName>
    <definedName name="h">#REF!</definedName>
    <definedName name="hggfghdgjdgmdghncg" localSheetId="18">'[1]Budoucí hodnota - zadání'!#REF!</definedName>
    <definedName name="hggfghdgjdgmdghncg" localSheetId="22">'[1]Budoucí hodnota - zadání'!#REF!</definedName>
    <definedName name="hggfghdgjdgmdghncg" localSheetId="23">'[1]Budoucí hodnota - zadání'!#REF!</definedName>
    <definedName name="hggfghdgjdgmdghncg" localSheetId="21">'[1]Budoucí hodnota - zadání'!#REF!</definedName>
    <definedName name="hggfghdgjdgmdghncg">'[1]Budoucí hodnota - zadání'!#REF!</definedName>
    <definedName name="hhhh" localSheetId="18">#REF!</definedName>
    <definedName name="hhhh" localSheetId="22">#REF!</definedName>
    <definedName name="hhhh" localSheetId="23">#REF!</definedName>
    <definedName name="hhhh" localSheetId="21">#REF!</definedName>
    <definedName name="hhhh">#REF!</definedName>
    <definedName name="hhhhhhhhhhhhhhhhhh" localSheetId="18">#REF!</definedName>
    <definedName name="hhhhhhhhhhhhhhhhhh" localSheetId="22">#REF!</definedName>
    <definedName name="hhhhhhhhhhhhhhhhhh" localSheetId="23">#REF!</definedName>
    <definedName name="hhhhhhhhhhhhhhhhhh" localSheetId="21">#REF!</definedName>
    <definedName name="hhhhhhhhhhhhhhhhhh">#REF!</definedName>
    <definedName name="hhhhhhhhhhhhhhhhhhhhhhhhhhh" localSheetId="22">'[1]Budoucí hodnota - zadání'!#REF!</definedName>
    <definedName name="hhhhhhhhhhhhhhhhhhhhhhhhhhh" localSheetId="23">'[1]Budoucí hodnota - zadání'!#REF!</definedName>
    <definedName name="hhhhhhhhhhhhhhhhhhhhhhhhhhh" localSheetId="21">'[1]Budoucí hodnota - zadání'!#REF!</definedName>
    <definedName name="hhhhhhhhhhhhhhhhhhhhhhhhhhh">'[1]Budoucí hodnota - zadání'!#REF!</definedName>
    <definedName name="HrubyZisk" localSheetId="18">#REF!</definedName>
    <definedName name="HrubyZisk" localSheetId="22">#REF!</definedName>
    <definedName name="HrubyZisk" localSheetId="23">#REF!</definedName>
    <definedName name="HrubyZisk" localSheetId="21">#REF!</definedName>
    <definedName name="HrubyZisk" localSheetId="5">#REF!</definedName>
    <definedName name="HrubyZisk">#REF!</definedName>
    <definedName name="i" localSheetId="18">#REF!</definedName>
    <definedName name="i" localSheetId="22">#REF!</definedName>
    <definedName name="i" localSheetId="23">#REF!</definedName>
    <definedName name="i" localSheetId="21">#REF!</definedName>
    <definedName name="i">#REF!</definedName>
    <definedName name="j" localSheetId="18">#REF!</definedName>
    <definedName name="j" localSheetId="22">#REF!</definedName>
    <definedName name="j" localSheetId="23">#REF!</definedName>
    <definedName name="j" localSheetId="21">#REF!</definedName>
    <definedName name="j">#REF!</definedName>
    <definedName name="jfhdghgjfc" localSheetId="18">#REF!</definedName>
    <definedName name="jfhdghgjfc" localSheetId="22">#REF!</definedName>
    <definedName name="jfhdghgjfc" localSheetId="23">#REF!</definedName>
    <definedName name="jfhdghgjfc" localSheetId="21">#REF!</definedName>
    <definedName name="jfhdghgjfc">#REF!</definedName>
    <definedName name="jjjjjjjjjjjjjjjjjjjjj" localSheetId="18">#REF!</definedName>
    <definedName name="jjjjjjjjjjjjjjjjjjjjj" localSheetId="22">#REF!</definedName>
    <definedName name="jjjjjjjjjjjjjjjjjjjjj" localSheetId="23">#REF!</definedName>
    <definedName name="jjjjjjjjjjjjjjjjjjjjj" localSheetId="21">#REF!</definedName>
    <definedName name="jjjjjjjjjjjjjjjjjjjjj">#REF!</definedName>
    <definedName name="jjjjjjjjjjjjjjjjjjjjjjjjjjjjjjjjjjjj" localSheetId="18">#REF!</definedName>
    <definedName name="jjjjjjjjjjjjjjjjjjjjjjjjjjjjjjjjjjjj" localSheetId="22">#REF!</definedName>
    <definedName name="jjjjjjjjjjjjjjjjjjjjjjjjjjjjjjjjjjjj" localSheetId="23">#REF!</definedName>
    <definedName name="jjjjjjjjjjjjjjjjjjjjjjjjjjjjjjjjjjjj" localSheetId="21">#REF!</definedName>
    <definedName name="jjjjjjjjjjjjjjjjjjjjjjjjjjjjjjjjjjjj">#REF!</definedName>
    <definedName name="jún" localSheetId="22">'[1]Budoucí hodnota - zadání'!#REF!</definedName>
    <definedName name="jún" localSheetId="23">'[1]Budoucí hodnota - zadání'!#REF!</definedName>
    <definedName name="jún" localSheetId="21">'[1]Budoucí hodnota - zadání'!#REF!</definedName>
    <definedName name="jún">'[1]Budoucí hodnota - zadání'!#REF!</definedName>
    <definedName name="k">#REF!</definedName>
    <definedName name="kdsjkfhakj" localSheetId="18">#REF!</definedName>
    <definedName name="kdsjkfhakj" localSheetId="22">#REF!</definedName>
    <definedName name="kdsjkfhakj" localSheetId="23">#REF!</definedName>
    <definedName name="kdsjkfhakj" localSheetId="21">#REF!</definedName>
    <definedName name="kdsjkfhakj">#REF!</definedName>
    <definedName name="kjhjkcyxhjodj" localSheetId="18">'[2]Budoucí hodnota - zadání'!#REF!</definedName>
    <definedName name="kjhjkcyxhjodj" localSheetId="22">'[2]Budoucí hodnota - zadání'!#REF!</definedName>
    <definedName name="kjhjkcyxhjodj" localSheetId="23">'[2]Budoucí hodnota - zadání'!#REF!</definedName>
    <definedName name="kjhjkcyxhjodj" localSheetId="21">'[2]Budoucí hodnota - zadání'!#REF!</definedName>
    <definedName name="kjhjkcyxhjodj">'[2]Budoucí hodnota - zadání'!#REF!</definedName>
    <definedName name="kkkk" localSheetId="18">#REF!</definedName>
    <definedName name="kkkk" localSheetId="22">#REF!</definedName>
    <definedName name="kkkk" localSheetId="23">#REF!</definedName>
    <definedName name="kkkk" localSheetId="21">#REF!</definedName>
    <definedName name="kkkk">#REF!</definedName>
    <definedName name="kkkkkkkk" localSheetId="18">#REF!</definedName>
    <definedName name="kkkkkkkk" localSheetId="22">#REF!</definedName>
    <definedName name="kkkkkkkk" localSheetId="23">#REF!</definedName>
    <definedName name="kkkkkkkk" localSheetId="21">#REF!</definedName>
    <definedName name="kkkkkkkk">#REF!</definedName>
    <definedName name="kkkkkkkkkk" localSheetId="18">#REF!</definedName>
    <definedName name="kkkkkkkkkk" localSheetId="22">#REF!</definedName>
    <definedName name="kkkkkkkkkk" localSheetId="23">#REF!</definedName>
    <definedName name="kkkkkkkkkk" localSheetId="21">#REF!</definedName>
    <definedName name="kkkkkkkkkk">#REF!</definedName>
    <definedName name="kkkkkkkkkkkk" localSheetId="22">'[2]Budoucí hodnota - zadání'!#REF!</definedName>
    <definedName name="kkkkkkkkkkkk" localSheetId="23">'[2]Budoucí hodnota - zadání'!#REF!</definedName>
    <definedName name="kkkkkkkkkkkk" localSheetId="21">'[2]Budoucí hodnota - zadání'!#REF!</definedName>
    <definedName name="kkkkkkkkkkkk">'[2]Budoucí hodnota - zadání'!#REF!</definedName>
    <definedName name="mmm" localSheetId="18">#REF!</definedName>
    <definedName name="mmm" localSheetId="22">#REF!</definedName>
    <definedName name="mmm" localSheetId="23">#REF!</definedName>
    <definedName name="mmm" localSheetId="21">#REF!</definedName>
    <definedName name="mmm">#REF!</definedName>
    <definedName name="mmmm" localSheetId="18">#REF!</definedName>
    <definedName name="mmmm" localSheetId="22">#REF!</definedName>
    <definedName name="mmmm" localSheetId="23">#REF!</definedName>
    <definedName name="mmmm" localSheetId="21">#REF!</definedName>
    <definedName name="mmmm">#REF!</definedName>
    <definedName name="mmmmmmmmmmmmmmmmmmmm" localSheetId="18">#REF!</definedName>
    <definedName name="mmmmmmmmmmmmmmmmmmmm" localSheetId="22">#REF!</definedName>
    <definedName name="mmmmmmmmmmmmmmmmmmmm" localSheetId="23">#REF!</definedName>
    <definedName name="mmmmmmmmmmmmmmmmmmmm" localSheetId="21">#REF!</definedName>
    <definedName name="mmmmmmmmmmmmmmmmmmmm">#REF!</definedName>
    <definedName name="_xlnm.Print_Titles" localSheetId="9">'Pohľadávky voči  ZZ'!#REF!</definedName>
    <definedName name="_xlnm.Print_Titles" localSheetId="25">URR!$6:$7</definedName>
    <definedName name="nnnnnnnnnnnnnnnnnnn" localSheetId="18">#REF!</definedName>
    <definedName name="nnnnnnnnnnnnnnnnnnn" localSheetId="22">#REF!</definedName>
    <definedName name="nnnnnnnnnnnnnnnnnnn" localSheetId="23">#REF!</definedName>
    <definedName name="nnnnnnnnnnnnnnnnnnn" localSheetId="21">#REF!</definedName>
    <definedName name="nnnnnnnnnnnnnnnnnnn">#REF!</definedName>
    <definedName name="NZbozi">[4]Test1!$B$89:$D$96</definedName>
    <definedName name="o" localSheetId="18">#REF!</definedName>
    <definedName name="o" localSheetId="22">#REF!</definedName>
    <definedName name="o" localSheetId="23">#REF!</definedName>
    <definedName name="o" localSheetId="21">#REF!</definedName>
    <definedName name="o">#REF!</definedName>
    <definedName name="obraz" localSheetId="5">#REF!</definedName>
    <definedName name="obraz">#REF!</definedName>
    <definedName name="Opravy" localSheetId="18">#REF!</definedName>
    <definedName name="Opravy" localSheetId="22">#REF!</definedName>
    <definedName name="Opravy" localSheetId="23">#REF!</definedName>
    <definedName name="Opravy" localSheetId="21">#REF!</definedName>
    <definedName name="Opravy" localSheetId="5">#REF!</definedName>
    <definedName name="Opravy" localSheetId="14">#REF!</definedName>
    <definedName name="Opravy">#REF!</definedName>
    <definedName name="Ostatni" localSheetId="18">#REF!</definedName>
    <definedName name="Ostatni" localSheetId="22">#REF!</definedName>
    <definedName name="Ostatni" localSheetId="23">#REF!</definedName>
    <definedName name="Ostatni" localSheetId="21">#REF!</definedName>
    <definedName name="Ostatni" localSheetId="5">#REF!</definedName>
    <definedName name="Ostatni">#REF!</definedName>
    <definedName name="p" localSheetId="22">'[1]Budoucí hodnota - zadání'!#REF!</definedName>
    <definedName name="p" localSheetId="23">'[1]Budoucí hodnota - zadání'!#REF!</definedName>
    <definedName name="p" localSheetId="21">'[1]Budoucí hodnota - zadání'!#REF!</definedName>
    <definedName name="p">'[1]Budoucí hodnota - zadání'!#REF!</definedName>
    <definedName name="pl" localSheetId="18">#REF!</definedName>
    <definedName name="pl" localSheetId="22">#REF!</definedName>
    <definedName name="pl" localSheetId="23">#REF!</definedName>
    <definedName name="pl" localSheetId="21">#REF!</definedName>
    <definedName name="pl">#REF!</definedName>
    <definedName name="pobočky" localSheetId="5">#REF!</definedName>
    <definedName name="pobočky">#REF!</definedName>
    <definedName name="PocetNavstev" localSheetId="18">#REF!</definedName>
    <definedName name="PocetNavstev" localSheetId="22">#REF!</definedName>
    <definedName name="PocetNavstev" localSheetId="23">#REF!</definedName>
    <definedName name="PocetNavstev" localSheetId="21">#REF!</definedName>
    <definedName name="PocetNavstev" localSheetId="5">#REF!</definedName>
    <definedName name="PocetNavstev">#REF!</definedName>
    <definedName name="pppp" localSheetId="18">#REF!</definedName>
    <definedName name="pppp" localSheetId="22">#REF!</definedName>
    <definedName name="pppp" localSheetId="23">#REF!</definedName>
    <definedName name="pppp" localSheetId="21">#REF!</definedName>
    <definedName name="pppp">#REF!</definedName>
    <definedName name="ppppppppppppp" localSheetId="18">#REF!</definedName>
    <definedName name="ppppppppppppp" localSheetId="22">#REF!</definedName>
    <definedName name="ppppppppppppp" localSheetId="23">#REF!</definedName>
    <definedName name="ppppppppppppp" localSheetId="21">#REF!</definedName>
    <definedName name="ppppppppppppp">#REF!</definedName>
    <definedName name="PrijemNaZakaz" localSheetId="18">#REF!</definedName>
    <definedName name="PrijemNaZakaz" localSheetId="22">#REF!</definedName>
    <definedName name="PrijemNaZakaz" localSheetId="23">#REF!</definedName>
    <definedName name="PrijemNaZakaz" localSheetId="21">#REF!</definedName>
    <definedName name="PrijemNaZakaz" localSheetId="5">#REF!</definedName>
    <definedName name="PrijemNaZakaz">#REF!</definedName>
    <definedName name="produkt" localSheetId="22">'[1]Budoucí hodnota - zadání'!#REF!</definedName>
    <definedName name="produkt" localSheetId="23">'[1]Budoucí hodnota - zadání'!#REF!</definedName>
    <definedName name="produkt" localSheetId="4">'[1]Budoucí hodnota - zadání'!#REF!</definedName>
    <definedName name="produkt" localSheetId="21">'[1]Budoucí hodnota - zadání'!#REF!</definedName>
    <definedName name="produkt" localSheetId="5">'[1]Budoucí hodnota - zadání'!#REF!</definedName>
    <definedName name="produkt">'[1]Budoucí hodnota - zadání'!#REF!</definedName>
    <definedName name="produkt22" localSheetId="22">'[2]Budoucí hodnota - zadání'!#REF!</definedName>
    <definedName name="produkt22" localSheetId="23">'[2]Budoucí hodnota - zadání'!#REF!</definedName>
    <definedName name="produkt22" localSheetId="21">'[2]Budoucí hodnota - zadání'!#REF!</definedName>
    <definedName name="produkt22">'[2]Budoucí hodnota - zadání'!#REF!</definedName>
    <definedName name="PRODUKT3" localSheetId="22">'[2]Budoucí hodnota - zadání'!#REF!</definedName>
    <definedName name="PRODUKT3" localSheetId="23">'[2]Budoucí hodnota - zadání'!#REF!</definedName>
    <definedName name="PRODUKT3" localSheetId="21">'[2]Budoucí hodnota - zadání'!#REF!</definedName>
    <definedName name="PRODUKT3">'[2]Budoucí hodnota - zadání'!#REF!</definedName>
    <definedName name="q" localSheetId="18">#REF!</definedName>
    <definedName name="q" localSheetId="22">#REF!</definedName>
    <definedName name="q" localSheetId="23">#REF!</definedName>
    <definedName name="q" localSheetId="21">#REF!</definedName>
    <definedName name="q">#REF!</definedName>
    <definedName name="qqq" localSheetId="18">#REF!</definedName>
    <definedName name="qqq" localSheetId="22">#REF!</definedName>
    <definedName name="qqq" localSheetId="23">#REF!</definedName>
    <definedName name="qqq" localSheetId="21">#REF!</definedName>
    <definedName name="qqq">#REF!</definedName>
    <definedName name="qqqqq" localSheetId="18">#REF!</definedName>
    <definedName name="qqqqq" localSheetId="22">#REF!</definedName>
    <definedName name="qqqqq" localSheetId="23">#REF!</definedName>
    <definedName name="qqqqq" localSheetId="21">#REF!</definedName>
    <definedName name="qqqqq">#REF!</definedName>
    <definedName name="qqqqqqqqqqq" localSheetId="18">#REF!</definedName>
    <definedName name="qqqqqqqqqqq" localSheetId="22">#REF!</definedName>
    <definedName name="qqqqqqqqqqq" localSheetId="23">#REF!</definedName>
    <definedName name="qqqqqqqqqqq" localSheetId="21">#REF!</definedName>
    <definedName name="qqqqqqqqqqq">#REF!</definedName>
    <definedName name="qqqqqqqqqqqq" localSheetId="18">#REF!</definedName>
    <definedName name="qqqqqqqqqqqq" localSheetId="22">#REF!</definedName>
    <definedName name="qqqqqqqqqqqq" localSheetId="23">#REF!</definedName>
    <definedName name="qqqqqqqqqqqq" localSheetId="21">#REF!</definedName>
    <definedName name="qqqqqqqqqqqq">#REF!</definedName>
    <definedName name="qqqqqqqqqqqqq" localSheetId="18">#REF!</definedName>
    <definedName name="qqqqqqqqqqqqq" localSheetId="22">#REF!</definedName>
    <definedName name="qqqqqqqqqqqqq" localSheetId="23">#REF!</definedName>
    <definedName name="qqqqqqqqqqqqq" localSheetId="21">#REF!</definedName>
    <definedName name="qqqqqqqqqqqqq">#REF!</definedName>
    <definedName name="qqqqqqqqqqqqqqq" localSheetId="18">#REF!</definedName>
    <definedName name="qqqqqqqqqqqqqqq" localSheetId="22">#REF!</definedName>
    <definedName name="qqqqqqqqqqqqqqq" localSheetId="23">#REF!</definedName>
    <definedName name="qqqqqqqqqqqqqqq" localSheetId="21">#REF!</definedName>
    <definedName name="qqqqqqqqqqqqqqq">#REF!</definedName>
    <definedName name="qqqqqqqqqqqqqqqq" localSheetId="22">'[2]Budoucí hodnota - zadání'!#REF!</definedName>
    <definedName name="qqqqqqqqqqqqqqqq" localSheetId="23">'[2]Budoucí hodnota - zadání'!#REF!</definedName>
    <definedName name="qqqqqqqqqqqqqqqq" localSheetId="21">'[2]Budoucí hodnota - zadání'!#REF!</definedName>
    <definedName name="qqqqqqqqqqqqqqqq">'[2]Budoucí hodnota - zadání'!#REF!</definedName>
    <definedName name="qqqqqqqqqqqqqqqqq" localSheetId="18">#REF!</definedName>
    <definedName name="qqqqqqqqqqqqqqqqq" localSheetId="22">#REF!</definedName>
    <definedName name="qqqqqqqqqqqqqqqqq" localSheetId="23">#REF!</definedName>
    <definedName name="qqqqqqqqqqqqqqqqq" localSheetId="21">#REF!</definedName>
    <definedName name="qqqqqqqqqqqqqqqqq">#REF!</definedName>
    <definedName name="Reklama" localSheetId="18">#REF!</definedName>
    <definedName name="Reklama" localSheetId="22">#REF!</definedName>
    <definedName name="Reklama" localSheetId="23">#REF!</definedName>
    <definedName name="Reklama" localSheetId="21">#REF!</definedName>
    <definedName name="Reklama" localSheetId="5">#REF!</definedName>
    <definedName name="Reklama">#REF!</definedName>
    <definedName name="Revenue" localSheetId="18">#REF!</definedName>
    <definedName name="Revenue" localSheetId="22">#REF!</definedName>
    <definedName name="Revenue" localSheetId="23">#REF!</definedName>
    <definedName name="Revenue" localSheetId="21">#REF!</definedName>
    <definedName name="Revenue" localSheetId="5">#REF!</definedName>
    <definedName name="Revenue" localSheetId="14">#REF!</definedName>
    <definedName name="Revenue">#REF!</definedName>
    <definedName name="rr" localSheetId="18">#REF!</definedName>
    <definedName name="rr" localSheetId="22">#REF!</definedName>
    <definedName name="rr" localSheetId="23">#REF!</definedName>
    <definedName name="rr" localSheetId="21">#REF!</definedName>
    <definedName name="rr">#REF!</definedName>
    <definedName name="rrrrrrrrrrr" localSheetId="22">'[1]Budoucí hodnota - zadání'!#REF!</definedName>
    <definedName name="rrrrrrrrrrr" localSheetId="23">'[1]Budoucí hodnota - zadání'!#REF!</definedName>
    <definedName name="rrrrrrrrrrr" localSheetId="21">'[1]Budoucí hodnota - zadání'!#REF!</definedName>
    <definedName name="rrrrrrrrrrr">'[1]Budoucí hodnota - zadání'!#REF!</definedName>
    <definedName name="rrrrrrrrrrrrrrrrrrrrrrrr" localSheetId="18">#REF!</definedName>
    <definedName name="rrrrrrrrrrrrrrrrrrrrrrrr" localSheetId="22">#REF!</definedName>
    <definedName name="rrrrrrrrrrrrrrrrrrrrrrrr" localSheetId="23">#REF!</definedName>
    <definedName name="rrrrrrrrrrrrrrrrrrrrrrrr" localSheetId="21">#REF!</definedName>
    <definedName name="rrrrrrrrrrrrrrrrrrrrrrrr">#REF!</definedName>
    <definedName name="s" localSheetId="18">#REF!</definedName>
    <definedName name="s" localSheetId="22">#REF!</definedName>
    <definedName name="s" localSheetId="23">#REF!</definedName>
    <definedName name="s" localSheetId="21">#REF!</definedName>
    <definedName name="s">#REF!</definedName>
    <definedName name="ss" localSheetId="18">#REF!</definedName>
    <definedName name="ss" localSheetId="22">#REF!</definedName>
    <definedName name="ss" localSheetId="23">#REF!</definedName>
    <definedName name="ss" localSheetId="21">#REF!</definedName>
    <definedName name="ss">#REF!</definedName>
    <definedName name="sss" localSheetId="18">#REF!</definedName>
    <definedName name="sss" localSheetId="22">#REF!</definedName>
    <definedName name="sss" localSheetId="23">#REF!</definedName>
    <definedName name="sss" localSheetId="21">#REF!</definedName>
    <definedName name="sss">#REF!</definedName>
    <definedName name="ssss" localSheetId="18">#REF!</definedName>
    <definedName name="ssss" localSheetId="22">#REF!</definedName>
    <definedName name="ssss" localSheetId="23">#REF!</definedName>
    <definedName name="ssss" localSheetId="21">#REF!</definedName>
    <definedName name="ssss">#REF!</definedName>
    <definedName name="sssss" localSheetId="18">#REF!</definedName>
    <definedName name="sssss" localSheetId="22">#REF!</definedName>
    <definedName name="sssss" localSheetId="23">#REF!</definedName>
    <definedName name="sssss" localSheetId="21">#REF!</definedName>
    <definedName name="sssss">#REF!</definedName>
    <definedName name="ssssss" localSheetId="18">#REF!</definedName>
    <definedName name="ssssss" localSheetId="22">#REF!</definedName>
    <definedName name="ssssss" localSheetId="23">#REF!</definedName>
    <definedName name="ssssss" localSheetId="21">#REF!</definedName>
    <definedName name="ssssss">#REF!</definedName>
    <definedName name="sssssss" localSheetId="18">#REF!</definedName>
    <definedName name="sssssss" localSheetId="22">#REF!</definedName>
    <definedName name="sssssss" localSheetId="23">#REF!</definedName>
    <definedName name="sssssss" localSheetId="21">#REF!</definedName>
    <definedName name="sssssss">#REF!</definedName>
    <definedName name="ssssssss" localSheetId="22">'[1]Budoucí hodnota - zadání'!#REF!</definedName>
    <definedName name="ssssssss" localSheetId="23">'[1]Budoucí hodnota - zadání'!#REF!</definedName>
    <definedName name="ssssssss" localSheetId="21">'[1]Budoucí hodnota - zadání'!#REF!</definedName>
    <definedName name="ssssssss">'[1]Budoucí hodnota - zadání'!#REF!</definedName>
    <definedName name="sssssssss" localSheetId="18">#REF!</definedName>
    <definedName name="sssssssss" localSheetId="22">#REF!</definedName>
    <definedName name="sssssssss" localSheetId="23">#REF!</definedName>
    <definedName name="sssssssss" localSheetId="21">#REF!</definedName>
    <definedName name="sssssssss">#REF!</definedName>
    <definedName name="ssssssssss" localSheetId="18">#REF!</definedName>
    <definedName name="ssssssssss" localSheetId="22">#REF!</definedName>
    <definedName name="ssssssssss" localSheetId="23">#REF!</definedName>
    <definedName name="ssssssssss" localSheetId="21">#REF!</definedName>
    <definedName name="ssssssssss">#REF!</definedName>
    <definedName name="sssssssssss" localSheetId="22">'[2]Budoucí hodnota - zadání'!#REF!</definedName>
    <definedName name="sssssssssss" localSheetId="23">'[2]Budoucí hodnota - zadání'!#REF!</definedName>
    <definedName name="sssssssssss" localSheetId="21">'[2]Budoucí hodnota - zadání'!#REF!</definedName>
    <definedName name="sssssssssss">'[2]Budoucí hodnota - zadání'!#REF!</definedName>
    <definedName name="ssssssssssss" localSheetId="18">#REF!</definedName>
    <definedName name="ssssssssssss" localSheetId="22">#REF!</definedName>
    <definedName name="ssssssssssss" localSheetId="23">#REF!</definedName>
    <definedName name="ssssssssssss" localSheetId="21">#REF!</definedName>
    <definedName name="ssssssssssss">#REF!</definedName>
    <definedName name="sssssssssssss" localSheetId="18">'[2]Budoucí hodnota - zadání'!#REF!</definedName>
    <definedName name="sssssssssssss" localSheetId="22">'[2]Budoucí hodnota - zadání'!#REF!</definedName>
    <definedName name="sssssssssssss" localSheetId="23">'[2]Budoucí hodnota - zadání'!#REF!</definedName>
    <definedName name="sssssssssssss" localSheetId="21">'[2]Budoucí hodnota - zadání'!#REF!</definedName>
    <definedName name="sssssssssssss">'[2]Budoucí hodnota - zadání'!#REF!</definedName>
    <definedName name="ssssssssssssss" localSheetId="22">'[2]Budoucí hodnota - zadání'!#REF!</definedName>
    <definedName name="ssssssssssssss" localSheetId="23">'[2]Budoucí hodnota - zadání'!#REF!</definedName>
    <definedName name="ssssssssssssss" localSheetId="21">'[2]Budoucí hodnota - zadání'!#REF!</definedName>
    <definedName name="ssssssssssssss">'[2]Budoucí hodnota - zadání'!#REF!</definedName>
    <definedName name="sssssssssssssss" localSheetId="18">#REF!</definedName>
    <definedName name="sssssssssssssss" localSheetId="22">#REF!</definedName>
    <definedName name="sssssssssssssss" localSheetId="23">#REF!</definedName>
    <definedName name="sssssssssssssss" localSheetId="21">#REF!</definedName>
    <definedName name="sssssssssssssss">#REF!</definedName>
    <definedName name="ssssssssssssssss" localSheetId="18">'[1]Budoucí hodnota - zadání'!#REF!</definedName>
    <definedName name="ssssssssssssssss" localSheetId="22">'[1]Budoucí hodnota - zadání'!#REF!</definedName>
    <definedName name="ssssssssssssssss" localSheetId="23">'[1]Budoucí hodnota - zadání'!#REF!</definedName>
    <definedName name="ssssssssssssssss" localSheetId="21">'[1]Budoucí hodnota - zadání'!#REF!</definedName>
    <definedName name="ssssssssssssssss">'[1]Budoucí hodnota - zadání'!#REF!</definedName>
    <definedName name="sssssssssssssssss" localSheetId="18">#REF!</definedName>
    <definedName name="sssssssssssssssss" localSheetId="22">#REF!</definedName>
    <definedName name="sssssssssssssssss" localSheetId="23">#REF!</definedName>
    <definedName name="sssssssssssssssss" localSheetId="21">#REF!</definedName>
    <definedName name="sssssssssssssssss">#REF!</definedName>
    <definedName name="ssssssssssssssssss" localSheetId="18">#REF!</definedName>
    <definedName name="ssssssssssssssssss" localSheetId="22">#REF!</definedName>
    <definedName name="ssssssssssssssssss" localSheetId="23">#REF!</definedName>
    <definedName name="ssssssssssssssssss" localSheetId="21">#REF!</definedName>
    <definedName name="ssssssssssssssssss">#REF!</definedName>
    <definedName name="sssssssssssssssssss" localSheetId="22">'[1]Budoucí hodnota - zadání'!#REF!</definedName>
    <definedName name="sssssssssssssssssss" localSheetId="23">'[1]Budoucí hodnota - zadání'!#REF!</definedName>
    <definedName name="sssssssssssssssssss" localSheetId="21">'[1]Budoucí hodnota - zadání'!#REF!</definedName>
    <definedName name="sssssssssssssssssss">'[1]Budoucí hodnota - zadání'!#REF!</definedName>
    <definedName name="ssssssssssssssssssss" localSheetId="18">#REF!</definedName>
    <definedName name="ssssssssssssssssssss" localSheetId="22">#REF!</definedName>
    <definedName name="ssssssssssssssssssss" localSheetId="23">#REF!</definedName>
    <definedName name="ssssssssssssssssssss" localSheetId="21">#REF!</definedName>
    <definedName name="ssssssssssssssssssss">#REF!</definedName>
    <definedName name="sssssssssssssssssssss" localSheetId="18">#REF!</definedName>
    <definedName name="sssssssssssssssssssss" localSheetId="22">#REF!</definedName>
    <definedName name="sssssssssssssssssssss" localSheetId="23">#REF!</definedName>
    <definedName name="sssssssssssssssssssss" localSheetId="21">#REF!</definedName>
    <definedName name="sssssssssssssssssssss">#REF!</definedName>
    <definedName name="ssssssssssssssssssssss" localSheetId="18">#REF!</definedName>
    <definedName name="ssssssssssssssssssssss" localSheetId="22">#REF!</definedName>
    <definedName name="ssssssssssssssssssssss" localSheetId="23">#REF!</definedName>
    <definedName name="ssssssssssssssssssssss" localSheetId="21">#REF!</definedName>
    <definedName name="ssssssssssssssssssssss">#REF!</definedName>
    <definedName name="sssssssssssssssssssssss" localSheetId="18">#REF!</definedName>
    <definedName name="sssssssssssssssssssssss" localSheetId="22">#REF!</definedName>
    <definedName name="sssssssssssssssssssssss" localSheetId="23">#REF!</definedName>
    <definedName name="sssssssssssssssssssssss" localSheetId="21">#REF!</definedName>
    <definedName name="sssssssssssssssssssssss">#REF!</definedName>
    <definedName name="ssssssssssssssssssssssss" localSheetId="22">'[1]Budoucí hodnota - zadání'!#REF!</definedName>
    <definedName name="ssssssssssssssssssssssss" localSheetId="23">'[1]Budoucí hodnota - zadání'!#REF!</definedName>
    <definedName name="ssssssssssssssssssssssss" localSheetId="21">'[1]Budoucí hodnota - zadání'!#REF!</definedName>
    <definedName name="ssssssssssssssssssssssss">'[1]Budoucí hodnota - zadání'!#REF!</definedName>
    <definedName name="ssssssssssssssssssssssssssssss" localSheetId="18">#REF!</definedName>
    <definedName name="ssssssssssssssssssssssssssssss" localSheetId="22">#REF!</definedName>
    <definedName name="ssssssssssssssssssssssssssssss" localSheetId="23">#REF!</definedName>
    <definedName name="ssssssssssssssssssssssssssssss" localSheetId="21">#REF!</definedName>
    <definedName name="ssssssssssssssssssssssssssssss">#REF!</definedName>
    <definedName name="t" localSheetId="18">#REF!</definedName>
    <definedName name="t" localSheetId="22">#REF!</definedName>
    <definedName name="t" localSheetId="23">#REF!</definedName>
    <definedName name="t" localSheetId="21">#REF!</definedName>
    <definedName name="t">#REF!</definedName>
    <definedName name="tab" localSheetId="5">#REF!</definedName>
    <definedName name="tab">#REF!</definedName>
    <definedName name="tab.2" localSheetId="5">#REF!</definedName>
    <definedName name="tab.2">#REF!</definedName>
    <definedName name="TableArea" localSheetId="4">#REF!</definedName>
    <definedName name="TableArea" localSheetId="5">#REF!</definedName>
    <definedName name="TableArea">#REF!</definedName>
    <definedName name="tabulky" localSheetId="5">#REF!</definedName>
    <definedName name="tabulky">#REF!</definedName>
    <definedName name="tdjgcdkcb" localSheetId="18">#REF!</definedName>
    <definedName name="tdjgcdkcb" localSheetId="22">#REF!</definedName>
    <definedName name="tdjgcdkcb" localSheetId="23">#REF!</definedName>
    <definedName name="tdjgcdkcb" localSheetId="21">#REF!</definedName>
    <definedName name="tdjgcdkcb">#REF!</definedName>
    <definedName name="ttttttttttttttt" localSheetId="22">'[2]Budoucí hodnota - zadání'!#REF!</definedName>
    <definedName name="ttttttttttttttt" localSheetId="23">'[2]Budoucí hodnota - zadání'!#REF!</definedName>
    <definedName name="ttttttttttttttt" localSheetId="21">'[2]Budoucí hodnota - zadání'!#REF!</definedName>
    <definedName name="ttttttttttttttt">'[2]Budoucí hodnota - zadání'!#REF!</definedName>
    <definedName name="ttttttttttttttttttttt" localSheetId="18">#REF!</definedName>
    <definedName name="ttttttttttttttttttttt" localSheetId="22">#REF!</definedName>
    <definedName name="ttttttttttttttttttttt" localSheetId="23">#REF!</definedName>
    <definedName name="ttttttttttttttttttttt" localSheetId="21">#REF!</definedName>
    <definedName name="ttttttttttttttttttttt">#REF!</definedName>
    <definedName name="u" localSheetId="18">#REF!</definedName>
    <definedName name="u" localSheetId="22">#REF!</definedName>
    <definedName name="u" localSheetId="23">#REF!</definedName>
    <definedName name="u" localSheetId="21">#REF!</definedName>
    <definedName name="u">#REF!</definedName>
    <definedName name="ú" localSheetId="22">'[2]Budoucí hodnota - zadání'!#REF!</definedName>
    <definedName name="ú" localSheetId="23">'[2]Budoucí hodnota - zadání'!#REF!</definedName>
    <definedName name="ú" localSheetId="21">'[2]Budoucí hodnota - zadání'!#REF!</definedName>
    <definedName name="ú">'[2]Budoucí hodnota - zadání'!#REF!</definedName>
    <definedName name="uuuuu" localSheetId="18">#REF!</definedName>
    <definedName name="uuuuu" localSheetId="22">#REF!</definedName>
    <definedName name="uuuuu" localSheetId="23">#REF!</definedName>
    <definedName name="uuuuu" localSheetId="21">#REF!</definedName>
    <definedName name="uuuuu">#REF!</definedName>
    <definedName name="VydajeNaZakaz" localSheetId="18">#REF!</definedName>
    <definedName name="VydajeNaZakaz" localSheetId="22">#REF!</definedName>
    <definedName name="VydajeNaZakaz" localSheetId="23">#REF!</definedName>
    <definedName name="VydajeNaZakaz" localSheetId="21">#REF!</definedName>
    <definedName name="VydajeNaZakaz" localSheetId="5">#REF!</definedName>
    <definedName name="VydajeNaZakaz">#REF!</definedName>
    <definedName name="Vyplaty" localSheetId="18">#REF!</definedName>
    <definedName name="Vyplaty" localSheetId="22">#REF!</definedName>
    <definedName name="Vyplaty" localSheetId="23">#REF!</definedName>
    <definedName name="Vyplaty" localSheetId="21">#REF!</definedName>
    <definedName name="Vyplaty" localSheetId="5">#REF!</definedName>
    <definedName name="Vyplaty">#REF!</definedName>
    <definedName name="w" localSheetId="18">#REF!</definedName>
    <definedName name="w" localSheetId="22">#REF!</definedName>
    <definedName name="w" localSheetId="23">#REF!</definedName>
    <definedName name="w" localSheetId="21">#REF!</definedName>
    <definedName name="w">#REF!</definedName>
    <definedName name="wwwwwwwwwwwwwwwwwwwwwwwww" localSheetId="22">'[2]Budoucí hodnota - zadání'!#REF!</definedName>
    <definedName name="wwwwwwwwwwwwwwwwwwwwwwwww" localSheetId="23">'[2]Budoucí hodnota - zadání'!#REF!</definedName>
    <definedName name="wwwwwwwwwwwwwwwwwwwwwwwww" localSheetId="21">'[2]Budoucí hodnota - zadání'!#REF!</definedName>
    <definedName name="wwwwwwwwwwwwwwwwwwwwwwwww">'[2]Budoucí hodnota - zadání'!#REF!</definedName>
    <definedName name="wwwwwwwwwwwwwwwwwwwwwwwwwwwwwwwwwwww" localSheetId="18">#REF!</definedName>
    <definedName name="wwwwwwwwwwwwwwwwwwwwwwwwwwwwwwwwwwww" localSheetId="22">#REF!</definedName>
    <definedName name="wwwwwwwwwwwwwwwwwwwwwwwwwwwwwwwwwwww" localSheetId="23">#REF!</definedName>
    <definedName name="wwwwwwwwwwwwwwwwwwwwwwwwwwwwwwwwwwww" localSheetId="21">#REF!</definedName>
    <definedName name="wwwwwwwwwwwwwwwwwwwwwwwwwwwwwwwwwwww">#REF!</definedName>
    <definedName name="x" localSheetId="18">#REF!</definedName>
    <definedName name="x" localSheetId="22">#REF!</definedName>
    <definedName name="x" localSheetId="23">#REF!</definedName>
    <definedName name="x" localSheetId="21">#REF!</definedName>
    <definedName name="x">#REF!</definedName>
    <definedName name="ydgdfhn" localSheetId="18">#REF!</definedName>
    <definedName name="ydgdfhn" localSheetId="22">#REF!</definedName>
    <definedName name="ydgdfhn" localSheetId="23">#REF!</definedName>
    <definedName name="ydgdfhn" localSheetId="21">#REF!</definedName>
    <definedName name="ydgdfhn">#REF!</definedName>
    <definedName name="z" localSheetId="18">#REF!</definedName>
    <definedName name="z" localSheetId="22">#REF!</definedName>
    <definedName name="z" localSheetId="23">#REF!</definedName>
    <definedName name="z" localSheetId="21">#REF!</definedName>
    <definedName name="z">#REF!</definedName>
    <definedName name="Zarizeni" localSheetId="18">#REF!</definedName>
    <definedName name="Zarizeni" localSheetId="22">#REF!</definedName>
    <definedName name="Zarizeni" localSheetId="23">#REF!</definedName>
    <definedName name="Zarizeni" localSheetId="21">#REF!</definedName>
    <definedName name="Zarizeni" localSheetId="5">#REF!</definedName>
    <definedName name="Zarizeni">#REF!</definedName>
    <definedName name="Zásoby" localSheetId="18">#REF!</definedName>
    <definedName name="Zásoby" localSheetId="22">#REF!</definedName>
    <definedName name="Zásoby" localSheetId="23">#REF!</definedName>
    <definedName name="Zásoby" localSheetId="21">#REF!</definedName>
    <definedName name="Zásoby" localSheetId="5">#REF!</definedName>
    <definedName name="Zásoby">#REF!</definedName>
    <definedName name="Zbozi" localSheetId="5">[5]Test1!$B$89:$D$96</definedName>
    <definedName name="Zbozi">[5]Test1!$B$89:$D$96</definedName>
    <definedName name="ZboziN">[6]Test1!$B$89:$D$96</definedName>
    <definedName name="zugskrheiogwe" localSheetId="5">#REF!</definedName>
    <definedName name="zugskrheiogwe">#REF!</definedName>
    <definedName name="zzzzzzzzzzzzzzzzzzz" localSheetId="18">#REF!</definedName>
    <definedName name="zzzzzzzzzzzzzzzzzzz" localSheetId="22">#REF!</definedName>
    <definedName name="zzzzzzzzzzzzzzzzzzz" localSheetId="23">#REF!</definedName>
    <definedName name="zzzzzzzzzzzzzzzzzzz" localSheetId="21">#REF!</definedName>
    <definedName name="zzzzzzzzzzzzzzzzzzz">#REF!</definedName>
  </definedNames>
  <calcPr calcId="145621"/>
</workbook>
</file>

<file path=xl/calcChain.xml><?xml version="1.0" encoding="utf-8"?>
<calcChain xmlns="http://schemas.openxmlformats.org/spreadsheetml/2006/main">
  <c r="H4" i="260" l="1"/>
  <c r="H5" i="260"/>
  <c r="G5" i="262"/>
  <c r="G4" i="262"/>
  <c r="G5" i="261"/>
  <c r="G4" i="261"/>
  <c r="G27" i="259" l="1"/>
  <c r="G26" i="258"/>
  <c r="F26" i="258"/>
  <c r="H25" i="258"/>
  <c r="H24" i="258"/>
  <c r="H23" i="258"/>
  <c r="H22" i="258"/>
  <c r="H21" i="258"/>
  <c r="H20" i="258"/>
  <c r="H19" i="258"/>
  <c r="H18" i="258"/>
  <c r="H17" i="258"/>
  <c r="H16" i="258"/>
  <c r="H15" i="258"/>
  <c r="H14" i="258"/>
  <c r="H13" i="258"/>
  <c r="H12" i="258"/>
  <c r="H11" i="258"/>
  <c r="H10" i="258"/>
  <c r="H9" i="258"/>
  <c r="H8" i="258"/>
  <c r="H7" i="258"/>
  <c r="H6" i="258"/>
  <c r="H5" i="258"/>
  <c r="H4" i="258"/>
  <c r="H26" i="258" s="1"/>
  <c r="H3" i="258"/>
  <c r="D41" i="254"/>
  <c r="C40" i="254"/>
  <c r="C42" i="254" s="1"/>
  <c r="B40" i="254"/>
  <c r="B42" i="254" s="1"/>
  <c r="D39" i="254"/>
  <c r="D38" i="254"/>
  <c r="D37" i="254"/>
  <c r="D36" i="254"/>
  <c r="D35" i="254"/>
  <c r="D34" i="254"/>
  <c r="D33" i="254"/>
  <c r="D32" i="254"/>
  <c r="D31" i="254"/>
  <c r="D30" i="254"/>
  <c r="D29" i="254"/>
  <c r="D28" i="254"/>
  <c r="D27" i="254"/>
  <c r="D26" i="254"/>
  <c r="D25" i="254"/>
  <c r="D24" i="254"/>
  <c r="D23" i="254"/>
  <c r="D22" i="254"/>
  <c r="D21" i="254"/>
  <c r="D20" i="254"/>
  <c r="D19" i="254"/>
  <c r="D18" i="254"/>
  <c r="D17" i="254"/>
  <c r="D16" i="254"/>
  <c r="D15" i="254"/>
  <c r="D14" i="254"/>
  <c r="D13" i="254"/>
  <c r="D12" i="254"/>
  <c r="D11" i="254"/>
  <c r="D10" i="254"/>
  <c r="D9" i="254"/>
  <c r="D8" i="254"/>
  <c r="D7" i="254"/>
  <c r="D6" i="254"/>
  <c r="D5" i="254"/>
  <c r="D4" i="254"/>
  <c r="D12" i="252"/>
  <c r="D40" i="254" l="1"/>
  <c r="D42" i="254" s="1"/>
  <c r="J82" i="250"/>
  <c r="I81" i="250"/>
  <c r="J81" i="250" s="1"/>
  <c r="H81" i="250"/>
  <c r="G81" i="250"/>
  <c r="J80" i="250"/>
  <c r="J79" i="250"/>
  <c r="J78" i="250"/>
  <c r="J77" i="250"/>
  <c r="I75" i="250"/>
  <c r="J75" i="250" s="1"/>
  <c r="H75" i="250"/>
  <c r="G75" i="250"/>
  <c r="I74" i="250"/>
  <c r="J74" i="250" s="1"/>
  <c r="H74" i="250"/>
  <c r="G74" i="250"/>
  <c r="J73" i="250"/>
  <c r="J72" i="250"/>
  <c r="J71" i="250"/>
  <c r="J70" i="250"/>
  <c r="J68" i="250"/>
  <c r="J67" i="250"/>
  <c r="J66" i="250"/>
  <c r="J65" i="250"/>
  <c r="J64" i="250"/>
  <c r="J63" i="250"/>
  <c r="J62" i="250"/>
  <c r="J61" i="250"/>
  <c r="J59" i="250"/>
  <c r="J58" i="250"/>
  <c r="J57" i="250"/>
  <c r="J56" i="250"/>
  <c r="I55" i="250"/>
  <c r="J55" i="250" s="1"/>
  <c r="I54" i="250"/>
  <c r="J54" i="250" s="1"/>
  <c r="H54" i="250"/>
  <c r="G54" i="250"/>
  <c r="J53" i="250"/>
  <c r="I52" i="250"/>
  <c r="J52" i="250" s="1"/>
  <c r="H51" i="250"/>
  <c r="G51" i="250"/>
  <c r="J50" i="250"/>
  <c r="J49" i="250"/>
  <c r="J48" i="250"/>
  <c r="J47" i="250"/>
  <c r="J46" i="250"/>
  <c r="I45" i="250"/>
  <c r="J45" i="250" s="1"/>
  <c r="H45" i="250"/>
  <c r="G45" i="250"/>
  <c r="J44" i="250"/>
  <c r="J43" i="250"/>
  <c r="J42" i="250"/>
  <c r="J41" i="250"/>
  <c r="J40" i="250"/>
  <c r="I39" i="250"/>
  <c r="H39" i="250"/>
  <c r="J39" i="250" s="1"/>
  <c r="G39" i="250"/>
  <c r="J38" i="250"/>
  <c r="J36" i="250"/>
  <c r="J35" i="250"/>
  <c r="J34" i="250"/>
  <c r="J33" i="250"/>
  <c r="J32" i="250"/>
  <c r="J30" i="250"/>
  <c r="H30" i="250"/>
  <c r="I29" i="250"/>
  <c r="H29" i="250"/>
  <c r="J29" i="250" s="1"/>
  <c r="G29" i="250"/>
  <c r="J28" i="250"/>
  <c r="J27" i="250"/>
  <c r="J26" i="250"/>
  <c r="J25" i="250"/>
  <c r="J24" i="250"/>
  <c r="I23" i="250"/>
  <c r="J23" i="250" s="1"/>
  <c r="H23" i="250"/>
  <c r="G23" i="250"/>
  <c r="J22" i="250"/>
  <c r="J21" i="250"/>
  <c r="I20" i="250"/>
  <c r="J20" i="250" s="1"/>
  <c r="H20" i="250"/>
  <c r="G20" i="250"/>
  <c r="G19" i="250"/>
  <c r="J18" i="250"/>
  <c r="J17" i="250"/>
  <c r="J16" i="250"/>
  <c r="J15" i="250"/>
  <c r="I14" i="250"/>
  <c r="J14" i="250" s="1"/>
  <c r="H14" i="250"/>
  <c r="H12" i="250" s="1"/>
  <c r="G14" i="250"/>
  <c r="I13" i="250"/>
  <c r="J13" i="250" s="1"/>
  <c r="I12" i="250"/>
  <c r="G12" i="250"/>
  <c r="G11" i="250"/>
  <c r="J31" i="249"/>
  <c r="J30" i="249"/>
  <c r="I28" i="249"/>
  <c r="J28" i="249" s="1"/>
  <c r="H28" i="249"/>
  <c r="G28" i="249"/>
  <c r="J27" i="249"/>
  <c r="J26" i="249"/>
  <c r="I25" i="249"/>
  <c r="J25" i="249" s="1"/>
  <c r="H25" i="249"/>
  <c r="G25" i="249"/>
  <c r="J24" i="249"/>
  <c r="J23" i="249"/>
  <c r="J22" i="249"/>
  <c r="I19" i="249"/>
  <c r="H19" i="249"/>
  <c r="J19" i="249" s="1"/>
  <c r="G19" i="249"/>
  <c r="I17" i="249"/>
  <c r="I12" i="249" s="1"/>
  <c r="H17" i="249"/>
  <c r="G17" i="249"/>
  <c r="G12" i="249" s="1"/>
  <c r="G11" i="249" s="1"/>
  <c r="J15" i="249"/>
  <c r="I13" i="249"/>
  <c r="H13" i="249"/>
  <c r="J13" i="249" s="1"/>
  <c r="G13" i="249"/>
  <c r="H12" i="249"/>
  <c r="H11" i="249"/>
  <c r="J94" i="248"/>
  <c r="I93" i="248"/>
  <c r="J93" i="248" s="1"/>
  <c r="H93" i="248"/>
  <c r="G93" i="248"/>
  <c r="J92" i="248"/>
  <c r="J91" i="248"/>
  <c r="J90" i="248"/>
  <c r="J89" i="248"/>
  <c r="I87" i="248"/>
  <c r="J87" i="248" s="1"/>
  <c r="H87" i="248"/>
  <c r="G87" i="248"/>
  <c r="I86" i="248"/>
  <c r="J86" i="248" s="1"/>
  <c r="H86" i="248"/>
  <c r="G86" i="248"/>
  <c r="J84" i="248"/>
  <c r="J83" i="248"/>
  <c r="J82" i="248"/>
  <c r="J80" i="248"/>
  <c r="J79" i="248"/>
  <c r="J78" i="248"/>
  <c r="J77" i="248"/>
  <c r="J76" i="248"/>
  <c r="J75" i="248"/>
  <c r="J74" i="248"/>
  <c r="J73" i="248"/>
  <c r="J71" i="248"/>
  <c r="J70" i="248"/>
  <c r="J69" i="248"/>
  <c r="J68" i="248"/>
  <c r="J67" i="248"/>
  <c r="I66" i="248"/>
  <c r="J66" i="248" s="1"/>
  <c r="H66" i="248"/>
  <c r="G66" i="248"/>
  <c r="J65" i="248"/>
  <c r="J64" i="248"/>
  <c r="I63" i="248"/>
  <c r="J63" i="248" s="1"/>
  <c r="H63" i="248"/>
  <c r="G63" i="248"/>
  <c r="J62" i="248"/>
  <c r="J61" i="248"/>
  <c r="J60" i="248"/>
  <c r="J59" i="248"/>
  <c r="J58" i="248"/>
  <c r="I57" i="248"/>
  <c r="H57" i="248"/>
  <c r="J57" i="248" s="1"/>
  <c r="G57" i="248"/>
  <c r="J56" i="248"/>
  <c r="J55" i="248"/>
  <c r="J54" i="248"/>
  <c r="J53" i="248"/>
  <c r="J52" i="248"/>
  <c r="I51" i="248"/>
  <c r="J51" i="248" s="1"/>
  <c r="H51" i="248"/>
  <c r="G51" i="248"/>
  <c r="J50" i="248"/>
  <c r="J48" i="248"/>
  <c r="J47" i="248"/>
  <c r="J46" i="248"/>
  <c r="J45" i="248"/>
  <c r="J44" i="248"/>
  <c r="J43" i="248"/>
  <c r="J42" i="248"/>
  <c r="I41" i="248"/>
  <c r="J41" i="248" s="1"/>
  <c r="H41" i="248"/>
  <c r="G41" i="248"/>
  <c r="J39" i="248"/>
  <c r="J38" i="248"/>
  <c r="J37" i="248"/>
  <c r="J36" i="248"/>
  <c r="I35" i="248"/>
  <c r="J35" i="248" s="1"/>
  <c r="H35" i="248"/>
  <c r="G35" i="248"/>
  <c r="G30" i="248" s="1"/>
  <c r="J34" i="248"/>
  <c r="J33" i="248"/>
  <c r="J32" i="248"/>
  <c r="I31" i="248"/>
  <c r="H31" i="248"/>
  <c r="J31" i="248" s="1"/>
  <c r="G31" i="248"/>
  <c r="H30" i="248"/>
  <c r="J29" i="248"/>
  <c r="H28" i="248"/>
  <c r="J28" i="248" s="1"/>
  <c r="G28" i="248"/>
  <c r="J27" i="248"/>
  <c r="H27" i="248"/>
  <c r="G27" i="248"/>
  <c r="H26" i="248"/>
  <c r="J26" i="248" s="1"/>
  <c r="G26" i="248"/>
  <c r="J25" i="248"/>
  <c r="H25" i="248"/>
  <c r="G25" i="248"/>
  <c r="H24" i="248"/>
  <c r="J24" i="248" s="1"/>
  <c r="G24" i="248"/>
  <c r="J23" i="248"/>
  <c r="H23" i="248"/>
  <c r="G23" i="248"/>
  <c r="G21" i="248" s="1"/>
  <c r="H22" i="248"/>
  <c r="J22" i="248" s="1"/>
  <c r="G22" i="248"/>
  <c r="I21" i="248"/>
  <c r="H21" i="248"/>
  <c r="J21" i="248" s="1"/>
  <c r="J20" i="248"/>
  <c r="H20" i="248"/>
  <c r="G20" i="248"/>
  <c r="G18" i="248" s="1"/>
  <c r="H19" i="248"/>
  <c r="J19" i="248" s="1"/>
  <c r="G19" i="248"/>
  <c r="I18" i="248"/>
  <c r="H18" i="248"/>
  <c r="J18" i="248" s="1"/>
  <c r="J17" i="248"/>
  <c r="J16" i="248"/>
  <c r="J15" i="248"/>
  <c r="I14" i="248"/>
  <c r="I12" i="248" s="1"/>
  <c r="H14" i="248"/>
  <c r="G14" i="248"/>
  <c r="G12" i="248" s="1"/>
  <c r="J13" i="248"/>
  <c r="H12" i="248"/>
  <c r="H11" i="248"/>
  <c r="H12" i="247"/>
  <c r="H43" i="246"/>
  <c r="H44" i="246" s="1"/>
  <c r="F43" i="246"/>
  <c r="F44" i="246" s="1"/>
  <c r="D43" i="246"/>
  <c r="D44" i="246" s="1"/>
  <c r="B43" i="246"/>
  <c r="B44" i="246" s="1"/>
  <c r="H42" i="246"/>
  <c r="F42" i="246"/>
  <c r="D42" i="246"/>
  <c r="B42" i="246"/>
  <c r="H41" i="246"/>
  <c r="F41" i="246"/>
  <c r="D41" i="246"/>
  <c r="B41" i="246"/>
  <c r="G39" i="246"/>
  <c r="F39" i="246"/>
  <c r="E39" i="246"/>
  <c r="D39" i="246"/>
  <c r="C39" i="246"/>
  <c r="B39" i="246"/>
  <c r="I38" i="246"/>
  <c r="I39" i="246" s="1"/>
  <c r="G38" i="246"/>
  <c r="I37" i="246"/>
  <c r="G37" i="246"/>
  <c r="I36" i="246"/>
  <c r="G36" i="246"/>
  <c r="H33" i="246"/>
  <c r="H34" i="246" s="1"/>
  <c r="F33" i="246"/>
  <c r="F34" i="246" s="1"/>
  <c r="E33" i="246"/>
  <c r="E43" i="246" s="1"/>
  <c r="D33" i="246"/>
  <c r="D34" i="246" s="1"/>
  <c r="C33" i="246"/>
  <c r="C34" i="246" s="1"/>
  <c r="B33" i="246"/>
  <c r="B34" i="246" s="1"/>
  <c r="H32" i="246"/>
  <c r="F32" i="246"/>
  <c r="E32" i="246"/>
  <c r="E42" i="246" s="1"/>
  <c r="D32" i="246"/>
  <c r="C32" i="246"/>
  <c r="G32" i="246" s="1"/>
  <c r="B32" i="246"/>
  <c r="H31" i="246"/>
  <c r="F31" i="246"/>
  <c r="E31" i="246"/>
  <c r="E41" i="246" s="1"/>
  <c r="D31" i="246"/>
  <c r="C31" i="246"/>
  <c r="G31" i="246" s="1"/>
  <c r="B31" i="246"/>
  <c r="D29" i="246"/>
  <c r="C29" i="246"/>
  <c r="I28" i="246"/>
  <c r="I29" i="246" s="1"/>
  <c r="G28" i="246"/>
  <c r="G29" i="246" s="1"/>
  <c r="I27" i="246"/>
  <c r="G27" i="246"/>
  <c r="I26" i="246"/>
  <c r="G26" i="246"/>
  <c r="E24" i="246"/>
  <c r="D24" i="246"/>
  <c r="C24" i="246"/>
  <c r="B24" i="246"/>
  <c r="I23" i="246"/>
  <c r="I24" i="246" s="1"/>
  <c r="G23" i="246"/>
  <c r="G24" i="246" s="1"/>
  <c r="I22" i="246"/>
  <c r="G22" i="246"/>
  <c r="I21" i="246"/>
  <c r="G21" i="246"/>
  <c r="E19" i="246"/>
  <c r="D19" i="246"/>
  <c r="C19" i="246"/>
  <c r="B19" i="246"/>
  <c r="I18" i="246"/>
  <c r="I19" i="246" s="1"/>
  <c r="G18" i="246"/>
  <c r="G19" i="246" s="1"/>
  <c r="I17" i="246"/>
  <c r="G17" i="246"/>
  <c r="I16" i="246"/>
  <c r="G16" i="246"/>
  <c r="C14" i="246"/>
  <c r="B14" i="246"/>
  <c r="I13" i="246"/>
  <c r="I14" i="246" s="1"/>
  <c r="G13" i="246"/>
  <c r="G14" i="246" s="1"/>
  <c r="I12" i="246"/>
  <c r="G12" i="246"/>
  <c r="I11" i="246"/>
  <c r="G11" i="246"/>
  <c r="H9" i="246"/>
  <c r="G9" i="246"/>
  <c r="F9" i="246"/>
  <c r="E9" i="246"/>
  <c r="D9" i="246"/>
  <c r="C9" i="246"/>
  <c r="B9" i="246"/>
  <c r="I8" i="246"/>
  <c r="I9" i="246" s="1"/>
  <c r="G8" i="246"/>
  <c r="I7" i="246"/>
  <c r="G7" i="246"/>
  <c r="I6" i="246"/>
  <c r="G6" i="246"/>
  <c r="E3" i="246"/>
  <c r="B3" i="246"/>
  <c r="N9" i="244"/>
  <c r="J12" i="248" l="1"/>
  <c r="I31" i="246"/>
  <c r="I41" i="246" s="1"/>
  <c r="G41" i="246"/>
  <c r="J12" i="250"/>
  <c r="G11" i="248"/>
  <c r="J12" i="249"/>
  <c r="I11" i="249"/>
  <c r="J11" i="249" s="1"/>
  <c r="I32" i="246"/>
  <c r="I42" i="246" s="1"/>
  <c r="G42" i="246"/>
  <c r="E44" i="246"/>
  <c r="C41" i="246"/>
  <c r="C42" i="246"/>
  <c r="C43" i="246"/>
  <c r="C44" i="246" s="1"/>
  <c r="J14" i="248"/>
  <c r="I51" i="250"/>
  <c r="E34" i="246"/>
  <c r="I30" i="248"/>
  <c r="J30" i="248" s="1"/>
  <c r="H19" i="250"/>
  <c r="H11" i="250" s="1"/>
  <c r="G33" i="246"/>
  <c r="D6" i="5"/>
  <c r="D7" i="5"/>
  <c r="D8" i="5"/>
  <c r="C7" i="5"/>
  <c r="C6" i="5"/>
  <c r="D18" i="5"/>
  <c r="C18" i="5"/>
  <c r="I19" i="250" l="1"/>
  <c r="J51" i="250"/>
  <c r="I11" i="248"/>
  <c r="J11" i="248" s="1"/>
  <c r="G34" i="246"/>
  <c r="I33" i="246"/>
  <c r="G43" i="246"/>
  <c r="G44" i="246" s="1"/>
  <c r="D20" i="159"/>
  <c r="D19" i="159"/>
  <c r="B14" i="159"/>
  <c r="I43" i="246" l="1"/>
  <c r="I44" i="246" s="1"/>
  <c r="I34" i="246"/>
  <c r="I11" i="250"/>
  <c r="J11" i="250" s="1"/>
  <c r="J19" i="250"/>
  <c r="C43" i="243"/>
  <c r="D43" i="243"/>
  <c r="E43" i="243"/>
  <c r="F43" i="243"/>
  <c r="G43" i="243"/>
  <c r="B43" i="243"/>
  <c r="H39" i="243"/>
  <c r="H40" i="243"/>
  <c r="H41" i="243"/>
  <c r="H38" i="243"/>
  <c r="H43" i="243" s="1"/>
  <c r="C18" i="158" l="1"/>
  <c r="B18" i="158" l="1"/>
  <c r="E18" i="158" l="1"/>
  <c r="I44" i="158" l="1"/>
  <c r="H44" i="158"/>
  <c r="I13" i="158"/>
  <c r="H13" i="158"/>
  <c r="G65" i="158"/>
  <c r="G64" i="158"/>
  <c r="G63" i="158"/>
  <c r="G60" i="158"/>
  <c r="G59" i="158"/>
  <c r="G56" i="158"/>
  <c r="G55" i="158"/>
  <c r="G54" i="158"/>
  <c r="G53" i="158"/>
  <c r="G52" i="158"/>
  <c r="G51" i="158"/>
  <c r="G50" i="158"/>
  <c r="G49" i="158"/>
  <c r="G48" i="158"/>
  <c r="G47" i="158"/>
  <c r="G46" i="158"/>
  <c r="G45" i="158"/>
  <c r="G44" i="158"/>
  <c r="G41" i="158"/>
  <c r="G40" i="158"/>
  <c r="G39" i="158"/>
  <c r="G38" i="158"/>
  <c r="G37" i="158"/>
  <c r="G36" i="158"/>
  <c r="G35" i="158"/>
  <c r="G33" i="158"/>
  <c r="G32" i="158"/>
  <c r="G31" i="158"/>
  <c r="G30" i="158"/>
  <c r="G29" i="158"/>
  <c r="G28" i="158"/>
  <c r="G26" i="158"/>
  <c r="G25" i="158"/>
  <c r="G24" i="158"/>
  <c r="G23" i="158"/>
  <c r="G22" i="158"/>
  <c r="G21" i="158"/>
  <c r="G20" i="158"/>
  <c r="G17" i="158"/>
  <c r="G16" i="158"/>
  <c r="G15" i="158"/>
  <c r="G14" i="158"/>
  <c r="G13" i="158"/>
  <c r="F65" i="158"/>
  <c r="F64" i="158"/>
  <c r="F63" i="158"/>
  <c r="F60" i="158"/>
  <c r="F59" i="158"/>
  <c r="F56" i="158"/>
  <c r="F55" i="158"/>
  <c r="F54" i="158"/>
  <c r="F53" i="158"/>
  <c r="F52" i="158"/>
  <c r="F51" i="158"/>
  <c r="F50" i="158"/>
  <c r="F49" i="158"/>
  <c r="F48" i="158"/>
  <c r="F47" i="158"/>
  <c r="F46" i="158"/>
  <c r="F45" i="158"/>
  <c r="F44" i="158"/>
  <c r="F32" i="158"/>
  <c r="F31" i="158"/>
  <c r="F30" i="158"/>
  <c r="F29" i="158"/>
  <c r="F28" i="158"/>
  <c r="F25" i="158"/>
  <c r="F24" i="158"/>
  <c r="F23" i="158"/>
  <c r="F22" i="158"/>
  <c r="F21" i="158"/>
  <c r="F20" i="158"/>
  <c r="F17" i="158"/>
  <c r="F16" i="158"/>
  <c r="F15" i="158"/>
  <c r="F14" i="158"/>
  <c r="F13" i="158"/>
  <c r="E57" i="158" l="1"/>
  <c r="C57" i="158"/>
  <c r="F35" i="158"/>
  <c r="F36" i="158"/>
  <c r="F37" i="158"/>
  <c r="F38" i="158"/>
  <c r="F39" i="158"/>
  <c r="F40" i="158"/>
  <c r="F41" i="158"/>
  <c r="F33" i="158"/>
  <c r="F26" i="158"/>
  <c r="G42" i="158" l="1"/>
  <c r="F42" i="158"/>
  <c r="F57" i="158"/>
  <c r="G57" i="158"/>
  <c r="C61" i="158"/>
  <c r="E61" i="158"/>
  <c r="C66" i="158"/>
  <c r="F61" i="158" l="1"/>
  <c r="G61" i="158"/>
  <c r="H63" i="158" l="1"/>
  <c r="H60" i="158"/>
  <c r="H59" i="158"/>
  <c r="H56" i="158"/>
  <c r="H54" i="158"/>
  <c r="H53" i="158"/>
  <c r="H52" i="158"/>
  <c r="H51" i="158"/>
  <c r="H48" i="158"/>
  <c r="H47" i="158"/>
  <c r="H46" i="158"/>
  <c r="H45" i="158"/>
  <c r="H42" i="158"/>
  <c r="H40" i="158"/>
  <c r="H39" i="158"/>
  <c r="H38" i="158"/>
  <c r="H37" i="158"/>
  <c r="H36" i="158"/>
  <c r="H35" i="158"/>
  <c r="H33" i="158"/>
  <c r="H31" i="158"/>
  <c r="H30" i="158"/>
  <c r="H29" i="158"/>
  <c r="H28" i="158"/>
  <c r="H26" i="158"/>
  <c r="H24" i="158"/>
  <c r="H23" i="158"/>
  <c r="H22" i="158"/>
  <c r="H21" i="158"/>
  <c r="H20" i="158"/>
  <c r="H16" i="158"/>
  <c r="H15" i="158"/>
  <c r="H14" i="158"/>
  <c r="E9" i="5" l="1"/>
  <c r="E10" i="5"/>
  <c r="E11" i="5"/>
  <c r="E12" i="5"/>
  <c r="E13" i="5"/>
  <c r="E14" i="5"/>
  <c r="E15" i="5"/>
  <c r="E16" i="5"/>
  <c r="E17" i="5"/>
  <c r="E19" i="5"/>
  <c r="G18" i="158" l="1"/>
  <c r="F18" i="158"/>
  <c r="H18" i="158"/>
  <c r="D11" i="159" l="1"/>
  <c r="D12" i="159"/>
  <c r="D13" i="159"/>
  <c r="D15" i="159"/>
  <c r="D16" i="159"/>
  <c r="D17" i="159"/>
  <c r="H57" i="158" l="1"/>
  <c r="H61" i="158" l="1"/>
  <c r="D14" i="159" l="1"/>
  <c r="C9" i="159"/>
  <c r="E18" i="5" l="1"/>
  <c r="C8" i="5" l="1"/>
  <c r="I14" i="158"/>
  <c r="I15" i="158"/>
  <c r="I16" i="158"/>
  <c r="I63" i="158"/>
  <c r="I60" i="158"/>
  <c r="I59" i="158"/>
  <c r="I56" i="158"/>
  <c r="I53" i="158"/>
  <c r="I52" i="158"/>
  <c r="I51" i="158"/>
  <c r="I48" i="158"/>
  <c r="I47" i="158"/>
  <c r="I46" i="158"/>
  <c r="I45" i="158"/>
  <c r="I33" i="158"/>
  <c r="I32" i="158"/>
  <c r="I31" i="158"/>
  <c r="I30" i="158"/>
  <c r="I29" i="158"/>
  <c r="I28" i="158"/>
  <c r="I26" i="158"/>
  <c r="I25" i="158"/>
  <c r="I24" i="158"/>
  <c r="I23" i="158"/>
  <c r="I22" i="158"/>
  <c r="I21" i="158"/>
  <c r="I20" i="158"/>
  <c r="E8" i="5" l="1"/>
  <c r="E6" i="5"/>
  <c r="E7" i="5"/>
  <c r="D18" i="159" l="1"/>
  <c r="B9" i="159"/>
  <c r="E66" i="158"/>
  <c r="D9" i="159" l="1"/>
  <c r="F66" i="158"/>
  <c r="G66" i="158"/>
  <c r="H66" i="158"/>
  <c r="I66" i="158"/>
  <c r="I61" i="158"/>
  <c r="I57" i="158" l="1"/>
  <c r="B66" i="158" l="1"/>
  <c r="B61" i="158"/>
  <c r="B57" i="158"/>
  <c r="I35" i="158" l="1"/>
  <c r="I38" i="158"/>
  <c r="I39" i="158"/>
  <c r="I40" i="158"/>
  <c r="I41" i="158"/>
  <c r="I36" i="158"/>
  <c r="I37" i="158"/>
  <c r="I18" i="158"/>
  <c r="I42" i="158" l="1"/>
</calcChain>
</file>

<file path=xl/sharedStrings.xml><?xml version="1.0" encoding="utf-8"?>
<sst xmlns="http://schemas.openxmlformats.org/spreadsheetml/2006/main" count="1640" uniqueCount="796">
  <si>
    <t>a</t>
  </si>
  <si>
    <t>Ukazovateľ</t>
  </si>
  <si>
    <t>v tom:</t>
  </si>
  <si>
    <t>v tis. Eur</t>
  </si>
  <si>
    <t>Spolu</t>
  </si>
  <si>
    <t>Výdavky Sociálnej poisťovne</t>
  </si>
  <si>
    <t>Druh dávky</t>
  </si>
  <si>
    <t>Základný fond nemocenského poistenia</t>
  </si>
  <si>
    <t>nemocenské</t>
  </si>
  <si>
    <t>ošetrovné</t>
  </si>
  <si>
    <t>vyrovnávacia dávka</t>
  </si>
  <si>
    <t>materské</t>
  </si>
  <si>
    <t>Celkom výdavky ZFNP</t>
  </si>
  <si>
    <t>Základný fond starobného poistenia</t>
  </si>
  <si>
    <t>starobný dôchodok</t>
  </si>
  <si>
    <t>predčasný starobný dôchodok</t>
  </si>
  <si>
    <t>vdovský dôchodok</t>
  </si>
  <si>
    <t xml:space="preserve">vdovecký dôchodok </t>
  </si>
  <si>
    <t>sirotský dôchodok</t>
  </si>
  <si>
    <t xml:space="preserve">zúčtovanie dávok § 112, ods.9 </t>
  </si>
  <si>
    <t>Základný fond invalidného poistenia</t>
  </si>
  <si>
    <t>invalidný dôchodok</t>
  </si>
  <si>
    <t>vdovecký dôchodok</t>
  </si>
  <si>
    <t>Dôchodkové dávky celkom</t>
  </si>
  <si>
    <t>Celkom</t>
  </si>
  <si>
    <t>Základný fond úrazového poistenia</t>
  </si>
  <si>
    <t>úrazový príplatok</t>
  </si>
  <si>
    <t>úrazová renta</t>
  </si>
  <si>
    <t>jednorazové vyrovnanie</t>
  </si>
  <si>
    <t>pozostalostná úrazová renta</t>
  </si>
  <si>
    <t>jednorazové odškodnenie</t>
  </si>
  <si>
    <t>pracovná rehabilitácia a rehabilitačné</t>
  </si>
  <si>
    <t>rekvalifikácia a rekvalifikačné</t>
  </si>
  <si>
    <t>náhrada za bolesť a náhrada za sťaženie spoločenského uplatnenia</t>
  </si>
  <si>
    <t>náhrada nákladov spojených s liečením</t>
  </si>
  <si>
    <t>náhrada nákladov spojených s pohrebom</t>
  </si>
  <si>
    <t>výplata poistných plnení m.r.</t>
  </si>
  <si>
    <t>zúčtovanie  dávok § 112</t>
  </si>
  <si>
    <t>18% prevod do ZFSP za pob.úrazovej renty</t>
  </si>
  <si>
    <t>Základný fond garančného poistenia</t>
  </si>
  <si>
    <t>Výdavky na dávku garančného poistenia</t>
  </si>
  <si>
    <t>Úhrada príspevkov na SDS</t>
  </si>
  <si>
    <t xml:space="preserve">Celkom </t>
  </si>
  <si>
    <t>Základný fond poistenia v nezamestnanosti</t>
  </si>
  <si>
    <t>výdavky na dávku v nezamestnanosti</t>
  </si>
  <si>
    <t>zúčtovanie dávok § 112</t>
  </si>
  <si>
    <t>refundácia dávky v nezamestnanosti do EÚ</t>
  </si>
  <si>
    <t>VÝDAVKY CELKOM</t>
  </si>
  <si>
    <t>základný fond nemocenského poistenia</t>
  </si>
  <si>
    <t xml:space="preserve">základný fond starobného poistenia </t>
  </si>
  <si>
    <t xml:space="preserve">základný fond invalidného poistenia </t>
  </si>
  <si>
    <t xml:space="preserve">základný fond úrazového poistenia </t>
  </si>
  <si>
    <t xml:space="preserve">základný fond garančného poistenia </t>
  </si>
  <si>
    <t>základný fond  poistenia v nezamestnanosti</t>
  </si>
  <si>
    <t>správny fond</t>
  </si>
  <si>
    <t>v tom:  investičné výdavky</t>
  </si>
  <si>
    <t xml:space="preserve">           prevádzkové náklady</t>
  </si>
  <si>
    <t>Riadok číslo</t>
  </si>
  <si>
    <t>1.</t>
  </si>
  <si>
    <t>Spolu zamestnanec a zamestnávateľ</t>
  </si>
  <si>
    <t>2.</t>
  </si>
  <si>
    <t>Povinne  poistená SZČO</t>
  </si>
  <si>
    <t>3.</t>
  </si>
  <si>
    <t>Dobrovoľne  poistená osoba</t>
  </si>
  <si>
    <t>Dlžné poistné</t>
  </si>
  <si>
    <t>Príspevky na SDS zaplatené zamestnávateľom po uplynutí 60 dní</t>
  </si>
  <si>
    <t>Štát - poistné za zákonom určené skupiny</t>
  </si>
  <si>
    <t>Sociálna poisťovňa - poistné zo ZFÚP do ZFSP za poberateľov úrazovej renty (§ 88)</t>
  </si>
  <si>
    <t>Príjmy z príspevkov na SDS (EAO)</t>
  </si>
  <si>
    <t>Príjmy z príspevkov na SDS (štát)</t>
  </si>
  <si>
    <t>Príjmy cez pobočky spolu s SDS (r.č. 1 až 6 a 10)</t>
  </si>
  <si>
    <t xml:space="preserve">Január  </t>
  </si>
  <si>
    <t>Február</t>
  </si>
  <si>
    <t>4</t>
  </si>
  <si>
    <t>5</t>
  </si>
  <si>
    <t>6</t>
  </si>
  <si>
    <t>7</t>
  </si>
  <si>
    <t>8</t>
  </si>
  <si>
    <t>9</t>
  </si>
  <si>
    <t>10</t>
  </si>
  <si>
    <t>11</t>
  </si>
  <si>
    <t xml:space="preserve">Pokuty a penále </t>
  </si>
  <si>
    <t>Príjmy spolu s príspevkami na SDS celkom ( bez prostriedkov zo ŠR)</t>
  </si>
  <si>
    <t>Príjmy z poistného a príspevkov na SDS (r.č. 1, 2, 3, 6, 7, 8, 10, 11, 12)</t>
  </si>
  <si>
    <t>Ostatné príjmy</t>
  </si>
  <si>
    <t>dôchodkové poistenie spolu</t>
  </si>
  <si>
    <t>Rozdiel  4-2</t>
  </si>
  <si>
    <t>Index  4/3</t>
  </si>
  <si>
    <t>% plnenia  4/2</t>
  </si>
  <si>
    <t>zúčtovnie dávok § 112</t>
  </si>
  <si>
    <t>Rozdiel  4-3</t>
  </si>
  <si>
    <t>Skutočnosť január a február 2016</t>
  </si>
  <si>
    <t>Ú č e t</t>
  </si>
  <si>
    <t>Číslo bežného účtu</t>
  </si>
  <si>
    <t xml:space="preserve">                                       Zostatok v tis. Eur</t>
  </si>
  <si>
    <t>Obraty v tis Eur</t>
  </si>
  <si>
    <t>v  Štátnej pokladnici</t>
  </si>
  <si>
    <t>Bežný účet</t>
  </si>
  <si>
    <t xml:space="preserve">z toho   Cash pooling </t>
  </si>
  <si>
    <t>Termínovaný vklad</t>
  </si>
  <si>
    <t>Kredit</t>
  </si>
  <si>
    <t>Debet</t>
  </si>
  <si>
    <t xml:space="preserve">nemocenského poistenia   (ZFNP) </t>
  </si>
  <si>
    <t>7000165528/8180</t>
  </si>
  <si>
    <t>dôchodkového  poistenia    (účet  DP)</t>
  </si>
  <si>
    <t>7000164541/8180</t>
  </si>
  <si>
    <t>garančného poistenia   (ZFGP)</t>
  </si>
  <si>
    <t>7000165552/8180</t>
  </si>
  <si>
    <t>poistenia v nezamestnanosti  (ZFPvN)</t>
  </si>
  <si>
    <t>7000165544/8180</t>
  </si>
  <si>
    <t>úrazového poistenia  (ZFÚP)</t>
  </si>
  <si>
    <t>7000165536/8180</t>
  </si>
  <si>
    <t>,</t>
  </si>
  <si>
    <t>Spolu účty základných fondov v ústredí</t>
  </si>
  <si>
    <t>rezervného fondu  solidarity  ( RFS)</t>
  </si>
  <si>
    <t>7000164533/8180</t>
  </si>
  <si>
    <t>Spolu disponibilné zdroje v ústredí na výplatu dávok</t>
  </si>
  <si>
    <t>Ostatné účty spolu</t>
  </si>
  <si>
    <t>v pobočkách na výplatu dávok realizovaných pobočkami</t>
  </si>
  <si>
    <t>centrálny účet ústredia</t>
  </si>
  <si>
    <t>7000164322/8180</t>
  </si>
  <si>
    <t>osob.účet zákl.fondu prísp. na star.dôch.spor SocP</t>
  </si>
  <si>
    <t>7000181034/8180</t>
  </si>
  <si>
    <t>správny fond ústredie</t>
  </si>
  <si>
    <t>7000164314/8180</t>
  </si>
  <si>
    <t>správny fond v pobočkách</t>
  </si>
  <si>
    <t>účet zdaňovanej činnosti SP</t>
  </si>
  <si>
    <t>7000164509/8180</t>
  </si>
  <si>
    <t>sociálny fond SP-ústredie</t>
  </si>
  <si>
    <t>7000164525/8180</t>
  </si>
  <si>
    <t>sociálny fond SP-pobočkách</t>
  </si>
  <si>
    <t>účet osobitných prostriedkov SP</t>
  </si>
  <si>
    <t>7000164517/8180</t>
  </si>
  <si>
    <t>BÚ-ESF-SP</t>
  </si>
  <si>
    <t>7000293052/8180</t>
  </si>
  <si>
    <t xml:space="preserve">S p o l u   všetky účty </t>
  </si>
  <si>
    <t>Poukázané  finančné  prostriedky zo ŠR</t>
  </si>
  <si>
    <t>v tis. Eur.</t>
  </si>
  <si>
    <t>1. štvrťrok</t>
  </si>
  <si>
    <t>2. štvrťrok</t>
  </si>
  <si>
    <t>3. štvrťrok</t>
  </si>
  <si>
    <t>4. štvrťrok</t>
  </si>
  <si>
    <t>do ZFSP</t>
  </si>
  <si>
    <t>s p o l u</t>
  </si>
  <si>
    <t>Január a  február 2017</t>
  </si>
  <si>
    <t>Príjmy Sociálnej poisťovne vrátane príspevkov na SDS rok 2017</t>
  </si>
  <si>
    <t>Schválený rozpočet na rok 2017</t>
  </si>
  <si>
    <t>Časový rozpis rozpočtu na január a február 2017</t>
  </si>
  <si>
    <t>Skutočnosť január a február 2017</t>
  </si>
  <si>
    <t>Január a február 2017</t>
  </si>
  <si>
    <t>Výdavky Sociálnej poisťovne rok 2017</t>
  </si>
  <si>
    <t>Prehľad o zostatkoch finančných prostriedkov na bežných účtoch  v Štátnej pokladnici  dňa 28.2.2017</t>
  </si>
  <si>
    <t>v tom :</t>
  </si>
  <si>
    <t>rok 2017</t>
  </si>
  <si>
    <t>z  RFS</t>
  </si>
  <si>
    <t>zo ZFNP</t>
  </si>
  <si>
    <t>zo ZFPvN</t>
  </si>
  <si>
    <t>zo ZFÚP</t>
  </si>
  <si>
    <t>zo  ZFGP</t>
  </si>
  <si>
    <t>zo  ZFIP</t>
  </si>
  <si>
    <t>x</t>
  </si>
  <si>
    <t>Presuny realizované na krytie výplat  dôchodkových dávok v roku 2017 vo výške  200 000 tis. Eur.</t>
  </si>
  <si>
    <t>Prehľad o príjmoch a výdavkoch Sociálnej poisťovne na dávky, ktoré hradí štát v roku 2017</t>
  </si>
  <si>
    <t>Kapitola štátneho rozpočtu MPSVR SR</t>
  </si>
  <si>
    <t>% plnenia 3/1</t>
  </si>
  <si>
    <t>% plnenia 3/2</t>
  </si>
  <si>
    <t>1</t>
  </si>
  <si>
    <t>2</t>
  </si>
  <si>
    <t>PRÍJMY</t>
  </si>
  <si>
    <t>VÝDAVKY</t>
  </si>
  <si>
    <t xml:space="preserve"> </t>
  </si>
  <si>
    <t>a/ dôchodok manželky</t>
  </si>
  <si>
    <t>b/ sociálny dôchodok</t>
  </si>
  <si>
    <t>c/ zvýšenie dôchodku z dôvodu JZP</t>
  </si>
  <si>
    <t>d/ zvýšenie dôchodku pre bezvládnosť</t>
  </si>
  <si>
    <t>e/ zvýšenie dôchodku z dôvodu účasti v odboji a rehabilitácie */</t>
  </si>
  <si>
    <t>f/ dávky podľa § 271</t>
  </si>
  <si>
    <t>.</t>
  </si>
  <si>
    <t>g/ odškodnenie prac. úrazov a chorôb z povolania zamestnancov zrušených zamestnávateľov, ktorých  zakladateľom bol štát alebo FNM SR</t>
  </si>
  <si>
    <t>h/ plnenia vyplývajúce zo zodpovednoti zamestnávateľa za škodu pri pracovnom úraze a chorobe z povolania vzniknuté pred 1. aprílom 2002 u zamestnávateľa, ktorý mal podľa osobitného predpisu postavenie štátneho orgánu</t>
  </si>
  <si>
    <t>i/ úrazové dávky poskytované fyzickým osobám uvedeným v § 17 ods. 2 a 3 zákona o sociálnom poistení</t>
  </si>
  <si>
    <t>j/ príplatok k dôchodku za štátnu službu</t>
  </si>
  <si>
    <t>k/ plnenia podľa § 293o ods.6</t>
  </si>
  <si>
    <t>l/ vianočný príspevok a úhrada nákladov spojená s jeho výplatou</t>
  </si>
  <si>
    <t>m/ príplatok k dôchodku politickým väzňom podľa zákona č. 274/2007 Z.z.v znení neskorších predpisov **/</t>
  </si>
  <si>
    <t>jednorázový finančný príspevok politickým väzňom podľa zákona č. 462/2002 Z. z.</t>
  </si>
  <si>
    <t>invalidné dôchodky podľa §70 ods.2 (invalidi z mladosti) (§168a)</t>
  </si>
  <si>
    <t>zvýšenie sumy starobného dôchodku a sumy invalidného dôchodku vyplácaného po dovŕšení dôchodkového veku na sumu minimálneho dôchodku podľa § 82b zákona o sociálnom poistení a úhrada výdavkov spojených s konaním o nároku</t>
  </si>
  <si>
    <t>vyrovnávací príplatok podľa §69b až 69d zákona o sociálnom poistení</t>
  </si>
  <si>
    <t>o) príspevok športovému reprezentantovi a úhrada výdavkov spojených s jeho výplatou</t>
  </si>
  <si>
    <t>ROZDIEL PRÍJMOV A VÝDAVKOV</t>
  </si>
  <si>
    <t>z toho vianočný príspevok                                                                        príjmy</t>
  </si>
  <si>
    <t>výdavky</t>
  </si>
  <si>
    <t>rozdiel príjmov a výdavkov</t>
  </si>
  <si>
    <t>z toho ostatné dávky, ktoré hradí štát                                                       príjmy</t>
  </si>
  <si>
    <t xml:space="preserve">*/ v dávke zvýšenie dôchodku z titulu rehabilitácie sú zahrnuté aj finančné prostriedky, poskytované ako príplatok k dôchodku podľa § 7 zákona č. 305/1999 Z.z. </t>
  </si>
  <si>
    <t>Kapitola štátneho rozpočtu MO SR</t>
  </si>
  <si>
    <t>príspevok účastníkom národného boja za oslobodenie a vdovám a vdovcom po týchto osobách podľa článku III. bod 2 zákona č. 285/2009 Z. z. a na úhradu výdavkov spojených s jeho výplatou</t>
  </si>
  <si>
    <t>Finančné prostriedky poukázané MO SR</t>
  </si>
  <si>
    <t>Rozdiel - príjmov a výdavkov (pohľadávka voči MO SR)</t>
  </si>
  <si>
    <t xml:space="preserve">**/  v dávke príplatok k dôchodku politickým väzňom podľa zákona č. 274/2007 Z.z.v znení neskorších predpisov  je zahrnutý príspevok aj pre osoby pozostalé po popravenom </t>
  </si>
  <si>
    <t>Súhrnná bilancia - bez príspevkov na SDS (s vplyvom II. piliera)</t>
  </si>
  <si>
    <t>Skutočnosť za rok 2016</t>
  </si>
  <si>
    <t>Schválený rozpočet na rok 2017 */</t>
  </si>
  <si>
    <t>Očakávaná skutočnosť rok 2017</t>
  </si>
  <si>
    <t>Skutočnosť k  28.2.2017</t>
  </si>
  <si>
    <t>% plnenia 5/2</t>
  </si>
  <si>
    <t>% plnenia 5/4</t>
  </si>
  <si>
    <t>Rozdiel  5-4</t>
  </si>
  <si>
    <t>Základné údaje</t>
  </si>
  <si>
    <t>Príjmy v bežnom roku</t>
  </si>
  <si>
    <t>z toho prostriedky zo  Štátneho rozpočtu SR</t>
  </si>
  <si>
    <t>Použitie prostriedkov jednotlivých fondov</t>
  </si>
  <si>
    <t>Bilančný rozdiel v bežnom roku</t>
  </si>
  <si>
    <t xml:space="preserve">Prevod z minulých rokov </t>
  </si>
  <si>
    <t>Bilančný rozdiel celkom</t>
  </si>
  <si>
    <t>Zdroje</t>
  </si>
  <si>
    <t>Príjmy</t>
  </si>
  <si>
    <t>Poistné, v tom:</t>
  </si>
  <si>
    <t xml:space="preserve">nemocenské </t>
  </si>
  <si>
    <t xml:space="preserve">starobné </t>
  </si>
  <si>
    <t xml:space="preserve">invalidné </t>
  </si>
  <si>
    <t>úrazové</t>
  </si>
  <si>
    <t>garančné</t>
  </si>
  <si>
    <t>v nezamestnanosti</t>
  </si>
  <si>
    <t>rezervný fond solidarity</t>
  </si>
  <si>
    <t>Sankcie</t>
  </si>
  <si>
    <t>Príjmy z garančného poistenia po uplynutí 60 dní</t>
  </si>
  <si>
    <t>Transfery</t>
  </si>
  <si>
    <t>Výdavky</t>
  </si>
  <si>
    <t>Základné fondy, v tom:</t>
  </si>
  <si>
    <t>Správny fond</t>
  </si>
  <si>
    <t>Tvorba v bežnom roku</t>
  </si>
  <si>
    <t>Použitie</t>
  </si>
  <si>
    <t>*/ Údaje sú schválené uznesením NR SR  č. 342 z 29. novembra  2016</t>
  </si>
  <si>
    <t>Skutočnosť  január a február 2017</t>
  </si>
  <si>
    <t>alebo zomretom politickom väzňovi počas výkonu trestu podľa zákona č. 272/2008 Z.z., ktorým sa mení a dopĺňa zákon č. 274/2007 Z.z.</t>
  </si>
  <si>
    <t>3</t>
  </si>
  <si>
    <t>Mesačný vývoj použitia správneho fondu celkom za rok 2016 a 2017</t>
  </si>
  <si>
    <t>v Eur</t>
  </si>
  <si>
    <t>Eur</t>
  </si>
  <si>
    <t>Ukazovatele</t>
  </si>
  <si>
    <t>R O K      2   0  1  6</t>
  </si>
  <si>
    <t>Rozpočet</t>
  </si>
  <si>
    <t xml:space="preserve"> S K U T O Č N O S Ť</t>
  </si>
  <si>
    <t>Január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</si>
  <si>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</si>
  <si>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</si>
  <si>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</si>
  <si>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</si>
  <si>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</si>
  <si>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</si>
  <si>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</si>
  <si>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</si>
  <si>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</si>
  <si>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</si>
  <si>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 xml:space="preserve"> Správny fond celkom</t>
  </si>
  <si>
    <t>neúplné</t>
  </si>
  <si>
    <t>R O K      2   0  1  7</t>
  </si>
  <si>
    <t>Upravený</t>
  </si>
  <si>
    <t>rozpočet</t>
  </si>
  <si>
    <t>Vyhodnotenie plnenia upraveného rozpisu rozpočtu správneho fondu Sociálnej poisťovne za január a február 2017</t>
  </si>
  <si>
    <t>Org. útvary SP</t>
  </si>
  <si>
    <t>Spotrebované nákupy</t>
  </si>
  <si>
    <t>Služby</t>
  </si>
  <si>
    <t>Osobné náklady</t>
  </si>
  <si>
    <t>Dane a poplatky</t>
  </si>
  <si>
    <t>Ostatné náklady</t>
  </si>
  <si>
    <t xml:space="preserve"> Bežné výdavky</t>
  </si>
  <si>
    <t>Kapitálové výdavky</t>
  </si>
  <si>
    <t>Správny fond SPOLU</t>
  </si>
  <si>
    <t>* Ústredie SP (132)</t>
  </si>
  <si>
    <t xml:space="preserve">   Rozpis rozpočtu 2017</t>
  </si>
  <si>
    <t xml:space="preserve">   Rozpis rozpočtu na rok 2017 po úpravách k 28.02.2017 </t>
  </si>
  <si>
    <t>* Skutočnosť</t>
  </si>
  <si>
    <t>* % Plnenia z URR</t>
  </si>
  <si>
    <t>* Pol. obj. Nevädzová</t>
  </si>
  <si>
    <t>* DaRZ Staré Hory(136)</t>
  </si>
  <si>
    <t>* DaRZ Pavčina Lehota</t>
  </si>
  <si>
    <t>* Dozorná rada (133)</t>
  </si>
  <si>
    <t>** ÚSTREDIE SPOLU</t>
  </si>
  <si>
    <t>*  Rozpis rozpočtu 2017</t>
  </si>
  <si>
    <t xml:space="preserve">  *Rozpis rozpočtu na rok 2017 po úpravách k 28.02.2017</t>
  </si>
  <si>
    <t>*  Skutočnosť</t>
  </si>
  <si>
    <t>* Pobočky SP (132)</t>
  </si>
  <si>
    <t>*** SPRÁVNY FOND SPOLU</t>
  </si>
  <si>
    <t>**   Rozpis rozpočtu 2017</t>
  </si>
  <si>
    <t xml:space="preserve">  ** Rozpis rozpočtu na rok 2017 po úpravách k 28.02.2017 </t>
  </si>
  <si>
    <t>**  Skutočnosť</t>
  </si>
  <si>
    <t>** % Plnenia z URR</t>
  </si>
  <si>
    <t>Objednávky a nezaplatené faktúry za celú Sociálnu poisťovňu k 20. marcu 2017</t>
  </si>
  <si>
    <t>Euro</t>
  </si>
  <si>
    <t>Ukazovatel</t>
  </si>
  <si>
    <t>Objednávky</t>
  </si>
  <si>
    <t>Faktúry</t>
  </si>
  <si>
    <t>Skutočnosť</t>
  </si>
  <si>
    <t>Rozdiel</t>
  </si>
  <si>
    <t>v systéme</t>
  </si>
  <si>
    <t>došlé v SAPe</t>
  </si>
  <si>
    <t>k 20. marcu</t>
  </si>
  <si>
    <t>bez objednávok</t>
  </si>
  <si>
    <t>vrátane</t>
  </si>
  <si>
    <t>(stl.1 minus stl.6)</t>
  </si>
  <si>
    <t>na rok 2017</t>
  </si>
  <si>
    <t>SAP(modul MM)</t>
  </si>
  <si>
    <t>objednávok</t>
  </si>
  <si>
    <t>Vyhodnotenie plnenia upraveného rozpisu rozpočtu bežných výdavkov (nákladov) správneho fondu Sociálnej poisťovne za január a február 2017</t>
  </si>
  <si>
    <t>v štruktúre funkčnej a ekonomickej klasifikácie</t>
  </si>
  <si>
    <t xml:space="preserve">Funkčná </t>
  </si>
  <si>
    <t>Ekonomická klasifikácia</t>
  </si>
  <si>
    <t>Text</t>
  </si>
  <si>
    <t>Rozpis</t>
  </si>
  <si>
    <t>Rozpis rozpočtu</t>
  </si>
  <si>
    <t>%</t>
  </si>
  <si>
    <t>klasifikácia</t>
  </si>
  <si>
    <t xml:space="preserve">Hlavná </t>
  </si>
  <si>
    <t>Kategória</t>
  </si>
  <si>
    <t>Položka</t>
  </si>
  <si>
    <t>Podpo-</t>
  </si>
  <si>
    <t>rozpočtu</t>
  </si>
  <si>
    <t>za január a</t>
  </si>
  <si>
    <t>plnenia</t>
  </si>
  <si>
    <t>oddiel/skupina/</t>
  </si>
  <si>
    <t>kategória</t>
  </si>
  <si>
    <t>ložka</t>
  </si>
  <si>
    <t xml:space="preserve">po úpravách </t>
  </si>
  <si>
    <t xml:space="preserve">  február 2017</t>
  </si>
  <si>
    <t>(3 : 2)</t>
  </si>
  <si>
    <t>trieda/podtrieda</t>
  </si>
  <si>
    <t>k 28.2.2017</t>
  </si>
  <si>
    <t>b</t>
  </si>
  <si>
    <t>c</t>
  </si>
  <si>
    <t>d</t>
  </si>
  <si>
    <t>e</t>
  </si>
  <si>
    <t>f</t>
  </si>
  <si>
    <t>10.9.0</t>
  </si>
  <si>
    <t>600</t>
  </si>
  <si>
    <t>610</t>
  </si>
  <si>
    <t xml:space="preserve"> Mzdy, platy, služobné príjmy a ostatné osobné vyrovnania</t>
  </si>
  <si>
    <t>611</t>
  </si>
  <si>
    <t xml:space="preserve"> Tarifný plat, osobný plat, základný plat vrátane ich náhrad</t>
  </si>
  <si>
    <t>612</t>
  </si>
  <si>
    <t xml:space="preserve"> Príplatky</t>
  </si>
  <si>
    <t>612002</t>
  </si>
  <si>
    <t xml:space="preserve"> Ostatné príplatky okrem osobných príplatkov</t>
  </si>
  <si>
    <t>613</t>
  </si>
  <si>
    <t xml:space="preserve"> Náhrada za pracovnú pohotovosť</t>
  </si>
  <si>
    <t>614</t>
  </si>
  <si>
    <t xml:space="preserve"> Odmeny</t>
  </si>
  <si>
    <t>620</t>
  </si>
  <si>
    <t xml:space="preserve"> Poistné a príspevok do poisťovní </t>
  </si>
  <si>
    <t>621</t>
  </si>
  <si>
    <t xml:space="preserve"> Poistné do Všeobecnej zdravotnej poisťovne</t>
  </si>
  <si>
    <t>623</t>
  </si>
  <si>
    <t xml:space="preserve"> Poistné do ostatných zdravotných poisťovní</t>
  </si>
  <si>
    <t>625</t>
  </si>
  <si>
    <t xml:space="preserve"> Poistné do Sociálnej poisťovne</t>
  </si>
  <si>
    <t>625001</t>
  </si>
  <si>
    <t xml:space="preserve"> Na nemocenské poistenie</t>
  </si>
  <si>
    <t>625002</t>
  </si>
  <si>
    <t xml:space="preserve"> Na starobné poistenie</t>
  </si>
  <si>
    <t>625003</t>
  </si>
  <si>
    <t xml:space="preserve"> Na úrazové poistenie</t>
  </si>
  <si>
    <t>625004</t>
  </si>
  <si>
    <t xml:space="preserve"> Na invalidné poistenie</t>
  </si>
  <si>
    <t>625005</t>
  </si>
  <si>
    <t xml:space="preserve"> Na poistenie v nezamestnanosti</t>
  </si>
  <si>
    <t>625006</t>
  </si>
  <si>
    <t xml:space="preserve"> Na garančné poistenie</t>
  </si>
  <si>
    <t>625007</t>
  </si>
  <si>
    <t xml:space="preserve"> Na poistenie do rezervného fondu</t>
  </si>
  <si>
    <t>627</t>
  </si>
  <si>
    <t xml:space="preserve"> Príspevok do doplnkových dôchodkových poisťovní</t>
  </si>
  <si>
    <t>630</t>
  </si>
  <si>
    <t xml:space="preserve"> Tovary a služby</t>
  </si>
  <si>
    <t>631</t>
  </si>
  <si>
    <t xml:space="preserve"> Cestovné náhrady</t>
  </si>
  <si>
    <t xml:space="preserve">  Tuzemské pracovné cesty</t>
  </si>
  <si>
    <t xml:space="preserve">  Zahraničné pracovné cesty</t>
  </si>
  <si>
    <t xml:space="preserve">  Cestovné náhrady vlastným zamestnancom</t>
  </si>
  <si>
    <t>632</t>
  </si>
  <si>
    <t xml:space="preserve"> Energia, voda a komunikácie</t>
  </si>
  <si>
    <t xml:space="preserve"> Enegrie</t>
  </si>
  <si>
    <t xml:space="preserve"> Vodné, stočné </t>
  </si>
  <si>
    <t xml:space="preserve"> Poštovné služby a telekomunikačné služby</t>
  </si>
  <si>
    <t xml:space="preserve"> Komunikačná infraštruktúra</t>
  </si>
  <si>
    <t xml:space="preserve"> Telekomunikačná technika</t>
  </si>
  <si>
    <t>633</t>
  </si>
  <si>
    <t xml:space="preserve"> Materiál</t>
  </si>
  <si>
    <t>633001</t>
  </si>
  <si>
    <t xml:space="preserve"> Interiérové vybavenie</t>
  </si>
  <si>
    <t>633002</t>
  </si>
  <si>
    <t xml:space="preserve"> Výpočtová technika</t>
  </si>
  <si>
    <t>633003</t>
  </si>
  <si>
    <t>633004</t>
  </si>
  <si>
    <t xml:space="preserve"> Prevádzkové stroje, prístroje, zariadenia, technika a náradie</t>
  </si>
  <si>
    <t>633006</t>
  </si>
  <si>
    <t xml:space="preserve"> Všeobecný materiál</t>
  </si>
  <si>
    <t>633009</t>
  </si>
  <si>
    <t xml:space="preserve"> Knihy, časopisy, noviny, učebnice, učebné pomôcky </t>
  </si>
  <si>
    <t>633010</t>
  </si>
  <si>
    <t xml:space="preserve"> Pracovné odevy, obuv a pracovné pomôcky</t>
  </si>
  <si>
    <t>633013</t>
  </si>
  <si>
    <t xml:space="preserve"> Softvér </t>
  </si>
  <si>
    <t>633016</t>
  </si>
  <si>
    <t xml:space="preserve"> Reprezentačné</t>
  </si>
  <si>
    <t>634</t>
  </si>
  <si>
    <t xml:space="preserve"> Dopravné</t>
  </si>
  <si>
    <t xml:space="preserve"> Palivo, mazivá, oleje, špeciálne kvapaliny</t>
  </si>
  <si>
    <t xml:space="preserve"> Servis, údržba, opravy a výdavky s tým spojené</t>
  </si>
  <si>
    <t>634003</t>
  </si>
  <si>
    <t xml:space="preserve"> Poistenie</t>
  </si>
  <si>
    <t xml:space="preserve"> Prepravné a nájom dopravných prostriedkov</t>
  </si>
  <si>
    <t xml:space="preserve"> Karty, známky, poplatky</t>
  </si>
  <si>
    <t>635</t>
  </si>
  <si>
    <t xml:space="preserve"> Rutinná a štandartná údržba</t>
  </si>
  <si>
    <t xml:space="preserve">  Interiérového vybavenia</t>
  </si>
  <si>
    <t xml:space="preserve"> Výpočtovej techniky</t>
  </si>
  <si>
    <t xml:space="preserve"> Telekomunikačnej techniky</t>
  </si>
  <si>
    <t xml:space="preserve"> Prevádzkových strojov, prístrojov, zariadení, techniky a náradia</t>
  </si>
  <si>
    <t xml:space="preserve"> Budov, objekov alebo ich častí</t>
  </si>
  <si>
    <t>636</t>
  </si>
  <si>
    <t xml:space="preserve"> Nájomné za nájom</t>
  </si>
  <si>
    <t xml:space="preserve">  Nájomné budov, objektov alebo ich časti</t>
  </si>
  <si>
    <t xml:space="preserve">  Nájomné prevádzkových strojov, prístrojov, zariadení, techniky a náradia</t>
  </si>
  <si>
    <t>637</t>
  </si>
  <si>
    <t xml:space="preserve"> Služby</t>
  </si>
  <si>
    <t>637001</t>
  </si>
  <si>
    <t xml:space="preserve"> Školenia, kurzy, semináre, porady, konferencie, sympóziá</t>
  </si>
  <si>
    <t>637003</t>
  </si>
  <si>
    <t xml:space="preserve"> Propagácia, reklama a inzercia</t>
  </si>
  <si>
    <t>637004</t>
  </si>
  <si>
    <t xml:space="preserve"> Všeobecné služby</t>
  </si>
  <si>
    <t>637005</t>
  </si>
  <si>
    <t xml:space="preserve"> Špeciálne služby</t>
  </si>
  <si>
    <t>637007</t>
  </si>
  <si>
    <t>637009</t>
  </si>
  <si>
    <t xml:space="preserve"> Náhrada mzdy a platu</t>
  </si>
  <si>
    <t>637011</t>
  </si>
  <si>
    <t xml:space="preserve"> Štúdie, expertízy, posudky</t>
  </si>
  <si>
    <t>637012</t>
  </si>
  <si>
    <t xml:space="preserve"> Poplatky a odvody</t>
  </si>
  <si>
    <t>637014</t>
  </si>
  <si>
    <t xml:space="preserve"> Stravovanie</t>
  </si>
  <si>
    <t>637015</t>
  </si>
  <si>
    <t xml:space="preserve"> Poistné</t>
  </si>
  <si>
    <t>637016</t>
  </si>
  <si>
    <t xml:space="preserve"> Prídel do sociálneho fondu</t>
  </si>
  <si>
    <t>637024</t>
  </si>
  <si>
    <t xml:space="preserve"> Vyrovnanie kurzových rozdielov</t>
  </si>
  <si>
    <t>637026</t>
  </si>
  <si>
    <t xml:space="preserve"> Odmeny a príspevky</t>
  </si>
  <si>
    <t>637027</t>
  </si>
  <si>
    <t xml:space="preserve"> Odmeny zamestnancov mimopracovného pomeru</t>
  </si>
  <si>
    <t>637029</t>
  </si>
  <si>
    <t xml:space="preserve"> Manká a škody</t>
  </si>
  <si>
    <t xml:space="preserve">637031 </t>
  </si>
  <si>
    <t xml:space="preserve"> Pokuty a penále</t>
  </si>
  <si>
    <t>637034</t>
  </si>
  <si>
    <t xml:space="preserve"> Zdravotníckym zariadeniam</t>
  </si>
  <si>
    <t>637035</t>
  </si>
  <si>
    <t xml:space="preserve"> Dane</t>
  </si>
  <si>
    <t>637040</t>
  </si>
  <si>
    <t xml:space="preserve"> Služby v oblasti informačno - komunikačných technológií</t>
  </si>
  <si>
    <t>640</t>
  </si>
  <si>
    <t xml:space="preserve"> Bežné transfery</t>
  </si>
  <si>
    <t>642</t>
  </si>
  <si>
    <t xml:space="preserve"> Transfery jednotlivocm a neziskovým právnickým osobám</t>
  </si>
  <si>
    <t>642012</t>
  </si>
  <si>
    <t xml:space="preserve"> Na odstupné</t>
  </si>
  <si>
    <t>642013</t>
  </si>
  <si>
    <t xml:space="preserve"> Na odchodné</t>
  </si>
  <si>
    <t>642014</t>
  </si>
  <si>
    <t xml:space="preserve"> Jednotlivcovi</t>
  </si>
  <si>
    <t>642015</t>
  </si>
  <si>
    <t xml:space="preserve"> Na nemocenské dávky</t>
  </si>
  <si>
    <t>10.9.0.3</t>
  </si>
  <si>
    <t>642036</t>
  </si>
  <si>
    <t xml:space="preserve"> Na štipendiá</t>
  </si>
  <si>
    <t>649</t>
  </si>
  <si>
    <t xml:space="preserve"> Transfery do zahraničia</t>
  </si>
  <si>
    <t>649003</t>
  </si>
  <si>
    <t xml:space="preserve"> Medzinárodnej organizácii</t>
  </si>
  <si>
    <t>Vyhodnotenie plnenia upraveného rozpisu rozpočtu kapitálových výdavkov (nákladov) správneho fondu Sociálnej poisťovne</t>
  </si>
  <si>
    <t xml:space="preserve"> za obdobie január a február 2017 v štruktúre funkčnej a ekonomickej klasifikácie</t>
  </si>
  <si>
    <t>700</t>
  </si>
  <si>
    <t xml:space="preserve"> Kapitálové výdavky</t>
  </si>
  <si>
    <t>710</t>
  </si>
  <si>
    <t xml:space="preserve"> Obstarávanie kapitálových aktív</t>
  </si>
  <si>
    <t xml:space="preserve"> 711</t>
  </si>
  <si>
    <t xml:space="preserve"> Nákup pozemkov a nehmotných aktív</t>
  </si>
  <si>
    <t>711001</t>
  </si>
  <si>
    <t xml:space="preserve"> Pozemkov</t>
  </si>
  <si>
    <t xml:space="preserve"> 711003</t>
  </si>
  <si>
    <t xml:space="preserve"> Softvéru</t>
  </si>
  <si>
    <t xml:space="preserve"> 711004</t>
  </si>
  <si>
    <t xml:space="preserve"> Licencií</t>
  </si>
  <si>
    <t>712</t>
  </si>
  <si>
    <t xml:space="preserve"> Nákup budov, objektov alebo ich častí</t>
  </si>
  <si>
    <t>712001</t>
  </si>
  <si>
    <t xml:space="preserve"> 713</t>
  </si>
  <si>
    <t xml:space="preserve"> Nákup strojov, prístrojov, zariadení, techniky a náradia</t>
  </si>
  <si>
    <t xml:space="preserve"> 713001</t>
  </si>
  <si>
    <t xml:space="preserve"> Interiérového vybavenia</t>
  </si>
  <si>
    <t xml:space="preserve"> 713002</t>
  </si>
  <si>
    <t xml:space="preserve"> 713003</t>
  </si>
  <si>
    <t xml:space="preserve"> 713004</t>
  </si>
  <si>
    <t xml:space="preserve"> 713005</t>
  </si>
  <si>
    <t xml:space="preserve"> Špeciálnych strojov, prístrojov, zariadení, techniky, náradia a materiálu</t>
  </si>
  <si>
    <t xml:space="preserve"> 714</t>
  </si>
  <si>
    <t xml:space="preserve"> Nákup dopravných prostriedkov všetkých druhov</t>
  </si>
  <si>
    <t>714001</t>
  </si>
  <si>
    <t xml:space="preserve"> Osobných automobilov</t>
  </si>
  <si>
    <t xml:space="preserve"> 716</t>
  </si>
  <si>
    <t xml:space="preserve"> Prípravná a projektová dokumentácia</t>
  </si>
  <si>
    <t xml:space="preserve"> 717</t>
  </si>
  <si>
    <t xml:space="preserve"> Realizácia stavieb a ich technické zhodnotenie</t>
  </si>
  <si>
    <t>717001</t>
  </si>
  <si>
    <t xml:space="preserve"> Realizácia nových stavieb</t>
  </si>
  <si>
    <t>717002</t>
  </si>
  <si>
    <t xml:space="preserve"> Rekonštrukcia a modernizácia</t>
  </si>
  <si>
    <t>717003</t>
  </si>
  <si>
    <t xml:space="preserve"> Prístavby, nadstavby, stavebné úpravy</t>
  </si>
  <si>
    <t>Vyhodnotenie plnenia upraveného rozpisu rozpočtu bežných výdavkov (nákladov) správneho fondu Sociálnej poisťovne, ústredie</t>
  </si>
  <si>
    <t xml:space="preserve"> za január a február 2017 v štruktúre funkčnej a ekonomickej klasifikácie</t>
  </si>
  <si>
    <t>za január</t>
  </si>
  <si>
    <t>po úpravách</t>
  </si>
  <si>
    <t>a február</t>
  </si>
  <si>
    <t>k 28.02.2017</t>
  </si>
  <si>
    <t xml:space="preserve">  2017</t>
  </si>
  <si>
    <t xml:space="preserve"> Energie</t>
  </si>
  <si>
    <t xml:space="preserve"> Poštovné služby </t>
  </si>
  <si>
    <t xml:space="preserve"> Telekomunikačné služby</t>
  </si>
  <si>
    <t xml:space="preserve"> Služby v oblasti informačno-komunikačných technológií</t>
  </si>
  <si>
    <t>Evidencia úpravy rozpisu rozpočtu v Sociálnej poisťovni ústredie</t>
  </si>
  <si>
    <t>za rok  2017</t>
  </si>
  <si>
    <t>Poradové</t>
  </si>
  <si>
    <t>Dátum</t>
  </si>
  <si>
    <t>Fond</t>
  </si>
  <si>
    <t>Protokolárne</t>
  </si>
  <si>
    <t xml:space="preserve">Druh </t>
  </si>
  <si>
    <t>Druh rozpočtu</t>
  </si>
  <si>
    <t>Finančné</t>
  </si>
  <si>
    <t>Finanč.položka</t>
  </si>
  <si>
    <t>Program</t>
  </si>
  <si>
    <t>Suma</t>
  </si>
  <si>
    <t>číslo</t>
  </si>
  <si>
    <t>operácie</t>
  </si>
  <si>
    <t>stredisko</t>
  </si>
  <si>
    <t>BA--0081219/2017</t>
  </si>
  <si>
    <t>Odoslanie</t>
  </si>
  <si>
    <t>Rozpočtové opatrenie</t>
  </si>
  <si>
    <t>717002.04211220</t>
  </si>
  <si>
    <t>P1101</t>
  </si>
  <si>
    <t>správneho fondu, ústredie</t>
  </si>
  <si>
    <t>P1615</t>
  </si>
  <si>
    <t>P1701</t>
  </si>
  <si>
    <t>P1317</t>
  </si>
  <si>
    <t>P1702</t>
  </si>
  <si>
    <t>P1703</t>
  </si>
  <si>
    <t>Prijatie</t>
  </si>
  <si>
    <t>714001.04231200</t>
  </si>
  <si>
    <t>P1301</t>
  </si>
  <si>
    <t>BA--0113350/2017</t>
  </si>
  <si>
    <t>713003.04221220</t>
  </si>
  <si>
    <t>I1702</t>
  </si>
  <si>
    <t>711003.04121200</t>
  </si>
  <si>
    <t>BA--0137509/2017</t>
  </si>
  <si>
    <t>637040.51822100</t>
  </si>
  <si>
    <t>ZZZ</t>
  </si>
  <si>
    <t>633006.50111200</t>
  </si>
  <si>
    <t>BA--0125073/2017</t>
  </si>
  <si>
    <t>632001.50210000</t>
  </si>
  <si>
    <t>633001.50143000</t>
  </si>
  <si>
    <t>4.</t>
  </si>
  <si>
    <t>Vývoj pohľadávok Sociálnej poisťovne podľa druhov a podľa fondov mesačne v roku 2017</t>
  </si>
  <si>
    <t>Stav ku dňu</t>
  </si>
  <si>
    <t>Pohľadávky na poistnom a príspevkoch na SDS celkom                          ( účet 316 )</t>
  </si>
  <si>
    <t xml:space="preserve">Druhy pohľadávok v tis. EUR </t>
  </si>
  <si>
    <t>z toho</t>
  </si>
  <si>
    <t>Druhy pohľadávok na základe rozhodnutia</t>
  </si>
  <si>
    <t>pohľadávky na základe výkazu, prihlášky (účty 31611 a 316911)</t>
  </si>
  <si>
    <t>pohľadávky na základe rozhodnutia</t>
  </si>
  <si>
    <t>poistné</t>
  </si>
  <si>
    <t>penále</t>
  </si>
  <si>
    <t>Ostatné *</t>
  </si>
  <si>
    <t>31. decembru 2013</t>
  </si>
  <si>
    <t>31. decembru 2014</t>
  </si>
  <si>
    <t>31. decembru 2015</t>
  </si>
  <si>
    <t>31.januáru 2016</t>
  </si>
  <si>
    <t>29. februáru 2016</t>
  </si>
  <si>
    <t>31. marcu 2016</t>
  </si>
  <si>
    <t>30. aprílu 2016</t>
  </si>
  <si>
    <t>31. máju 2016</t>
  </si>
  <si>
    <t>30. júnu 2016</t>
  </si>
  <si>
    <t>31. júlu 2016</t>
  </si>
  <si>
    <t>31. augustu 2016</t>
  </si>
  <si>
    <t>30. septembru 2016</t>
  </si>
  <si>
    <t>31. októbru 2016</t>
  </si>
  <si>
    <t>30. novembru 2016</t>
  </si>
  <si>
    <t>31. decembru 2016</t>
  </si>
  <si>
    <t>31.januáru 2017</t>
  </si>
  <si>
    <t>28. februáru 2017</t>
  </si>
  <si>
    <t>*ostatné (pokuty,poplatky,regresy,preplatky na dávkach...)</t>
  </si>
  <si>
    <t>Vývoj pohľadávok SP podľa fondov (v tis.EUR)</t>
  </si>
  <si>
    <t xml:space="preserve">Pohľadávky SP podľa fondov stav </t>
  </si>
  <si>
    <t>Základné fondy spolu</t>
  </si>
  <si>
    <t xml:space="preserve">ZF nemoc. poistenia </t>
  </si>
  <si>
    <t xml:space="preserve">ZF starob. poistenia </t>
  </si>
  <si>
    <t xml:space="preserve">ZF invalid. poistenia </t>
  </si>
  <si>
    <t>ZF úrazového poist.</t>
  </si>
  <si>
    <t>ZF garanč. poistenia</t>
  </si>
  <si>
    <t>ZF poist.v nezamest.</t>
  </si>
  <si>
    <t xml:space="preserve">Rezerv.fond solidarity </t>
  </si>
  <si>
    <t xml:space="preserve">Zúčtov.poist. r. 1993 </t>
  </si>
  <si>
    <t xml:space="preserve">Zúčtov.poist. r. 1994 </t>
  </si>
  <si>
    <t>k 31. decembru 2013</t>
  </si>
  <si>
    <t>k 31. decembru 2014</t>
  </si>
  <si>
    <t>k 31. decembru 2015</t>
  </si>
  <si>
    <t>k 31. decembru 2016</t>
  </si>
  <si>
    <t>k 31.januáru 2017</t>
  </si>
  <si>
    <t>k 28. februáru 2017</t>
  </si>
  <si>
    <t>Pobočka</t>
  </si>
  <si>
    <t>Pohľadávky celkom ( účet 316 ) v tis. Eur</t>
  </si>
  <si>
    <t>stav k 29_2_2016</t>
  </si>
  <si>
    <t>stav k 28_2_2017</t>
  </si>
  <si>
    <t>nárast (+); pokles (-)</t>
  </si>
  <si>
    <t>zníženie (-), nárast (+) pohľadávok oproti stavu k 29_2_2016 o...%</t>
  </si>
  <si>
    <t>Rimavská Sobota</t>
  </si>
  <si>
    <t>Veľký Krtíš</t>
  </si>
  <si>
    <t>Bratislava</t>
  </si>
  <si>
    <t>Košice</t>
  </si>
  <si>
    <t>Žilina</t>
  </si>
  <si>
    <t>Trnava</t>
  </si>
  <si>
    <t>Galanta</t>
  </si>
  <si>
    <t>Považská Bystrica</t>
  </si>
  <si>
    <t>Senica</t>
  </si>
  <si>
    <t>Humenné</t>
  </si>
  <si>
    <t>Trebišov</t>
  </si>
  <si>
    <t>Prešov</t>
  </si>
  <si>
    <t>Prievidza</t>
  </si>
  <si>
    <t>Čadca</t>
  </si>
  <si>
    <t>Trenčín</t>
  </si>
  <si>
    <t>Michalovce</t>
  </si>
  <si>
    <t>Komárno</t>
  </si>
  <si>
    <t>Nitra</t>
  </si>
  <si>
    <t>Vranov nad Topľou</t>
  </si>
  <si>
    <t>Dolný Kubín</t>
  </si>
  <si>
    <t>Topoľčany</t>
  </si>
  <si>
    <t>Poprad</t>
  </si>
  <si>
    <t>Stará Ľubovňa</t>
  </si>
  <si>
    <t>Zvolen</t>
  </si>
  <si>
    <t>Dunajská Streda</t>
  </si>
  <si>
    <t>Nové Zámky</t>
  </si>
  <si>
    <t>Rožňava</t>
  </si>
  <si>
    <t>Žiar nad Hronom</t>
  </si>
  <si>
    <t>Liptovský Mikuláš</t>
  </si>
  <si>
    <t>Svidník</t>
  </si>
  <si>
    <t>Banská Bystrica</t>
  </si>
  <si>
    <t>Levice</t>
  </si>
  <si>
    <t>Spišská Nová Ves</t>
  </si>
  <si>
    <t>Lučenec</t>
  </si>
  <si>
    <t>Bardejov</t>
  </si>
  <si>
    <t>Martin</t>
  </si>
  <si>
    <t>SP pobočky</t>
  </si>
  <si>
    <t xml:space="preserve">Ústredie </t>
  </si>
  <si>
    <t>SP spolu</t>
  </si>
  <si>
    <t>exekúcie podané v roku 2017</t>
  </si>
  <si>
    <t>počet rozhodnutí</t>
  </si>
  <si>
    <t>výška vymáhanej pohľadávky v exekučnom konaní v tis. Eur</t>
  </si>
  <si>
    <t>úhrady v tis. Eur</t>
  </si>
  <si>
    <t xml:space="preserve">Prehľad pohľadávok vymáhaných prostredníctvom mandátnej správy spoločnosťou General Factoring a. s. </t>
  </si>
  <si>
    <t>sumárny prehľad prevedených pohľadávok do mandátnej správy a  akceptovaných úhrad od 01. 01. 2017 do 28.2. 2017</t>
  </si>
  <si>
    <t xml:space="preserve">spolu prevedené     </t>
  </si>
  <si>
    <t>počet</t>
  </si>
  <si>
    <t>suma tis. EUR</t>
  </si>
  <si>
    <t>spolu akceptované  (suma tis. EUR)</t>
  </si>
  <si>
    <t>sumárny prehľad rok 2017</t>
  </si>
  <si>
    <t>Vydané rozhodnutia o povolení splátok dlžných súm v roku 2017</t>
  </si>
  <si>
    <t>stav k</t>
  </si>
  <si>
    <t>počet povolených splátkových kalendárov</t>
  </si>
  <si>
    <t>suma  na ktorú boli vydané rozhodnutia o povolení splátok dlžných súm (tis. Eur)</t>
  </si>
  <si>
    <t>Celková vymožená suma    (tis. Eur)</t>
  </si>
  <si>
    <t>Stav pohľadávok  podľa pobočiek Sociálnej poisťovne a zdravotníckych zariadení k 28. februáru 2017 (v tis. EUR)</t>
  </si>
  <si>
    <t>Typ zdravotníckeho zariadenia</t>
  </si>
  <si>
    <t>Forma zdravotníckeho zariadenia (S/V)</t>
  </si>
  <si>
    <t>Názov zdravotníckeho zariadenia, sídlo</t>
  </si>
  <si>
    <t>IČO</t>
  </si>
  <si>
    <t>Pohľadávka na                     poistnom                                k 31. januáru 2017</t>
  </si>
  <si>
    <t>Pohľadávka na                     poistnom                                k 28. februáru 2017</t>
  </si>
  <si>
    <t>Rozdiel pohľadávky na                              poistnom                      2_ 2017 - 1_2017</t>
  </si>
  <si>
    <t>S</t>
  </si>
  <si>
    <t>Fakultná nemocnica s poliklinikou F. D. Roosevelta Banská Bystrica</t>
  </si>
  <si>
    <t>00165549</t>
  </si>
  <si>
    <t>Detská fakultná nemocnica s poliklinikou Bratislava</t>
  </si>
  <si>
    <t>00607231</t>
  </si>
  <si>
    <t>Univerzitná nemocnica Bratislava</t>
  </si>
  <si>
    <t>Univerzitná nemocnica L. Pasteura Košice</t>
  </si>
  <si>
    <t>00606707</t>
  </si>
  <si>
    <t>Fakultná nemocnica J. A. Reimana Prešov</t>
  </si>
  <si>
    <t>00610577</t>
  </si>
  <si>
    <t>Fakultná nemocnica Trnava</t>
  </si>
  <si>
    <t>00610381</t>
  </si>
  <si>
    <t>Fakultná nemocnica s poliklinikou Žilina</t>
  </si>
  <si>
    <t>Národná transfúzna služba SR, Bratislava</t>
  </si>
  <si>
    <t>Letecká vojenská nemocnica, a.s., Košice</t>
  </si>
  <si>
    <t>Detská ozdravovňa, Kremnické Bane</t>
  </si>
  <si>
    <t>V</t>
  </si>
  <si>
    <t>Kysucká nemocnica s poliklinikou Čadca</t>
  </si>
  <si>
    <t>Dolnooravská nemocnica s poliklinikou MUDr. L. N. Jégého Dolný Kubín</t>
  </si>
  <si>
    <t>00634905</t>
  </si>
  <si>
    <t>Liptovská nemocnica s poliklinikou MUDr. Ivana Stodolu Liptovský Mikuláš</t>
  </si>
  <si>
    <t>Nemocnica s poliklinikou v Považskej Bystrici</t>
  </si>
  <si>
    <t>00610411</t>
  </si>
  <si>
    <t>Nemocnica s poliklinikou Prievidza so sídlom v Bojniciach</t>
  </si>
  <si>
    <t>Nemocnica s poliklinikou Myjava</t>
  </si>
  <si>
    <t>00610721</t>
  </si>
  <si>
    <t>Mestská poliklinika Dubnica, m.p.o., Dubnica nad Váhom</t>
  </si>
  <si>
    <t>Sanatórium Tatranská Kotlina, n.o.</t>
  </si>
  <si>
    <t>Nemocnica s poliklinikou Ilava, n.o.</t>
  </si>
  <si>
    <t>36119385</t>
  </si>
  <si>
    <t>Nemocnica s poliklinikou Nové Mesto nad Váhom, n.o.</t>
  </si>
  <si>
    <t>Nemocnica A. Wintera n.o. Piešťany</t>
  </si>
  <si>
    <t>Všeobecná nemocnica s poliklinikou, n.o., Veľký Krtíš</t>
  </si>
  <si>
    <t>Regionálna nemocnica Banská Štiavnica, n.o.</t>
  </si>
  <si>
    <t>ZZ zostávajúce v pôsobnosti MZ SR - Vysokošpecializované odborné ústavy</t>
  </si>
  <si>
    <t>ZZ zostávajúce v pôsobnosti MZ SR - Nemocnice s poliklinikou III. typu</t>
  </si>
  <si>
    <t>ZZ zostávajúce v pôsobnosti MZ SR - Psychiatrické nemocnice</t>
  </si>
  <si>
    <t>ZZ zostávajúce v pôsobnosti MZ SR - Psychiatrické liečebne</t>
  </si>
  <si>
    <t>ZZ zostávajúce v pôsobnosti MZ SR - Odborné liečebne ústavy</t>
  </si>
  <si>
    <t>ZZ zostávajúce v pôsobnosti MZ SR - Iné zariadenia</t>
  </si>
  <si>
    <t>ZZ prechádzajúce na VÚC - Nemocnice s poliklinikou II. typu</t>
  </si>
  <si>
    <t>ZZ prechádzajúce na VÚC - Polikliniky prechádzajúce na VÚC</t>
  </si>
  <si>
    <t>ZZ prechádzajúce na obce a mestá</t>
  </si>
  <si>
    <t>ZZ transformované na neziskové organizácie</t>
  </si>
  <si>
    <t xml:space="preserve">Novovzniknutá nezisková organizácia </t>
  </si>
  <si>
    <t>Rozpočtová organizácia vytvorená VÚC za účelom prevzatia pohľadávok ZZ</t>
  </si>
  <si>
    <t>ZZ v pôsobnosti MZ SR</t>
  </si>
  <si>
    <t xml:space="preserve">ZZ prechádzajúce na VÚC, obce a mestá, neziskové organizácie </t>
  </si>
  <si>
    <t>Stav pohľadávok (v tis. EUR) podľa pobočiek Sociálnej poisťovne a zdravotníckych zariadení k 28. februáru 2017</t>
  </si>
  <si>
    <t>Typ ZZ</t>
  </si>
  <si>
    <t>Forma ZZ (S/V)</t>
  </si>
  <si>
    <t>Platenie bežného poistného</t>
  </si>
  <si>
    <t>Pohľadávka na poistnom k 28.2.2017</t>
  </si>
  <si>
    <t>Spôsob zabezpečenia pohľadávky</t>
  </si>
  <si>
    <t>Dátum zriadenia záložného práva</t>
  </si>
  <si>
    <t>Suma na ktorú bolo záložné právo zriadené</t>
  </si>
  <si>
    <t xml:space="preserve">Exekúcia </t>
  </si>
  <si>
    <t>Splátkový kalendár</t>
  </si>
  <si>
    <t>Suma mesačnej úhrady dobrovoľných splátok</t>
  </si>
  <si>
    <t>Dátum podania návrhu na vykonanie exekúcie</t>
  </si>
  <si>
    <t>Meno konajúceho exekútora</t>
  </si>
  <si>
    <t>Číslo exekučného konania</t>
  </si>
  <si>
    <t>Výška uplatnenej sumy</t>
  </si>
  <si>
    <t>Výška vymoženej sumy</t>
  </si>
  <si>
    <t>Dátum vydania rozhodnutia o povolení splátok dlžných súm v zmysle § 146 zákona o sociálnom poistení</t>
  </si>
  <si>
    <t>Suma na ktorú bolo splácanie povolené</t>
  </si>
  <si>
    <t>Suma úhrady na základe povolenia splátok dlžných súm</t>
  </si>
  <si>
    <t>A</t>
  </si>
  <si>
    <t>-</t>
  </si>
  <si>
    <t>C</t>
  </si>
  <si>
    <t>N</t>
  </si>
  <si>
    <t>zmluvné záložné právo</t>
  </si>
  <si>
    <t>_</t>
  </si>
  <si>
    <t>X</t>
  </si>
  <si>
    <t>Legenda:</t>
  </si>
  <si>
    <t>ZZ zostávajúce v pôsobnosti MZ SR - Fakultné nemocnice</t>
  </si>
  <si>
    <t>platí</t>
  </si>
  <si>
    <t>čiastočne (za zamestnancov)</t>
  </si>
  <si>
    <t>neplatí</t>
  </si>
  <si>
    <t>ukončená registrácia</t>
  </si>
  <si>
    <t>Rok 2017 - zamestnávatelia - nepredpísané poistné</t>
  </si>
  <si>
    <t>REAKCIA - ÚHRADA</t>
  </si>
  <si>
    <t xml:space="preserve">Výzvy
zaslané v mesiaci
 </t>
  </si>
  <si>
    <t xml:space="preserve">Výzvy
 za obdobie 
</t>
  </si>
  <si>
    <t>Počet odoslaných
 SMS a e-mailov</t>
  </si>
  <si>
    <t>Počet doručených
SMS a e-mailov</t>
  </si>
  <si>
    <t>Počet zamestnávateľov, ktorých sa doručené výzvy týkali</t>
  </si>
  <si>
    <t>Objem poistného, viažuceho sa k odoslaným SMS správam a e-mailom v Eur</t>
  </si>
  <si>
    <t>Uhradené poistné na základe upozornenia formou SMS správ a e-mailu v Eur</t>
  </si>
  <si>
    <t xml:space="preserve">        % úspešnosti</t>
  </si>
  <si>
    <t>Január_2017</t>
  </si>
  <si>
    <t>November_2016</t>
  </si>
  <si>
    <t>Február_2017</t>
  </si>
  <si>
    <t>December_2016</t>
  </si>
  <si>
    <t>Rok 2017 - zamestnávatelia - nepredložené výkazy</t>
  </si>
  <si>
    <t>Reakcia:</t>
  </si>
  <si>
    <t>Počet odoslaných
SMS a e-mailov</t>
  </si>
  <si>
    <t>Počet doručených SMS a e-mailov</t>
  </si>
  <si>
    <t>Počet zaslaných výkazov na základe upozornenia formou SMS a e-mailu</t>
  </si>
  <si>
    <t xml:space="preserve">Január_2017 </t>
  </si>
  <si>
    <t>;</t>
  </si>
  <si>
    <t>Rok 2017 - SZČO - nepredpísané poistné</t>
  </si>
  <si>
    <t>Počet  odoslaných
SMS a e-mailov</t>
  </si>
  <si>
    <t xml:space="preserve"> Objem poistného, viažuceho sa k odoslaným SMS a e-mailom v Eur</t>
  </si>
  <si>
    <t>Uhradené poistné na základe upozornenia formou SMS správ a e-mailu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</si>
</sst>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1" formatCode="_-* #,##0\ _E_U_R_-;\-* #,##0\ _E_U_R_-;_-* &quot;-&quot;\ _E_U_R_-;_-@_-"/>
    <numFmt numFmtId="44" formatCode="_-* #,##0.00\ &quot;EUR&quot;_-;\-* #,##0.00\ &quot;EUR&quot;_-;_-* &quot;-&quot;??\ &quot;EUR&quot;_-;_-@_-"/>
    <numFmt numFmtId="164" formatCode="_-* #,##0.00\ _S_k_-;\-* #,##0.00\ _S_k_-;_-* &quot;-&quot;??\ _S_k_-;_-@_-"/>
    <numFmt numFmtId="165" formatCode="&quot;$&quot;#,##0;[Red]\-&quot;$&quot;#,##0"/>
    <numFmt numFmtId="166" formatCode="m\o\n\th\ d\,\ \y\y\y\y"/>
    <numFmt numFmtId="167" formatCode=";;"/>
    <numFmt numFmtId="168" formatCode="_-* #,##0.00\ [$€-1]_-;\-* #,##0.00\ [$€-1]_-;_-* &quot;-&quot;??\ [$€-1]_-"/>
    <numFmt numFmtId="169" formatCode="_(* #,##0.00_);_(* \(#,##0.00\);_(* &quot;-&quot;??_);_(@_)"/>
    <numFmt numFmtId="170" formatCode="#,##0\ _S_k"/>
    <numFmt numFmtId="171" formatCode="_-* #,##0.00\ _€_-;\-* #,##0.00\ _€_-;_-* &quot;-&quot;??\ _€_-;_-@_-"/>
    <numFmt numFmtId="172" formatCode="#,##0.00_ ;\-#,##0.00\ "/>
    <numFmt numFmtId="173" formatCode="_-* #,##0\ _S_k_-;\-* #,##0\ _S_k_-;_-* &quot;-&quot;\ _S_k_-;_-@_-"/>
    <numFmt numFmtId="174" formatCode="#,##0;\-#,##0;&quot; &quot;"/>
    <numFmt numFmtId="175" formatCode="#,##0.00_ ;[Red]\-#,##0.00;\-"/>
    <numFmt numFmtId="176" formatCode="_-* #,##0.00\ &quot;Sk&quot;_-;\-* #,##0.00\ &quot;Sk&quot;_-;_-* &quot;-&quot;??\ &quot;Sk&quot;_-;_-@_-"/>
    <numFmt numFmtId="177" formatCode="#,##0.00000"/>
    <numFmt numFmtId="178" formatCode="#,##0.0000"/>
    <numFmt numFmtId="179" formatCode="#,##0.000"/>
    <numFmt numFmtId="180" formatCode="#,##0.00_ ;[Red]\-#,##0.00\ "/>
    <numFmt numFmtId="181" formatCode="#,##0.00\ &quot;Sk&quot;"/>
  </numFmts>
  <fonts count="13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10"/>
      <name val="Times New Roman"/>
      <family val="1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"/>
      <color indexed="8"/>
      <name val="Courier"/>
      <family val="3"/>
    </font>
    <font>
      <sz val="11"/>
      <color indexed="17"/>
      <name val="Calibri"/>
      <family val="2"/>
      <charset val="238"/>
    </font>
    <font>
      <b/>
      <sz val="1"/>
      <color indexed="8"/>
      <name val="Courier"/>
      <family val="3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2"/>
      <name val="Arial CE"/>
      <family val="2"/>
      <charset val="238"/>
    </font>
    <font>
      <sz val="11"/>
      <color indexed="60"/>
      <name val="Calibri"/>
      <family val="2"/>
      <charset val="238"/>
    </font>
    <font>
      <sz val="12"/>
      <name val="Arial CE"/>
      <charset val="238"/>
    </font>
    <font>
      <sz val="11"/>
      <name val="Arial"/>
      <family val="2"/>
      <charset val="238"/>
    </font>
    <font>
      <sz val="11"/>
      <color indexed="52"/>
      <name val="Calibri"/>
      <family val="2"/>
      <charset val="238"/>
    </font>
    <font>
      <sz val="6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i/>
      <u/>
      <sz val="24"/>
      <name val="Times New Roman CE"/>
      <family val="1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0061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9C6500"/>
      <name val="Arial"/>
      <family val="2"/>
      <charset val="238"/>
    </font>
    <font>
      <sz val="10"/>
      <color rgb="FFFA7D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3F3F76"/>
      <name val="Arial"/>
      <family val="2"/>
      <charset val="238"/>
    </font>
    <font>
      <b/>
      <sz val="10"/>
      <color rgb="FFFA7D00"/>
      <name val="Arial"/>
      <family val="2"/>
      <charset val="238"/>
    </font>
    <font>
      <b/>
      <sz val="10"/>
      <color rgb="FF3F3F3F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rgb="FF9C0006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0"/>
      <name val="Arial"/>
      <family val="2"/>
      <charset val="238"/>
    </font>
    <font>
      <i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Arial CE"/>
      <family val="2"/>
      <charset val="238"/>
    </font>
    <font>
      <sz val="11"/>
      <name val="Arial CE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sz val="11"/>
      <name val="Arial CE"/>
      <family val="2"/>
      <charset val="238"/>
    </font>
    <font>
      <b/>
      <sz val="14"/>
      <name val="Times New Roman"/>
      <family val="1"/>
      <charset val="238"/>
    </font>
    <font>
      <b/>
      <sz val="14"/>
      <name val="Arial"/>
      <family val="2"/>
      <charset val="238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b/>
      <sz val="10"/>
      <name val="Arial CE"/>
      <charset val="238"/>
    </font>
    <font>
      <i/>
      <sz val="12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name val="Arial"/>
      <family val="2"/>
    </font>
    <font>
      <sz val="10"/>
      <color indexed="9"/>
      <name val="Arial"/>
      <family val="2"/>
    </font>
    <font>
      <sz val="10"/>
      <color indexed="9"/>
      <name val="Arial CE"/>
      <family val="2"/>
      <charset val="238"/>
    </font>
    <font>
      <b/>
      <sz val="10"/>
      <name val="Arial"/>
      <family val="2"/>
    </font>
    <font>
      <i/>
      <sz val="10"/>
      <color indexed="13"/>
      <name val="Arial"/>
      <family val="2"/>
    </font>
    <font>
      <i/>
      <sz val="10"/>
      <color indexed="13"/>
      <name val="Arial CE"/>
      <family val="2"/>
      <charset val="238"/>
    </font>
    <font>
      <i/>
      <sz val="10"/>
      <name val="Arial"/>
      <family val="2"/>
    </font>
    <font>
      <sz val="10"/>
      <color indexed="13"/>
      <name val="Arial"/>
      <family val="2"/>
    </font>
    <font>
      <sz val="10"/>
      <color indexed="13"/>
      <name val="Arial CE"/>
      <family val="2"/>
      <charset val="238"/>
    </font>
    <font>
      <b/>
      <i/>
      <sz val="9"/>
      <name val="Arial"/>
      <family val="2"/>
    </font>
    <font>
      <b/>
      <i/>
      <sz val="9"/>
      <name val="Arial CE"/>
      <family val="2"/>
      <charset val="238"/>
    </font>
    <font>
      <b/>
      <sz val="9"/>
      <name val="Arial"/>
      <family val="2"/>
    </font>
    <font>
      <b/>
      <sz val="9"/>
      <name val="Arial CE"/>
      <family val="2"/>
      <charset val="238"/>
    </font>
    <font>
      <sz val="8"/>
      <name val="Arial"/>
      <family val="2"/>
    </font>
    <font>
      <sz val="11"/>
      <color indexed="8"/>
      <name val="Times New Roman"/>
      <family val="1"/>
      <charset val="238"/>
    </font>
    <font>
      <sz val="11"/>
      <color rgb="FF008A3E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</fills>
  <borders count="7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277">
    <xf numFmtId="0" fontId="0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3" fontId="29" fillId="0" borderId="0"/>
    <xf numFmtId="3" fontId="30" fillId="0" borderId="0"/>
    <xf numFmtId="38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2" fillId="0" borderId="0">
      <protection locked="0"/>
    </xf>
    <xf numFmtId="0" fontId="33" fillId="4" borderId="0" applyNumberFormat="0" applyBorder="0" applyAlignment="0" applyProtection="0"/>
    <xf numFmtId="168" fontId="22" fillId="0" borderId="0" applyFont="0" applyFill="0" applyBorder="0" applyAlignment="0" applyProtection="0"/>
    <xf numFmtId="167" fontId="32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5" fillId="16" borderId="1" applyNumberFormat="0" applyAlignment="0" applyProtection="0"/>
    <xf numFmtId="0" fontId="36" fillId="0" borderId="2" applyNumberFormat="0" applyFill="0" applyAlignment="0" applyProtection="0"/>
    <xf numFmtId="0" fontId="37" fillId="0" borderId="3" applyNumberFormat="0" applyFill="0" applyAlignment="0" applyProtection="0"/>
    <xf numFmtId="0" fontId="38" fillId="0" borderId="4" applyNumberFormat="0" applyFill="0" applyAlignment="0" applyProtection="0"/>
    <xf numFmtId="0" fontId="38" fillId="0" borderId="0" applyNumberFormat="0" applyFill="0" applyBorder="0" applyAlignment="0" applyProtection="0"/>
    <xf numFmtId="2" fontId="39" fillId="0" borderId="0"/>
    <xf numFmtId="0" fontId="40" fillId="17" borderId="0" applyNumberFormat="0" applyBorder="0" applyAlignment="0" applyProtection="0"/>
    <xf numFmtId="0" fontId="22" fillId="0" borderId="0"/>
    <xf numFmtId="0" fontId="23" fillId="0" borderId="0"/>
    <xf numFmtId="0" fontId="25" fillId="0" borderId="0"/>
    <xf numFmtId="0" fontId="41" fillId="0" borderId="0"/>
    <xf numFmtId="0" fontId="42" fillId="0" borderId="0"/>
    <xf numFmtId="0" fontId="22" fillId="0" borderId="0"/>
    <xf numFmtId="0" fontId="25" fillId="0" borderId="0"/>
    <xf numFmtId="0" fontId="23" fillId="0" borderId="0"/>
    <xf numFmtId="0" fontId="31" fillId="0" borderId="0"/>
    <xf numFmtId="0" fontId="30" fillId="0" borderId="0"/>
    <xf numFmtId="0" fontId="25" fillId="18" borderId="5" applyNumberFormat="0" applyFont="0" applyAlignment="0" applyProtection="0"/>
    <xf numFmtId="0" fontId="43" fillId="0" borderId="6" applyNumberFormat="0" applyFill="0" applyAlignment="0" applyProtection="0"/>
    <xf numFmtId="49" fontId="44" fillId="0" borderId="0"/>
    <xf numFmtId="0" fontId="45" fillId="0" borderId="7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2" fillId="0" borderId="8">
      <protection locked="0"/>
    </xf>
    <xf numFmtId="0" fontId="48" fillId="0" borderId="0"/>
    <xf numFmtId="0" fontId="49" fillId="7" borderId="9" applyNumberFormat="0" applyAlignment="0" applyProtection="0"/>
    <xf numFmtId="0" fontId="50" fillId="19" borderId="9" applyNumberFormat="0" applyAlignment="0" applyProtection="0"/>
    <xf numFmtId="0" fontId="51" fillId="19" borderId="10" applyNumberFormat="0" applyAlignment="0" applyProtection="0"/>
    <xf numFmtId="0" fontId="52" fillId="0" borderId="0" applyNumberFormat="0" applyFill="0" applyBorder="0" applyAlignment="0" applyProtection="0"/>
    <xf numFmtId="0" fontId="53" fillId="3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23" borderId="0" applyNumberFormat="0" applyBorder="0" applyAlignment="0" applyProtection="0"/>
    <xf numFmtId="164" fontId="22" fillId="0" borderId="0" applyFont="0" applyFill="0" applyBorder="0" applyAlignment="0" applyProtection="0"/>
    <xf numFmtId="0" fontId="22" fillId="0" borderId="0"/>
    <xf numFmtId="0" fontId="21" fillId="0" borderId="0"/>
    <xf numFmtId="164" fontId="54" fillId="0" borderId="0" applyFont="0" applyFill="0" applyBorder="0" applyAlignment="0" applyProtection="0"/>
    <xf numFmtId="0" fontId="20" fillId="0" borderId="0"/>
    <xf numFmtId="164" fontId="55" fillId="0" borderId="0" applyFont="0" applyFill="0" applyBorder="0" applyAlignment="0" applyProtection="0"/>
    <xf numFmtId="0" fontId="19" fillId="0" borderId="0"/>
    <xf numFmtId="164" fontId="56" fillId="0" borderId="0" applyFont="0" applyFill="0" applyBorder="0" applyAlignment="0" applyProtection="0"/>
    <xf numFmtId="0" fontId="18" fillId="0" borderId="0"/>
    <xf numFmtId="164" fontId="57" fillId="0" borderId="0" applyFont="0" applyFill="0" applyBorder="0" applyAlignment="0" applyProtection="0"/>
    <xf numFmtId="0" fontId="26" fillId="0" borderId="0"/>
    <xf numFmtId="164" fontId="58" fillId="0" borderId="0" applyFont="0" applyFill="0" applyBorder="0" applyAlignment="0" applyProtection="0"/>
    <xf numFmtId="0" fontId="17" fillId="0" borderId="0"/>
    <xf numFmtId="0" fontId="22" fillId="0" borderId="0"/>
    <xf numFmtId="0" fontId="16" fillId="0" borderId="0"/>
    <xf numFmtId="9" fontId="22" fillId="0" borderId="0" applyFont="0" applyFill="0" applyBorder="0" applyAlignment="0" applyProtection="0"/>
    <xf numFmtId="0" fontId="25" fillId="0" borderId="0"/>
    <xf numFmtId="0" fontId="15" fillId="0" borderId="0"/>
    <xf numFmtId="0" fontId="14" fillId="0" borderId="0"/>
    <xf numFmtId="0" fontId="13" fillId="0" borderId="0"/>
    <xf numFmtId="0" fontId="22" fillId="0" borderId="0"/>
    <xf numFmtId="0" fontId="22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59" fillId="29" borderId="0" applyNumberFormat="0" applyBorder="0" applyAlignment="0" applyProtection="0"/>
    <xf numFmtId="0" fontId="59" fillId="30" borderId="0" applyNumberFormat="0" applyBorder="0" applyAlignment="0" applyProtection="0"/>
    <xf numFmtId="0" fontId="59" fillId="31" borderId="0" applyNumberFormat="0" applyBorder="0" applyAlignment="0" applyProtection="0"/>
    <xf numFmtId="0" fontId="59" fillId="32" borderId="0" applyNumberFormat="0" applyBorder="0" applyAlignment="0" applyProtection="0"/>
    <xf numFmtId="0" fontId="59" fillId="33" borderId="0" applyNumberFormat="0" applyBorder="0" applyAlignment="0" applyProtection="0"/>
    <xf numFmtId="0" fontId="59" fillId="34" borderId="0" applyNumberFormat="0" applyBorder="0" applyAlignment="0" applyProtection="0"/>
    <xf numFmtId="0" fontId="59" fillId="35" borderId="0" applyNumberFormat="0" applyBorder="0" applyAlignment="0" applyProtection="0"/>
    <xf numFmtId="0" fontId="60" fillId="36" borderId="0" applyNumberFormat="0" applyBorder="0" applyAlignment="0" applyProtection="0"/>
    <xf numFmtId="0" fontId="60" fillId="37" borderId="0" applyNumberFormat="0" applyBorder="0" applyAlignment="0" applyProtection="0"/>
    <xf numFmtId="0" fontId="60" fillId="38" borderId="0" applyNumberFormat="0" applyBorder="0" applyAlignment="0" applyProtection="0"/>
    <xf numFmtId="0" fontId="60" fillId="39" borderId="0" applyNumberFormat="0" applyBorder="0" applyAlignment="0" applyProtection="0"/>
    <xf numFmtId="0" fontId="60" fillId="40" borderId="0" applyNumberFormat="0" applyBorder="0" applyAlignment="0" applyProtection="0"/>
    <xf numFmtId="0" fontId="60" fillId="41" borderId="0" applyNumberFormat="0" applyBorder="0" applyAlignment="0" applyProtection="0"/>
    <xf numFmtId="0" fontId="61" fillId="42" borderId="0" applyNumberFormat="0" applyBorder="0" applyAlignment="0" applyProtection="0"/>
    <xf numFmtId="0" fontId="62" fillId="43" borderId="18" applyNumberFormat="0" applyAlignment="0" applyProtection="0"/>
    <xf numFmtId="0" fontId="63" fillId="0" borderId="19" applyNumberFormat="0" applyFill="0" applyAlignment="0" applyProtection="0"/>
    <xf numFmtId="0" fontId="64" fillId="0" borderId="20" applyNumberFormat="0" applyFill="0" applyAlignment="0" applyProtection="0"/>
    <xf numFmtId="0" fontId="65" fillId="0" borderId="21" applyNumberFormat="0" applyFill="0" applyAlignment="0" applyProtection="0"/>
    <xf numFmtId="0" fontId="65" fillId="0" borderId="0" applyNumberFormat="0" applyFill="0" applyBorder="0" applyAlignment="0" applyProtection="0"/>
    <xf numFmtId="0" fontId="66" fillId="44" borderId="0" applyNumberFormat="0" applyBorder="0" applyAlignment="0" applyProtection="0"/>
    <xf numFmtId="0" fontId="59" fillId="45" borderId="22" applyNumberFormat="0" applyFont="0" applyAlignment="0" applyProtection="0"/>
    <xf numFmtId="0" fontId="67" fillId="0" borderId="23" applyNumberFormat="0" applyFill="0" applyAlignment="0" applyProtection="0"/>
    <xf numFmtId="0" fontId="68" fillId="0" borderId="24" applyNumberFormat="0" applyFill="0" applyAlignment="0" applyProtection="0"/>
    <xf numFmtId="0" fontId="69" fillId="0" borderId="0" applyNumberFormat="0" applyFill="0" applyBorder="0" applyAlignment="0" applyProtection="0"/>
    <xf numFmtId="0" fontId="70" fillId="46" borderId="25" applyNumberFormat="0" applyAlignment="0" applyProtection="0"/>
    <xf numFmtId="0" fontId="71" fillId="47" borderId="25" applyNumberFormat="0" applyAlignment="0" applyProtection="0"/>
    <xf numFmtId="0" fontId="72" fillId="47" borderId="26" applyNumberFormat="0" applyAlignment="0" applyProtection="0"/>
    <xf numFmtId="0" fontId="73" fillId="0" borderId="0" applyNumberFormat="0" applyFill="0" applyBorder="0" applyAlignment="0" applyProtection="0"/>
    <xf numFmtId="0" fontId="74" fillId="48" borderId="0" applyNumberFormat="0" applyBorder="0" applyAlignment="0" applyProtection="0"/>
    <xf numFmtId="0" fontId="60" fillId="49" borderId="0" applyNumberFormat="0" applyBorder="0" applyAlignment="0" applyProtection="0"/>
    <xf numFmtId="0" fontId="60" fillId="50" borderId="0" applyNumberFormat="0" applyBorder="0" applyAlignment="0" applyProtection="0"/>
    <xf numFmtId="0" fontId="60" fillId="51" borderId="0" applyNumberFormat="0" applyBorder="0" applyAlignment="0" applyProtection="0"/>
    <xf numFmtId="0" fontId="60" fillId="52" borderId="0" applyNumberFormat="0" applyBorder="0" applyAlignment="0" applyProtection="0"/>
    <xf numFmtId="0" fontId="60" fillId="53" borderId="0" applyNumberFormat="0" applyBorder="0" applyAlignment="0" applyProtection="0"/>
    <xf numFmtId="0" fontId="60" fillId="54" borderId="0" applyNumberFormat="0" applyBorder="0" applyAlignment="0" applyProtection="0"/>
    <xf numFmtId="9" fontId="22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9" fontId="75" fillId="0" borderId="0" applyFont="0" applyFill="0" applyBorder="0" applyAlignment="0" applyProtection="0"/>
    <xf numFmtId="0" fontId="76" fillId="0" borderId="0"/>
    <xf numFmtId="0" fontId="22" fillId="0" borderId="0"/>
    <xf numFmtId="9" fontId="76" fillId="0" borderId="0" applyFont="0" applyFill="0" applyBorder="0" applyAlignment="0" applyProtection="0"/>
    <xf numFmtId="0" fontId="77" fillId="0" borderId="0"/>
    <xf numFmtId="169" fontId="77" fillId="0" borderId="0" applyFont="0" applyFill="0" applyBorder="0" applyAlignment="0" applyProtection="0"/>
    <xf numFmtId="0" fontId="78" fillId="0" borderId="0"/>
    <xf numFmtId="0" fontId="25" fillId="0" borderId="0"/>
    <xf numFmtId="0" fontId="79" fillId="0" borderId="0"/>
    <xf numFmtId="0" fontId="22" fillId="0" borderId="0"/>
    <xf numFmtId="0" fontId="80" fillId="0" borderId="0"/>
    <xf numFmtId="169" fontId="80" fillId="0" borderId="0" applyFont="0" applyFill="0" applyBorder="0" applyAlignment="0" applyProtection="0"/>
    <xf numFmtId="0" fontId="22" fillId="0" borderId="0"/>
    <xf numFmtId="0" fontId="22" fillId="0" borderId="0"/>
    <xf numFmtId="0" fontId="4" fillId="0" borderId="0"/>
    <xf numFmtId="0" fontId="25" fillId="0" borderId="0"/>
    <xf numFmtId="171" fontId="59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22" fillId="0" borderId="0"/>
    <xf numFmtId="0" fontId="22" fillId="0" borderId="0"/>
    <xf numFmtId="0" fontId="5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" fillId="0" borderId="0"/>
    <xf numFmtId="0" fontId="25" fillId="0" borderId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45" borderId="22" applyNumberFormat="0" applyFont="0" applyAlignment="0" applyProtection="0"/>
    <xf numFmtId="0" fontId="3" fillId="45" borderId="22" applyNumberFormat="0" applyFont="0" applyAlignment="0" applyProtection="0"/>
    <xf numFmtId="44" fontId="88" fillId="0" borderId="0" applyFont="0" applyFill="0" applyBorder="0" applyAlignment="0" applyProtection="0"/>
    <xf numFmtId="0" fontId="22" fillId="0" borderId="0"/>
    <xf numFmtId="0" fontId="22" fillId="0" borderId="0"/>
    <xf numFmtId="0" fontId="26" fillId="0" borderId="0"/>
    <xf numFmtId="0" fontId="25" fillId="0" borderId="0"/>
    <xf numFmtId="0" fontId="2" fillId="0" borderId="0"/>
    <xf numFmtId="0" fontId="25" fillId="0" borderId="0"/>
    <xf numFmtId="0" fontId="22" fillId="0" borderId="0"/>
    <xf numFmtId="0" fontId="112" fillId="57" borderId="0"/>
    <xf numFmtId="0" fontId="97" fillId="57" borderId="0"/>
    <xf numFmtId="0" fontId="22" fillId="57" borderId="0"/>
    <xf numFmtId="0" fontId="97" fillId="57" borderId="0"/>
    <xf numFmtId="0" fontId="97" fillId="57" borderId="0"/>
    <xf numFmtId="0" fontId="113" fillId="58" borderId="0"/>
    <xf numFmtId="0" fontId="114" fillId="58" borderId="0"/>
    <xf numFmtId="0" fontId="115" fillId="57" borderId="0"/>
    <xf numFmtId="0" fontId="114" fillId="58" borderId="0"/>
    <xf numFmtId="0" fontId="114" fillId="58" borderId="0"/>
    <xf numFmtId="0" fontId="116" fillId="59" borderId="0"/>
    <xf numFmtId="0" fontId="117" fillId="59" borderId="0"/>
    <xf numFmtId="0" fontId="118" fillId="57" borderId="0"/>
    <xf numFmtId="0" fontId="117" fillId="59" borderId="0"/>
    <xf numFmtId="0" fontId="117" fillId="59" borderId="0"/>
    <xf numFmtId="0" fontId="119" fillId="60" borderId="0"/>
    <xf numFmtId="0" fontId="120" fillId="60" borderId="0"/>
    <xf numFmtId="0" fontId="111" fillId="57" borderId="0"/>
    <xf numFmtId="0" fontId="120" fillId="60" borderId="0"/>
    <xf numFmtId="0" fontId="120" fillId="60" borderId="0"/>
    <xf numFmtId="0" fontId="121" fillId="0" borderId="0"/>
    <xf numFmtId="0" fontId="122" fillId="0" borderId="0"/>
    <xf numFmtId="0" fontId="121" fillId="57" borderId="0"/>
    <xf numFmtId="0" fontId="122" fillId="0" borderId="0"/>
    <xf numFmtId="0" fontId="122" fillId="0" borderId="0"/>
    <xf numFmtId="0" fontId="123" fillId="0" borderId="0"/>
    <xf numFmtId="0" fontId="124" fillId="0" borderId="0"/>
    <xf numFmtId="0" fontId="123" fillId="57" borderId="0"/>
    <xf numFmtId="0" fontId="124" fillId="0" borderId="0"/>
    <xf numFmtId="0" fontId="124" fillId="0" borderId="0"/>
    <xf numFmtId="0" fontId="125" fillId="0" borderId="0"/>
    <xf numFmtId="0" fontId="30" fillId="0" borderId="0"/>
    <xf numFmtId="0" fontId="125" fillId="57" borderId="0"/>
    <xf numFmtId="0" fontId="30" fillId="0" borderId="0"/>
    <xf numFmtId="0" fontId="30" fillId="0" borderId="0"/>
    <xf numFmtId="4" fontId="112" fillId="61" borderId="0"/>
    <xf numFmtId="0" fontId="97" fillId="61" borderId="0"/>
    <xf numFmtId="175" fontId="112" fillId="61" borderId="64"/>
    <xf numFmtId="0" fontId="97" fillId="61" borderId="0"/>
    <xf numFmtId="0" fontId="97" fillId="61" borderId="0"/>
    <xf numFmtId="0" fontId="118" fillId="62" borderId="0"/>
    <xf numFmtId="0" fontId="97" fillId="62" borderId="0"/>
    <xf numFmtId="0" fontId="118" fillId="61" borderId="0"/>
    <xf numFmtId="0" fontId="97" fillId="62" borderId="0"/>
    <xf numFmtId="0" fontId="97" fillId="62" borderId="0"/>
    <xf numFmtId="0" fontId="112" fillId="57" borderId="0"/>
    <xf numFmtId="0" fontId="97" fillId="57" borderId="0"/>
    <xf numFmtId="0" fontId="22" fillId="57" borderId="0"/>
    <xf numFmtId="0" fontId="97" fillId="57" borderId="0"/>
    <xf numFmtId="0" fontId="97" fillId="57" borderId="0"/>
    <xf numFmtId="0" fontId="113" fillId="58" borderId="0"/>
    <xf numFmtId="0" fontId="114" fillId="58" borderId="0"/>
    <xf numFmtId="0" fontId="115" fillId="57" borderId="0"/>
    <xf numFmtId="0" fontId="114" fillId="58" borderId="0"/>
    <xf numFmtId="0" fontId="114" fillId="58" borderId="0"/>
    <xf numFmtId="0" fontId="116" fillId="59" borderId="0"/>
    <xf numFmtId="0" fontId="117" fillId="59" borderId="0"/>
    <xf numFmtId="0" fontId="118" fillId="57" borderId="0"/>
    <xf numFmtId="0" fontId="117" fillId="59" borderId="0"/>
    <xf numFmtId="0" fontId="117" fillId="59" borderId="0"/>
    <xf numFmtId="0" fontId="119" fillId="60" borderId="0"/>
    <xf numFmtId="0" fontId="120" fillId="60" borderId="0"/>
    <xf numFmtId="0" fontId="112" fillId="57" borderId="0"/>
    <xf numFmtId="0" fontId="120" fillId="60" borderId="0"/>
    <xf numFmtId="0" fontId="120" fillId="60" borderId="0"/>
    <xf numFmtId="0" fontId="121" fillId="0" borderId="0"/>
    <xf numFmtId="0" fontId="122" fillId="0" borderId="0"/>
    <xf numFmtId="0" fontId="121" fillId="57" borderId="0"/>
    <xf numFmtId="0" fontId="122" fillId="0" borderId="0"/>
    <xf numFmtId="0" fontId="122" fillId="0" borderId="0"/>
    <xf numFmtId="0" fontId="123" fillId="0" borderId="0"/>
    <xf numFmtId="0" fontId="124" fillId="0" borderId="0"/>
    <xf numFmtId="0" fontId="123" fillId="57" borderId="0"/>
    <xf numFmtId="0" fontId="124" fillId="0" borderId="0"/>
    <xf numFmtId="0" fontId="124" fillId="0" borderId="0"/>
    <xf numFmtId="0" fontId="125" fillId="0" borderId="0"/>
    <xf numFmtId="0" fontId="30" fillId="0" borderId="0"/>
    <xf numFmtId="0" fontId="125" fillId="57" borderId="0"/>
    <xf numFmtId="0" fontId="30" fillId="0" borderId="0"/>
    <xf numFmtId="0" fontId="30" fillId="0" borderId="0"/>
    <xf numFmtId="176" fontId="27" fillId="0" borderId="0" applyFont="0" applyFill="0" applyBorder="0" applyAlignment="0" applyProtection="0"/>
    <xf numFmtId="0" fontId="27" fillId="0" borderId="0"/>
    <xf numFmtId="0" fontId="25" fillId="0" borderId="0"/>
    <xf numFmtId="0" fontId="25" fillId="0" borderId="0"/>
    <xf numFmtId="0" fontId="22" fillId="0" borderId="0"/>
    <xf numFmtId="0" fontId="1" fillId="0" borderId="0"/>
    <xf numFmtId="0" fontId="130" fillId="0" borderId="0"/>
  </cellStyleXfs>
  <cellXfs count="834">
    <xf numFmtId="0" fontId="0" fillId="0" borderId="0" xfId="0"/>
    <xf numFmtId="0" fontId="5" fillId="0" borderId="0" xfId="135"/>
    <xf numFmtId="0" fontId="83" fillId="0" borderId="0" xfId="0" applyFont="1" applyFill="1" applyBorder="1"/>
    <xf numFmtId="0" fontId="83" fillId="0" borderId="0" xfId="0" applyFont="1" applyFill="1" applyBorder="1" applyAlignment="1">
      <alignment horizontal="center"/>
    </xf>
    <xf numFmtId="0" fontId="83" fillId="0" borderId="14" xfId="0" applyFont="1" applyFill="1" applyBorder="1" applyAlignment="1">
      <alignment horizontal="center" wrapText="1"/>
    </xf>
    <xf numFmtId="0" fontId="83" fillId="0" borderId="14" xfId="0" applyFont="1" applyFill="1" applyBorder="1" applyAlignment="1">
      <alignment horizontal="center"/>
    </xf>
    <xf numFmtId="49" fontId="83" fillId="0" borderId="14" xfId="38" applyNumberFormat="1" applyFont="1" applyFill="1" applyBorder="1" applyAlignment="1">
      <alignment horizontal="center" wrapText="1"/>
    </xf>
    <xf numFmtId="0" fontId="83" fillId="0" borderId="15" xfId="0" applyFont="1" applyFill="1" applyBorder="1" applyAlignment="1"/>
    <xf numFmtId="0" fontId="83" fillId="0" borderId="14" xfId="0" applyFont="1" applyFill="1" applyBorder="1" applyAlignment="1">
      <alignment vertical="center"/>
    </xf>
    <xf numFmtId="3" fontId="83" fillId="0" borderId="14" xfId="0" applyNumberFormat="1" applyFont="1" applyFill="1" applyBorder="1" applyAlignment="1">
      <alignment horizontal="right"/>
    </xf>
    <xf numFmtId="164" fontId="83" fillId="0" borderId="0" xfId="65" applyFont="1" applyFill="1" applyBorder="1"/>
    <xf numFmtId="0" fontId="83" fillId="0" borderId="16" xfId="0" applyFont="1" applyFill="1" applyBorder="1" applyAlignment="1"/>
    <xf numFmtId="3" fontId="83" fillId="0" borderId="0" xfId="0" applyNumberFormat="1" applyFont="1" applyFill="1" applyBorder="1"/>
    <xf numFmtId="0" fontId="84" fillId="0" borderId="14" xfId="0" applyFont="1" applyFill="1" applyBorder="1" applyAlignment="1">
      <alignment vertical="center"/>
    </xf>
    <xf numFmtId="3" fontId="84" fillId="0" borderId="14" xfId="0" applyNumberFormat="1" applyFont="1" applyFill="1" applyBorder="1" applyAlignment="1">
      <alignment horizontal="right"/>
    </xf>
    <xf numFmtId="0" fontId="83" fillId="0" borderId="14" xfId="0" applyFont="1" applyFill="1" applyBorder="1"/>
    <xf numFmtId="164" fontId="83" fillId="0" borderId="17" xfId="65" applyFont="1" applyFill="1" applyBorder="1"/>
    <xf numFmtId="2" fontId="83" fillId="0" borderId="14" xfId="0" applyNumberFormat="1" applyFont="1" applyFill="1" applyBorder="1" applyAlignment="1">
      <alignment wrapText="1"/>
    </xf>
    <xf numFmtId="3" fontId="83" fillId="0" borderId="14" xfId="0" applyNumberFormat="1" applyFont="1" applyFill="1" applyBorder="1"/>
    <xf numFmtId="0" fontId="83" fillId="0" borderId="0" xfId="40" applyFont="1" applyFill="1"/>
    <xf numFmtId="0" fontId="83" fillId="0" borderId="0" xfId="0" applyFont="1" applyFill="1"/>
    <xf numFmtId="0" fontId="83" fillId="0" borderId="0" xfId="0" applyFont="1" applyFill="1" applyAlignment="1">
      <alignment horizontal="right"/>
    </xf>
    <xf numFmtId="0" fontId="83" fillId="0" borderId="0" xfId="41" applyFont="1" applyFill="1" applyBorder="1" applyAlignment="1">
      <alignment wrapText="1"/>
    </xf>
    <xf numFmtId="0" fontId="83" fillId="0" borderId="0" xfId="41" applyFont="1" applyFill="1"/>
    <xf numFmtId="0" fontId="83" fillId="0" borderId="0" xfId="41" applyFont="1" applyFill="1" applyBorder="1"/>
    <xf numFmtId="0" fontId="83" fillId="0" borderId="0" xfId="41" applyFont="1" applyFill="1" applyAlignment="1">
      <alignment horizontal="right"/>
    </xf>
    <xf numFmtId="0" fontId="83" fillId="0" borderId="0" xfId="41" applyFont="1" applyFill="1" applyBorder="1" applyAlignment="1">
      <alignment horizontal="right"/>
    </xf>
    <xf numFmtId="0" fontId="83" fillId="0" borderId="14" xfId="41" applyFont="1" applyFill="1" applyBorder="1" applyAlignment="1">
      <alignment horizontal="center" wrapText="1"/>
    </xf>
    <xf numFmtId="0" fontId="83" fillId="0" borderId="14" xfId="41" applyFont="1" applyFill="1" applyBorder="1" applyAlignment="1">
      <alignment horizontal="center"/>
    </xf>
    <xf numFmtId="0" fontId="83" fillId="0" borderId="15" xfId="41" applyFont="1" applyFill="1" applyBorder="1" applyAlignment="1">
      <alignment horizontal="left" wrapText="1"/>
    </xf>
    <xf numFmtId="0" fontId="83" fillId="0" borderId="15" xfId="41" applyFont="1" applyFill="1" applyBorder="1" applyAlignment="1">
      <alignment horizontal="center" wrapText="1"/>
    </xf>
    <xf numFmtId="0" fontId="83" fillId="0" borderId="15" xfId="41" applyFont="1" applyFill="1" applyBorder="1" applyAlignment="1">
      <alignment horizontal="center"/>
    </xf>
    <xf numFmtId="0" fontId="83" fillId="0" borderId="16" xfId="41" applyFont="1" applyFill="1" applyBorder="1"/>
    <xf numFmtId="3" fontId="83" fillId="0" borderId="16" xfId="41" applyNumberFormat="1" applyFont="1" applyFill="1" applyBorder="1"/>
    <xf numFmtId="2" fontId="83" fillId="0" borderId="16" xfId="41" applyNumberFormat="1" applyFont="1" applyFill="1" applyBorder="1"/>
    <xf numFmtId="3" fontId="83" fillId="0" borderId="0" xfId="41" applyNumberFormat="1" applyFont="1" applyFill="1" applyBorder="1"/>
    <xf numFmtId="2" fontId="83" fillId="0" borderId="0" xfId="41" applyNumberFormat="1" applyFont="1" applyFill="1" applyBorder="1"/>
    <xf numFmtId="0" fontId="83" fillId="0" borderId="16" xfId="41" applyFont="1" applyFill="1" applyBorder="1" applyAlignment="1">
      <alignment wrapText="1"/>
    </xf>
    <xf numFmtId="3" fontId="83" fillId="0" borderId="16" xfId="41" applyNumberFormat="1" applyFont="1" applyFill="1" applyBorder="1" applyAlignment="1">
      <alignment wrapText="1"/>
    </xf>
    <xf numFmtId="3" fontId="83" fillId="0" borderId="16" xfId="41" quotePrefix="1" applyNumberFormat="1" applyFont="1" applyFill="1" applyBorder="1"/>
    <xf numFmtId="0" fontId="83" fillId="0" borderId="14" xfId="41" applyFont="1" applyFill="1" applyBorder="1" applyAlignment="1">
      <alignment wrapText="1"/>
    </xf>
    <xf numFmtId="3" fontId="83" fillId="0" borderId="14" xfId="41" applyNumberFormat="1" applyFont="1" applyFill="1" applyBorder="1" applyAlignment="1">
      <alignment wrapText="1"/>
    </xf>
    <xf numFmtId="3" fontId="83" fillId="0" borderId="14" xfId="41" applyNumberFormat="1" applyFont="1" applyFill="1" applyBorder="1"/>
    <xf numFmtId="2" fontId="83" fillId="0" borderId="14" xfId="41" applyNumberFormat="1" applyFont="1" applyFill="1" applyBorder="1"/>
    <xf numFmtId="4" fontId="83" fillId="0" borderId="0" xfId="41" applyNumberFormat="1" applyFont="1" applyFill="1" applyBorder="1"/>
    <xf numFmtId="0" fontId="83" fillId="0" borderId="16" xfId="0" applyFont="1" applyFill="1" applyBorder="1"/>
    <xf numFmtId="3" fontId="83" fillId="0" borderId="17" xfId="0" applyNumberFormat="1" applyFont="1" applyFill="1" applyBorder="1"/>
    <xf numFmtId="3" fontId="83" fillId="0" borderId="16" xfId="0" applyNumberFormat="1" applyFont="1" applyBorder="1"/>
    <xf numFmtId="3" fontId="83" fillId="0" borderId="16" xfId="0" applyNumberFormat="1" applyFont="1" applyFill="1" applyBorder="1"/>
    <xf numFmtId="3" fontId="83" fillId="0" borderId="16" xfId="0" applyNumberFormat="1" applyFont="1" applyFill="1" applyBorder="1" applyAlignment="1"/>
    <xf numFmtId="3" fontId="83" fillId="0" borderId="17" xfId="0" applyNumberFormat="1" applyFont="1" applyFill="1" applyBorder="1" applyAlignment="1"/>
    <xf numFmtId="3" fontId="83" fillId="0" borderId="16" xfId="0" applyNumberFormat="1" applyFont="1" applyFill="1" applyBorder="1" applyAlignment="1">
      <alignment wrapText="1"/>
    </xf>
    <xf numFmtId="3" fontId="83" fillId="0" borderId="17" xfId="0" applyNumberFormat="1" applyFont="1" applyFill="1" applyBorder="1" applyAlignment="1">
      <alignment wrapText="1"/>
    </xf>
    <xf numFmtId="3" fontId="83" fillId="0" borderId="0" xfId="0" applyNumberFormat="1" applyFont="1" applyFill="1" applyAlignment="1">
      <alignment wrapText="1"/>
    </xf>
    <xf numFmtId="3" fontId="83" fillId="0" borderId="11" xfId="0" applyNumberFormat="1" applyFont="1" applyFill="1" applyBorder="1"/>
    <xf numFmtId="0" fontId="83" fillId="0" borderId="13" xfId="0" applyFont="1" applyFill="1" applyBorder="1" applyAlignment="1"/>
    <xf numFmtId="3" fontId="83" fillId="0" borderId="12" xfId="0" applyNumberFormat="1" applyFont="1" applyFill="1" applyBorder="1"/>
    <xf numFmtId="4" fontId="83" fillId="0" borderId="16" xfId="0" applyNumberFormat="1" applyFont="1" applyFill="1" applyBorder="1" applyAlignment="1"/>
    <xf numFmtId="2" fontId="83" fillId="0" borderId="16" xfId="0" applyNumberFormat="1" applyFont="1" applyFill="1" applyBorder="1"/>
    <xf numFmtId="0" fontId="83" fillId="0" borderId="16" xfId="42" applyFont="1" applyFill="1" applyBorder="1"/>
    <xf numFmtId="3" fontId="83" fillId="0" borderId="16" xfId="42" applyNumberFormat="1" applyFont="1" applyFill="1" applyBorder="1"/>
    <xf numFmtId="0" fontId="83" fillId="0" borderId="13" xfId="42" applyFont="1" applyFill="1" applyBorder="1"/>
    <xf numFmtId="3" fontId="83" fillId="0" borderId="13" xfId="42" applyNumberFormat="1" applyFont="1" applyFill="1" applyBorder="1"/>
    <xf numFmtId="0" fontId="83" fillId="0" borderId="14" xfId="42" applyFont="1" applyFill="1" applyBorder="1"/>
    <xf numFmtId="3" fontId="83" fillId="0" borderId="14" xfId="42" applyNumberFormat="1" applyFont="1" applyFill="1" applyBorder="1"/>
    <xf numFmtId="4" fontId="83" fillId="0" borderId="16" xfId="0" applyNumberFormat="1" applyFont="1" applyFill="1" applyBorder="1"/>
    <xf numFmtId="4" fontId="83" fillId="0" borderId="14" xfId="0" applyNumberFormat="1" applyFont="1" applyFill="1" applyBorder="1"/>
    <xf numFmtId="3" fontId="83" fillId="0" borderId="0" xfId="0" applyNumberFormat="1" applyFont="1" applyFill="1"/>
    <xf numFmtId="0" fontId="83" fillId="0" borderId="0" xfId="75" applyFont="1" applyFill="1"/>
    <xf numFmtId="0" fontId="83" fillId="0" borderId="0" xfId="38" applyFont="1" applyFill="1"/>
    <xf numFmtId="0" fontId="83" fillId="0" borderId="0" xfId="38" applyFont="1" applyFill="1" applyAlignment="1">
      <alignment horizontal="right"/>
    </xf>
    <xf numFmtId="0" fontId="83" fillId="0" borderId="14" xfId="38" applyFont="1" applyFill="1" applyBorder="1" applyAlignment="1">
      <alignment horizontal="center"/>
    </xf>
    <xf numFmtId="0" fontId="83" fillId="0" borderId="14" xfId="38" applyFont="1" applyFill="1" applyBorder="1"/>
    <xf numFmtId="3" fontId="83" fillId="0" borderId="14" xfId="38" applyNumberFormat="1" applyFont="1" applyFill="1" applyBorder="1"/>
    <xf numFmtId="3" fontId="83" fillId="0" borderId="0" xfId="38" applyNumberFormat="1" applyFont="1" applyFill="1"/>
    <xf numFmtId="0" fontId="83" fillId="0" borderId="15" xfId="38" applyFont="1" applyFill="1" applyBorder="1"/>
    <xf numFmtId="3" fontId="83" fillId="0" borderId="15" xfId="38" applyNumberFormat="1" applyFont="1" applyFill="1" applyBorder="1"/>
    <xf numFmtId="0" fontId="83" fillId="0" borderId="16" xfId="38" applyFont="1" applyFill="1" applyBorder="1"/>
    <xf numFmtId="3" fontId="83" fillId="0" borderId="16" xfId="38" applyNumberFormat="1" applyFont="1" applyFill="1" applyBorder="1"/>
    <xf numFmtId="0" fontId="83" fillId="0" borderId="13" xfId="38" applyFont="1" applyFill="1" applyBorder="1"/>
    <xf numFmtId="3" fontId="83" fillId="0" borderId="13" xfId="38" applyNumberFormat="1" applyFont="1" applyFill="1" applyBorder="1"/>
    <xf numFmtId="0" fontId="83" fillId="0" borderId="0" xfId="39" applyFont="1" applyFill="1"/>
    <xf numFmtId="0" fontId="81" fillId="0" borderId="0" xfId="0" applyFont="1"/>
    <xf numFmtId="0" fontId="82" fillId="0" borderId="0" xfId="0" applyFont="1"/>
    <xf numFmtId="0" fontId="85" fillId="0" borderId="34" xfId="0" applyFont="1" applyBorder="1" applyAlignment="1">
      <alignment horizontal="center"/>
    </xf>
    <xf numFmtId="0" fontId="86" fillId="0" borderId="31" xfId="0" applyFont="1" applyBorder="1" applyAlignment="1">
      <alignment horizontal="center" wrapText="1"/>
    </xf>
    <xf numFmtId="0" fontId="85" fillId="0" borderId="35" xfId="0" applyFont="1" applyBorder="1" applyAlignment="1"/>
    <xf numFmtId="0" fontId="85" fillId="0" borderId="36" xfId="0" applyFont="1" applyBorder="1" applyAlignment="1"/>
    <xf numFmtId="0" fontId="85" fillId="0" borderId="37" xfId="0" applyFont="1" applyBorder="1" applyAlignment="1"/>
    <xf numFmtId="0" fontId="85" fillId="0" borderId="36" xfId="0" applyFont="1" applyBorder="1" applyAlignment="1">
      <alignment horizontal="center"/>
    </xf>
    <xf numFmtId="0" fontId="85" fillId="0" borderId="37" xfId="0" applyFont="1" applyBorder="1" applyAlignment="1">
      <alignment horizontal="center"/>
    </xf>
    <xf numFmtId="0" fontId="82" fillId="0" borderId="38" xfId="0" applyFont="1" applyBorder="1"/>
    <xf numFmtId="0" fontId="86" fillId="0" borderId="29" xfId="0" applyFont="1" applyBorder="1" applyAlignment="1">
      <alignment horizontal="center" wrapText="1"/>
    </xf>
    <xf numFmtId="14" fontId="82" fillId="0" borderId="39" xfId="0" applyNumberFormat="1" applyFont="1" applyBorder="1" applyAlignment="1">
      <alignment horizontal="center" wrapText="1"/>
    </xf>
    <xf numFmtId="14" fontId="82" fillId="0" borderId="30" xfId="0" applyNumberFormat="1" applyFont="1" applyBorder="1" applyAlignment="1">
      <alignment horizontal="center" wrapText="1"/>
    </xf>
    <xf numFmtId="0" fontId="82" fillId="0" borderId="30" xfId="0" applyFont="1" applyBorder="1" applyAlignment="1">
      <alignment horizontal="center" wrapText="1"/>
    </xf>
    <xf numFmtId="49" fontId="82" fillId="0" borderId="30" xfId="0" applyNumberFormat="1" applyFont="1" applyBorder="1" applyAlignment="1">
      <alignment horizontal="center"/>
    </xf>
    <xf numFmtId="0" fontId="82" fillId="0" borderId="38" xfId="0" applyFont="1" applyBorder="1" applyAlignment="1">
      <alignment horizontal="center"/>
    </xf>
    <xf numFmtId="0" fontId="82" fillId="0" borderId="30" xfId="0" applyFont="1" applyBorder="1" applyAlignment="1">
      <alignment horizontal="center"/>
    </xf>
    <xf numFmtId="0" fontId="82" fillId="0" borderId="39" xfId="0" applyFont="1" applyBorder="1" applyAlignment="1">
      <alignment horizontal="center"/>
    </xf>
    <xf numFmtId="0" fontId="82" fillId="0" borderId="36" xfId="0" applyFont="1" applyBorder="1" applyAlignment="1">
      <alignment horizontal="center"/>
    </xf>
    <xf numFmtId="0" fontId="82" fillId="0" borderId="37" xfId="0" applyFont="1" applyBorder="1" applyAlignment="1">
      <alignment horizontal="center"/>
    </xf>
    <xf numFmtId="0" fontId="82" fillId="0" borderId="34" xfId="0" applyFont="1" applyBorder="1"/>
    <xf numFmtId="0" fontId="82" fillId="0" borderId="31" xfId="0" applyFont="1" applyBorder="1"/>
    <xf numFmtId="0" fontId="82" fillId="0" borderId="32" xfId="0" applyFont="1" applyBorder="1"/>
    <xf numFmtId="0" fontId="82" fillId="0" borderId="40" xfId="0" applyFont="1" applyBorder="1"/>
    <xf numFmtId="0" fontId="82" fillId="0" borderId="27" xfId="0" applyFont="1" applyBorder="1" applyAlignment="1">
      <alignment horizontal="left"/>
    </xf>
    <xf numFmtId="170" fontId="82" fillId="0" borderId="40" xfId="0" applyNumberFormat="1" applyFont="1" applyBorder="1" applyAlignment="1">
      <alignment horizontal="right"/>
    </xf>
    <xf numFmtId="170" fontId="82" fillId="0" borderId="0" xfId="0" applyNumberFormat="1" applyFont="1" applyBorder="1" applyAlignment="1">
      <alignment horizontal="right"/>
    </xf>
    <xf numFmtId="0" fontId="85" fillId="0" borderId="40" xfId="0" applyFont="1" applyBorder="1"/>
    <xf numFmtId="0" fontId="85" fillId="0" borderId="27" xfId="0" applyFont="1" applyBorder="1" applyAlignment="1">
      <alignment horizontal="left"/>
    </xf>
    <xf numFmtId="170" fontId="85" fillId="0" borderId="40" xfId="0" applyNumberFormat="1" applyFont="1" applyBorder="1" applyAlignment="1">
      <alignment horizontal="right"/>
    </xf>
    <xf numFmtId="170" fontId="85" fillId="0" borderId="0" xfId="0" applyNumberFormat="1" applyFont="1" applyBorder="1" applyAlignment="1">
      <alignment horizontal="right"/>
    </xf>
    <xf numFmtId="0" fontId="85" fillId="0" borderId="27" xfId="0" applyFont="1" applyBorder="1"/>
    <xf numFmtId="170" fontId="85" fillId="0" borderId="40" xfId="0" applyNumberFormat="1" applyFont="1" applyBorder="1"/>
    <xf numFmtId="170" fontId="85" fillId="0" borderId="0" xfId="0" applyNumberFormat="1" applyFont="1"/>
    <xf numFmtId="0" fontId="82" fillId="0" borderId="27" xfId="0" applyFont="1" applyBorder="1"/>
    <xf numFmtId="170" fontId="85" fillId="0" borderId="0" xfId="0" applyNumberFormat="1" applyFont="1" applyBorder="1"/>
    <xf numFmtId="170" fontId="82" fillId="0" borderId="40" xfId="0" applyNumberFormat="1" applyFont="1" applyBorder="1"/>
    <xf numFmtId="170" fontId="82" fillId="0" borderId="38" xfId="0" applyNumberFormat="1" applyFont="1" applyBorder="1"/>
    <xf numFmtId="0" fontId="85" fillId="0" borderId="39" xfId="0" applyFont="1" applyBorder="1"/>
    <xf numFmtId="170" fontId="85" fillId="0" borderId="39" xfId="0" applyNumberFormat="1" applyFont="1" applyBorder="1" applyAlignment="1">
      <alignment horizontal="right"/>
    </xf>
    <xf numFmtId="0" fontId="85" fillId="0" borderId="0" xfId="0" applyFont="1" applyBorder="1"/>
    <xf numFmtId="0" fontId="82" fillId="0" borderId="0" xfId="0" applyFont="1" applyBorder="1"/>
    <xf numFmtId="3" fontId="82" fillId="0" borderId="0" xfId="0" applyNumberFormat="1" applyFont="1" applyBorder="1" applyAlignment="1">
      <alignment horizontal="right"/>
    </xf>
    <xf numFmtId="0" fontId="82" fillId="0" borderId="0" xfId="0" applyFont="1" applyAlignment="1">
      <alignment horizontal="right"/>
    </xf>
    <xf numFmtId="0" fontId="82" fillId="0" borderId="0" xfId="0" applyFont="1" applyAlignment="1">
      <alignment horizontal="left"/>
    </xf>
    <xf numFmtId="0" fontId="81" fillId="0" borderId="39" xfId="0" applyFont="1" applyBorder="1" applyAlignment="1">
      <alignment horizontal="center"/>
    </xf>
    <xf numFmtId="0" fontId="81" fillId="0" borderId="37" xfId="0" applyFont="1" applyBorder="1" applyAlignment="1">
      <alignment horizontal="center"/>
    </xf>
    <xf numFmtId="0" fontId="82" fillId="0" borderId="40" xfId="0" applyFont="1" applyBorder="1" applyAlignment="1">
      <alignment horizontal="center"/>
    </xf>
    <xf numFmtId="3" fontId="81" fillId="0" borderId="40" xfId="0" applyNumberFormat="1" applyFont="1" applyBorder="1" applyAlignment="1">
      <alignment horizontal="right"/>
    </xf>
    <xf numFmtId="3" fontId="81" fillId="0" borderId="28" xfId="0" applyNumberFormat="1" applyFont="1" applyBorder="1"/>
    <xf numFmtId="3" fontId="81" fillId="0" borderId="40" xfId="0" applyNumberFormat="1" applyFont="1" applyBorder="1"/>
    <xf numFmtId="3" fontId="81" fillId="0" borderId="28" xfId="0" applyNumberFormat="1" applyFont="1" applyBorder="1" applyAlignment="1">
      <alignment horizontal="right"/>
    </xf>
    <xf numFmtId="3" fontId="87" fillId="0" borderId="40" xfId="0" applyNumberFormat="1" applyFont="1" applyBorder="1" applyAlignment="1">
      <alignment horizontal="right"/>
    </xf>
    <xf numFmtId="0" fontId="81" fillId="0" borderId="28" xfId="0" applyFont="1" applyBorder="1"/>
    <xf numFmtId="3" fontId="81" fillId="0" borderId="39" xfId="0" applyNumberFormat="1" applyFont="1" applyBorder="1" applyAlignment="1">
      <alignment horizontal="right"/>
    </xf>
    <xf numFmtId="0" fontId="82" fillId="55" borderId="0" xfId="0" applyFont="1" applyFill="1" applyBorder="1" applyAlignment="1">
      <alignment horizontal="center"/>
    </xf>
    <xf numFmtId="3" fontId="81" fillId="55" borderId="0" xfId="0" applyNumberFormat="1" applyFont="1" applyFill="1" applyBorder="1"/>
    <xf numFmtId="3" fontId="81" fillId="55" borderId="0" xfId="0" applyNumberFormat="1" applyFont="1" applyFill="1" applyBorder="1" applyAlignment="1">
      <alignment horizontal="right"/>
    </xf>
    <xf numFmtId="0" fontId="81" fillId="0" borderId="0" xfId="0" applyFont="1" applyBorder="1"/>
    <xf numFmtId="0" fontId="82" fillId="0" borderId="0" xfId="0" applyFont="1" applyBorder="1" applyAlignment="1">
      <alignment horizontal="left"/>
    </xf>
    <xf numFmtId="0" fontId="82" fillId="0" borderId="0" xfId="0" applyFont="1" applyFill="1" applyBorder="1" applyAlignment="1">
      <alignment horizontal="left"/>
    </xf>
    <xf numFmtId="3" fontId="81" fillId="0" borderId="0" xfId="0" applyNumberFormat="1" applyFont="1" applyBorder="1" applyAlignment="1">
      <alignment horizontal="right"/>
    </xf>
    <xf numFmtId="0" fontId="82" fillId="0" borderId="31" xfId="0" applyFont="1" applyBorder="1" applyAlignment="1">
      <alignment horizontal="center"/>
    </xf>
    <xf numFmtId="0" fontId="81" fillId="0" borderId="34" xfId="0" applyFont="1" applyBorder="1" applyAlignment="1">
      <alignment horizontal="center"/>
    </xf>
    <xf numFmtId="0" fontId="81" fillId="0" borderId="33" xfId="0" applyFont="1" applyBorder="1" applyAlignment="1">
      <alignment horizontal="center"/>
    </xf>
    <xf numFmtId="49" fontId="81" fillId="0" borderId="0" xfId="0" applyNumberFormat="1" applyFont="1" applyFill="1"/>
    <xf numFmtId="0" fontId="82" fillId="0" borderId="29" xfId="0" applyFont="1" applyBorder="1" applyAlignment="1">
      <alignment horizontal="center"/>
    </xf>
    <xf numFmtId="0" fontId="81" fillId="0" borderId="38" xfId="0" applyFont="1" applyBorder="1" applyAlignment="1">
      <alignment horizontal="center"/>
    </xf>
    <xf numFmtId="0" fontId="81" fillId="0" borderId="30" xfId="0" applyFont="1" applyBorder="1" applyAlignment="1">
      <alignment horizontal="center"/>
    </xf>
    <xf numFmtId="0" fontId="82" fillId="0" borderId="27" xfId="0" applyFont="1" applyBorder="1" applyAlignment="1">
      <alignment horizontal="center"/>
    </xf>
    <xf numFmtId="3" fontId="81" fillId="0" borderId="40" xfId="0" applyNumberFormat="1" applyFont="1" applyBorder="1" applyAlignment="1"/>
    <xf numFmtId="0" fontId="81" fillId="0" borderId="40" xfId="0" applyFont="1" applyBorder="1"/>
    <xf numFmtId="3" fontId="81" fillId="0" borderId="40" xfId="0" applyNumberFormat="1" applyFont="1" applyBorder="1" applyAlignment="1">
      <alignment wrapText="1"/>
    </xf>
    <xf numFmtId="0" fontId="81" fillId="0" borderId="40" xfId="0" applyFont="1" applyBorder="1" applyAlignment="1"/>
    <xf numFmtId="0" fontId="82" fillId="0" borderId="35" xfId="0" applyFont="1" applyBorder="1" applyAlignment="1">
      <alignment horizontal="center"/>
    </xf>
    <xf numFmtId="3" fontId="81" fillId="0" borderId="39" xfId="0" applyNumberFormat="1" applyFont="1" applyBorder="1"/>
    <xf numFmtId="3" fontId="81" fillId="0" borderId="37" xfId="0" applyNumberFormat="1" applyFont="1" applyBorder="1" applyAlignment="1">
      <alignment horizontal="right"/>
    </xf>
    <xf numFmtId="3" fontId="81" fillId="0" borderId="0" xfId="0" applyNumberFormat="1" applyFont="1" applyBorder="1"/>
    <xf numFmtId="2" fontId="83" fillId="0" borderId="16" xfId="41" applyNumberFormat="1" applyFont="1" applyFill="1" applyBorder="1" applyAlignment="1">
      <alignment horizontal="center"/>
    </xf>
    <xf numFmtId="0" fontId="85" fillId="0" borderId="0" xfId="0" applyFont="1"/>
    <xf numFmtId="0" fontId="82" fillId="0" borderId="0" xfId="0" applyFont="1" applyFill="1"/>
    <xf numFmtId="0" fontId="26" fillId="0" borderId="0" xfId="0" applyFont="1"/>
    <xf numFmtId="2" fontId="82" fillId="0" borderId="0" xfId="0" applyNumberFormat="1" applyFont="1"/>
    <xf numFmtId="2" fontId="85" fillId="0" borderId="0" xfId="0" applyNumberFormat="1" applyFont="1"/>
    <xf numFmtId="3" fontId="82" fillId="0" borderId="0" xfId="0" applyNumberFormat="1" applyFont="1" applyFill="1"/>
    <xf numFmtId="0" fontId="82" fillId="0" borderId="15" xfId="0" applyFont="1" applyBorder="1" applyAlignment="1">
      <alignment horizontal="center" vertical="center"/>
    </xf>
    <xf numFmtId="49" fontId="82" fillId="0" borderId="15" xfId="0" applyNumberFormat="1" applyFont="1" applyFill="1" applyBorder="1" applyAlignment="1">
      <alignment horizontal="center" vertical="center" wrapText="1"/>
    </xf>
    <xf numFmtId="49" fontId="82" fillId="55" borderId="15" xfId="0" applyNumberFormat="1" applyFont="1" applyFill="1" applyBorder="1" applyAlignment="1">
      <alignment horizontal="center" vertical="center" wrapText="1"/>
    </xf>
    <xf numFmtId="0" fontId="82" fillId="55" borderId="14" xfId="0" applyFont="1" applyFill="1" applyBorder="1" applyAlignment="1">
      <alignment horizontal="center"/>
    </xf>
    <xf numFmtId="0" fontId="82" fillId="0" borderId="15" xfId="0" applyFont="1" applyBorder="1" applyAlignment="1">
      <alignment horizontal="center"/>
    </xf>
    <xf numFmtId="0" fontId="82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82" fillId="0" borderId="15" xfId="0" applyFont="1" applyBorder="1"/>
    <xf numFmtId="3" fontId="82" fillId="0" borderId="41" xfId="0" applyNumberFormat="1" applyFont="1" applyFill="1" applyBorder="1"/>
    <xf numFmtId="3" fontId="82" fillId="0" borderId="15" xfId="0" applyNumberFormat="1" applyFont="1" applyBorder="1"/>
    <xf numFmtId="4" fontId="82" fillId="0" borderId="15" xfId="0" applyNumberFormat="1" applyFont="1" applyBorder="1"/>
    <xf numFmtId="3" fontId="82" fillId="0" borderId="0" xfId="0" applyNumberFormat="1" applyFont="1"/>
    <xf numFmtId="14" fontId="82" fillId="0" borderId="0" xfId="0" applyNumberFormat="1" applyFont="1"/>
    <xf numFmtId="0" fontId="82" fillId="0" borderId="42" xfId="0" applyFont="1" applyBorder="1"/>
    <xf numFmtId="3" fontId="82" fillId="0" borderId="43" xfId="0" applyNumberFormat="1" applyFont="1" applyFill="1" applyBorder="1"/>
    <xf numFmtId="3" fontId="82" fillId="0" borderId="42" xfId="0" applyNumberFormat="1" applyFont="1" applyBorder="1"/>
    <xf numFmtId="4" fontId="82" fillId="0" borderId="42" xfId="0" applyNumberFormat="1" applyFont="1" applyBorder="1"/>
    <xf numFmtId="4" fontId="82" fillId="0" borderId="0" xfId="0" applyNumberFormat="1" applyFont="1"/>
    <xf numFmtId="3" fontId="89" fillId="0" borderId="42" xfId="0" applyNumberFormat="1" applyFont="1" applyBorder="1"/>
    <xf numFmtId="0" fontId="82" fillId="0" borderId="42" xfId="0" applyFont="1" applyBorder="1" applyAlignment="1">
      <alignment wrapText="1" shrinkToFit="1"/>
    </xf>
    <xf numFmtId="3" fontId="82" fillId="0" borderId="42" xfId="0" applyNumberFormat="1" applyFont="1" applyBorder="1" applyAlignment="1">
      <alignment horizontal="center"/>
    </xf>
    <xf numFmtId="0" fontId="82" fillId="0" borderId="42" xfId="0" applyFont="1" applyBorder="1" applyAlignment="1">
      <alignment wrapText="1"/>
    </xf>
    <xf numFmtId="3" fontId="82" fillId="0" borderId="0" xfId="0" applyNumberFormat="1" applyFont="1" applyBorder="1"/>
    <xf numFmtId="0" fontId="82" fillId="56" borderId="42" xfId="0" applyFont="1" applyFill="1" applyBorder="1" applyAlignment="1">
      <alignment wrapText="1"/>
    </xf>
    <xf numFmtId="0" fontId="82" fillId="56" borderId="16" xfId="0" applyFont="1" applyFill="1" applyBorder="1" applyAlignment="1">
      <alignment wrapText="1"/>
    </xf>
    <xf numFmtId="3" fontId="82" fillId="0" borderId="11" xfId="0" applyNumberFormat="1" applyFont="1" applyFill="1" applyBorder="1"/>
    <xf numFmtId="3" fontId="82" fillId="0" borderId="16" xfId="0" applyNumberFormat="1" applyFont="1" applyBorder="1"/>
    <xf numFmtId="4" fontId="82" fillId="0" borderId="16" xfId="0" applyNumberFormat="1" applyFont="1" applyBorder="1"/>
    <xf numFmtId="0" fontId="82" fillId="0" borderId="14" xfId="0" applyFont="1" applyBorder="1"/>
    <xf numFmtId="3" fontId="82" fillId="0" borderId="14" xfId="0" applyNumberFormat="1" applyFont="1" applyFill="1" applyBorder="1" applyAlignment="1">
      <alignment horizontal="center"/>
    </xf>
    <xf numFmtId="3" fontId="82" fillId="0" borderId="44" xfId="0" applyNumberFormat="1" applyFont="1" applyFill="1" applyBorder="1" applyAlignment="1">
      <alignment horizontal="center"/>
    </xf>
    <xf numFmtId="3" fontId="82" fillId="0" borderId="14" xfId="0" applyNumberFormat="1" applyFont="1" applyFill="1" applyBorder="1" applyAlignment="1">
      <alignment horizontal="right"/>
    </xf>
    <xf numFmtId="3" fontId="82" fillId="0" borderId="14" xfId="0" applyNumberFormat="1" applyFont="1" applyBorder="1" applyAlignment="1">
      <alignment horizontal="center"/>
    </xf>
    <xf numFmtId="3" fontId="82" fillId="0" borderId="0" xfId="0" applyNumberFormat="1" applyFont="1" applyFill="1" applyBorder="1" applyAlignment="1">
      <alignment horizontal="center"/>
    </xf>
    <xf numFmtId="3" fontId="85" fillId="0" borderId="0" xfId="0" applyNumberFormat="1" applyFont="1" applyFill="1" applyBorder="1" applyAlignment="1">
      <alignment horizontal="right"/>
    </xf>
    <xf numFmtId="3" fontId="82" fillId="0" borderId="0" xfId="0" applyNumberFormat="1" applyFont="1" applyBorder="1" applyAlignment="1">
      <alignment horizontal="center"/>
    </xf>
    <xf numFmtId="3" fontId="82" fillId="0" borderId="32" xfId="0" applyNumberFormat="1" applyFont="1" applyFill="1" applyBorder="1" applyAlignment="1">
      <alignment horizontal="center"/>
    </xf>
    <xf numFmtId="3" fontId="82" fillId="0" borderId="32" xfId="0" applyNumberFormat="1" applyFont="1" applyFill="1" applyBorder="1" applyAlignment="1">
      <alignment horizontal="right"/>
    </xf>
    <xf numFmtId="3" fontId="82" fillId="0" borderId="32" xfId="0" applyNumberFormat="1" applyFont="1" applyBorder="1" applyAlignment="1">
      <alignment horizontal="center"/>
    </xf>
    <xf numFmtId="3" fontId="82" fillId="0" borderId="33" xfId="0" applyNumberFormat="1" applyFont="1" applyBorder="1" applyAlignment="1">
      <alignment horizontal="center"/>
    </xf>
    <xf numFmtId="0" fontId="82" fillId="0" borderId="27" xfId="0" applyFont="1" applyBorder="1" applyAlignment="1">
      <alignment horizontal="right"/>
    </xf>
    <xf numFmtId="3" fontId="82" fillId="0" borderId="0" xfId="0" applyNumberFormat="1" applyFont="1" applyFill="1" applyBorder="1" applyAlignment="1">
      <alignment horizontal="right"/>
    </xf>
    <xf numFmtId="3" fontId="82" fillId="0" borderId="28" xfId="0" applyNumberFormat="1" applyFont="1" applyBorder="1" applyAlignment="1">
      <alignment horizontal="center"/>
    </xf>
    <xf numFmtId="0" fontId="82" fillId="0" borderId="29" xfId="0" applyFont="1" applyBorder="1" applyAlignment="1">
      <alignment horizontal="right"/>
    </xf>
    <xf numFmtId="3" fontId="82" fillId="0" borderId="45" xfId="0" applyNumberFormat="1" applyFont="1" applyFill="1" applyBorder="1" applyAlignment="1">
      <alignment horizontal="center"/>
    </xf>
    <xf numFmtId="3" fontId="85" fillId="0" borderId="45" xfId="0" applyNumberFormat="1" applyFont="1" applyFill="1" applyBorder="1" applyAlignment="1">
      <alignment horizontal="right"/>
    </xf>
    <xf numFmtId="3" fontId="82" fillId="0" borderId="45" xfId="0" applyNumberFormat="1" applyFont="1" applyBorder="1" applyAlignment="1">
      <alignment horizontal="center"/>
    </xf>
    <xf numFmtId="3" fontId="82" fillId="0" borderId="30" xfId="0" applyNumberFormat="1" applyFont="1" applyBorder="1" applyAlignment="1">
      <alignment horizontal="center"/>
    </xf>
    <xf numFmtId="14" fontId="82" fillId="0" borderId="0" xfId="0" applyNumberFormat="1" applyFont="1" applyBorder="1" applyAlignment="1">
      <alignment horizontal="left"/>
    </xf>
    <xf numFmtId="0" fontId="82" fillId="0" borderId="14" xfId="0" applyFont="1" applyBorder="1" applyAlignment="1">
      <alignment horizontal="center" vertical="center"/>
    </xf>
    <xf numFmtId="0" fontId="82" fillId="0" borderId="14" xfId="0" applyFont="1" applyBorder="1" applyAlignment="1">
      <alignment horizontal="center"/>
    </xf>
    <xf numFmtId="0" fontId="82" fillId="0" borderId="13" xfId="0" applyFont="1" applyBorder="1" applyAlignment="1">
      <alignment wrapText="1"/>
    </xf>
    <xf numFmtId="3" fontId="82" fillId="0" borderId="44" xfId="183" applyNumberFormat="1" applyFont="1" applyFill="1" applyBorder="1" applyAlignment="1"/>
    <xf numFmtId="3" fontId="82" fillId="55" borderId="13" xfId="0" applyNumberFormat="1" applyFont="1" applyFill="1" applyBorder="1"/>
    <xf numFmtId="3" fontId="82" fillId="0" borderId="13" xfId="0" applyNumberFormat="1" applyFont="1" applyBorder="1"/>
    <xf numFmtId="4" fontId="82" fillId="0" borderId="0" xfId="0" applyNumberFormat="1" applyFont="1" applyBorder="1"/>
    <xf numFmtId="0" fontId="89" fillId="0" borderId="0" xfId="0" applyFont="1"/>
    <xf numFmtId="0" fontId="89" fillId="0" borderId="0" xfId="0" applyFont="1" applyBorder="1"/>
    <xf numFmtId="14" fontId="82" fillId="0" borderId="0" xfId="0" applyNumberFormat="1" applyFont="1" applyAlignment="1">
      <alignment horizontal="left"/>
    </xf>
    <xf numFmtId="0" fontId="90" fillId="0" borderId="0" xfId="0" applyFont="1" applyFill="1" applyAlignment="1">
      <alignment horizontal="right"/>
    </xf>
    <xf numFmtId="0" fontId="85" fillId="0" borderId="0" xfId="0" applyFont="1" applyFill="1" applyAlignment="1">
      <alignment horizontal="left"/>
    </xf>
    <xf numFmtId="0" fontId="90" fillId="0" borderId="0" xfId="0" applyFont="1" applyFill="1" applyAlignment="1">
      <alignment horizontal="center"/>
    </xf>
    <xf numFmtId="0" fontId="82" fillId="0" borderId="0" xfId="0" applyFont="1" applyFill="1" applyAlignment="1">
      <alignment horizontal="right"/>
    </xf>
    <xf numFmtId="0" fontId="85" fillId="0" borderId="0" xfId="0" applyFont="1" applyFill="1" applyAlignment="1">
      <alignment horizontal="right"/>
    </xf>
    <xf numFmtId="0" fontId="85" fillId="0" borderId="0" xfId="0" applyFont="1" applyAlignment="1">
      <alignment horizontal="right"/>
    </xf>
    <xf numFmtId="3" fontId="89" fillId="0" borderId="0" xfId="0" applyNumberFormat="1" applyFont="1" applyFill="1"/>
    <xf numFmtId="3" fontId="89" fillId="0" borderId="0" xfId="0" applyNumberFormat="1" applyFont="1"/>
    <xf numFmtId="4" fontId="89" fillId="0" borderId="0" xfId="0" applyNumberFormat="1" applyFont="1"/>
    <xf numFmtId="16" fontId="85" fillId="0" borderId="0" xfId="0" applyNumberFormat="1" applyFont="1" applyAlignment="1">
      <alignment horizontal="right"/>
    </xf>
    <xf numFmtId="3" fontId="85" fillId="0" borderId="0" xfId="0" applyNumberFormat="1" applyFont="1" applyFill="1"/>
    <xf numFmtId="3" fontId="85" fillId="0" borderId="0" xfId="0" applyNumberFormat="1" applyFont="1"/>
    <xf numFmtId="4" fontId="91" fillId="0" borderId="0" xfId="0" applyNumberFormat="1" applyFont="1"/>
    <xf numFmtId="0" fontId="89" fillId="0" borderId="0" xfId="0" applyFont="1" applyAlignment="1">
      <alignment horizontal="right"/>
    </xf>
    <xf numFmtId="0" fontId="85" fillId="0" borderId="0" xfId="0" applyFont="1" applyFill="1" applyAlignment="1">
      <alignment horizontal="center"/>
    </xf>
    <xf numFmtId="4" fontId="82" fillId="0" borderId="0" xfId="0" applyNumberFormat="1" applyFont="1" applyFill="1"/>
    <xf numFmtId="0" fontId="26" fillId="0" borderId="0" xfId="0" applyFont="1" applyFill="1"/>
    <xf numFmtId="0" fontId="81" fillId="0" borderId="0" xfId="0" applyFont="1" applyFill="1" applyBorder="1"/>
    <xf numFmtId="14" fontId="81" fillId="0" borderId="0" xfId="0" applyNumberFormat="1" applyFont="1" applyBorder="1" applyAlignment="1">
      <alignment horizontal="left"/>
    </xf>
    <xf numFmtId="14" fontId="83" fillId="0" borderId="0" xfId="75" applyNumberFormat="1" applyFont="1" applyFill="1"/>
    <xf numFmtId="0" fontId="92" fillId="0" borderId="0" xfId="75" applyFont="1" applyFill="1"/>
    <xf numFmtId="0" fontId="83" fillId="0" borderId="0" xfId="75" applyFont="1" applyFill="1" applyBorder="1" applyAlignment="1">
      <alignment horizontal="left"/>
    </xf>
    <xf numFmtId="0" fontId="83" fillId="0" borderId="0" xfId="75" applyFont="1" applyFill="1" applyBorder="1"/>
    <xf numFmtId="0" fontId="92" fillId="0" borderId="0" xfId="75" applyFont="1" applyFill="1" applyBorder="1"/>
    <xf numFmtId="3" fontId="83" fillId="0" borderId="0" xfId="75" applyNumberFormat="1" applyFont="1" applyFill="1" applyBorder="1"/>
    <xf numFmtId="0" fontId="83" fillId="0" borderId="0" xfId="75" applyFont="1" applyFill="1" applyBorder="1" applyAlignment="1">
      <alignment horizontal="right"/>
    </xf>
    <xf numFmtId="0" fontId="83" fillId="0" borderId="15" xfId="75" applyFont="1" applyFill="1" applyBorder="1" applyAlignment="1">
      <alignment horizontal="center"/>
    </xf>
    <xf numFmtId="0" fontId="83" fillId="0" borderId="15" xfId="0" applyFont="1" applyFill="1" applyBorder="1" applyAlignment="1">
      <alignment horizontal="center" wrapText="1"/>
    </xf>
    <xf numFmtId="172" fontId="83" fillId="0" borderId="14" xfId="182" applyNumberFormat="1" applyFont="1" applyFill="1" applyBorder="1" applyAlignment="1">
      <alignment horizontal="center" wrapText="1"/>
    </xf>
    <xf numFmtId="0" fontId="83" fillId="0" borderId="14" xfId="75" applyFont="1" applyFill="1" applyBorder="1" applyAlignment="1">
      <alignment horizontal="center"/>
    </xf>
    <xf numFmtId="0" fontId="92" fillId="0" borderId="14" xfId="75" applyFont="1" applyFill="1" applyBorder="1" applyAlignment="1">
      <alignment horizontal="center"/>
    </xf>
    <xf numFmtId="0" fontId="83" fillId="0" borderId="14" xfId="184" applyFont="1" applyFill="1" applyBorder="1" applyAlignment="1">
      <alignment horizontal="center"/>
    </xf>
    <xf numFmtId="0" fontId="83" fillId="0" borderId="16" xfId="75" applyFont="1" applyFill="1" applyBorder="1" applyAlignment="1">
      <alignment horizontal="left"/>
    </xf>
    <xf numFmtId="0" fontId="83" fillId="0" borderId="16" xfId="75" applyFont="1" applyFill="1" applyBorder="1" applyAlignment="1">
      <alignment horizontal="center"/>
    </xf>
    <xf numFmtId="0" fontId="92" fillId="0" borderId="16" xfId="75" applyFont="1" applyFill="1" applyBorder="1" applyAlignment="1">
      <alignment horizontal="center"/>
    </xf>
    <xf numFmtId="0" fontId="83" fillId="0" borderId="16" xfId="75" applyFont="1" applyFill="1" applyBorder="1"/>
    <xf numFmtId="3" fontId="83" fillId="0" borderId="16" xfId="75" applyNumberFormat="1" applyFont="1" applyFill="1" applyBorder="1"/>
    <xf numFmtId="2" fontId="83" fillId="0" borderId="16" xfId="75" applyNumberFormat="1" applyFont="1" applyFill="1" applyBorder="1"/>
    <xf numFmtId="2" fontId="83" fillId="0" borderId="16" xfId="75" applyNumberFormat="1" applyFont="1" applyFill="1" applyBorder="1" applyAlignment="1">
      <alignment horizontal="center"/>
    </xf>
    <xf numFmtId="2" fontId="83" fillId="0" borderId="13" xfId="75" applyNumberFormat="1" applyFont="1" applyFill="1" applyBorder="1"/>
    <xf numFmtId="3" fontId="83" fillId="0" borderId="13" xfId="75" applyNumberFormat="1" applyFont="1" applyFill="1" applyBorder="1"/>
    <xf numFmtId="0" fontId="83" fillId="0" borderId="15" xfId="75" applyFont="1" applyFill="1" applyBorder="1"/>
    <xf numFmtId="3" fontId="83" fillId="0" borderId="15" xfId="75" applyNumberFormat="1" applyFont="1" applyFill="1" applyBorder="1"/>
    <xf numFmtId="3" fontId="83" fillId="0" borderId="0" xfId="75" applyNumberFormat="1" applyFont="1" applyFill="1"/>
    <xf numFmtId="0" fontId="83" fillId="0" borderId="13" xfId="75" applyFont="1" applyFill="1" applyBorder="1"/>
    <xf numFmtId="0" fontId="83" fillId="0" borderId="15" xfId="184" applyFont="1" applyFill="1" applyBorder="1"/>
    <xf numFmtId="2" fontId="83" fillId="0" borderId="15" xfId="75" applyNumberFormat="1" applyFont="1" applyFill="1" applyBorder="1"/>
    <xf numFmtId="0" fontId="83" fillId="0" borderId="16" xfId="184" applyFont="1" applyFill="1" applyBorder="1"/>
    <xf numFmtId="3" fontId="83" fillId="0" borderId="16" xfId="184" applyNumberFormat="1" applyFont="1" applyFill="1" applyBorder="1"/>
    <xf numFmtId="3" fontId="83" fillId="0" borderId="13" xfId="184" applyNumberFormat="1" applyFont="1" applyFill="1" applyBorder="1"/>
    <xf numFmtId="0" fontId="83" fillId="0" borderId="0" xfId="185" applyFont="1" applyFill="1"/>
    <xf numFmtId="0" fontId="83" fillId="0" borderId="0" xfId="186" applyFont="1"/>
    <xf numFmtId="0" fontId="25" fillId="0" borderId="0" xfId="186"/>
    <xf numFmtId="0" fontId="93" fillId="0" borderId="0" xfId="186" applyFont="1" applyAlignment="1">
      <alignment horizontal="centerContinuous"/>
    </xf>
    <xf numFmtId="0" fontId="83" fillId="0" borderId="0" xfId="186" applyFont="1" applyAlignment="1">
      <alignment horizontal="centerContinuous"/>
    </xf>
    <xf numFmtId="0" fontId="83" fillId="0" borderId="0" xfId="186" applyFont="1" applyAlignment="1"/>
    <xf numFmtId="0" fontId="94" fillId="0" borderId="0" xfId="186" applyFont="1" applyAlignment="1"/>
    <xf numFmtId="0" fontId="94" fillId="0" borderId="0" xfId="186" applyFont="1" applyAlignment="1">
      <alignment horizontal="centerContinuous"/>
    </xf>
    <xf numFmtId="0" fontId="83" fillId="0" borderId="0" xfId="186" applyFont="1" applyAlignment="1">
      <alignment horizontal="right"/>
    </xf>
    <xf numFmtId="0" fontId="95" fillId="0" borderId="0" xfId="186" applyFont="1" applyAlignment="1">
      <alignment horizontal="right"/>
    </xf>
    <xf numFmtId="0" fontId="25" fillId="0" borderId="0" xfId="186" applyFont="1" applyAlignment="1">
      <alignment horizontal="right"/>
    </xf>
    <xf numFmtId="0" fontId="84" fillId="0" borderId="34" xfId="186" applyFont="1" applyBorder="1" applyAlignment="1">
      <alignment horizontal="center"/>
    </xf>
    <xf numFmtId="0" fontId="84" fillId="0" borderId="46" xfId="186" applyFont="1" applyBorder="1" applyAlignment="1">
      <alignment horizontal="centerContinuous"/>
    </xf>
    <xf numFmtId="0" fontId="83" fillId="0" borderId="46" xfId="186" applyFont="1" applyBorder="1" applyAlignment="1">
      <alignment horizontal="centerContinuous"/>
    </xf>
    <xf numFmtId="0" fontId="84" fillId="0" borderId="47" xfId="186" applyFont="1" applyBorder="1" applyAlignment="1">
      <alignment horizontal="centerContinuous"/>
    </xf>
    <xf numFmtId="0" fontId="39" fillId="0" borderId="47" xfId="186" applyFont="1" applyBorder="1" applyAlignment="1">
      <alignment horizontal="centerContinuous"/>
    </xf>
    <xf numFmtId="0" fontId="83" fillId="0" borderId="40" xfId="186" applyFont="1" applyBorder="1"/>
    <xf numFmtId="0" fontId="84" fillId="0" borderId="40" xfId="186" applyFont="1" applyBorder="1" applyAlignment="1">
      <alignment horizontal="center"/>
    </xf>
    <xf numFmtId="0" fontId="84" fillId="0" borderId="48" xfId="186" applyFont="1" applyBorder="1" applyAlignment="1">
      <alignment horizontal="centerContinuous"/>
    </xf>
    <xf numFmtId="0" fontId="84" fillId="0" borderId="49" xfId="186" applyFont="1" applyBorder="1" applyAlignment="1">
      <alignment horizontal="centerContinuous"/>
    </xf>
    <xf numFmtId="0" fontId="84" fillId="0" borderId="50" xfId="186" applyFont="1" applyBorder="1" applyAlignment="1">
      <alignment horizontal="centerContinuous"/>
    </xf>
    <xf numFmtId="0" fontId="39" fillId="0" borderId="50" xfId="186" applyFont="1" applyBorder="1" applyAlignment="1">
      <alignment horizontal="centerContinuous"/>
    </xf>
    <xf numFmtId="0" fontId="83" fillId="0" borderId="27" xfId="186" applyFont="1" applyBorder="1" applyAlignment="1">
      <alignment horizontal="center"/>
    </xf>
    <xf numFmtId="0" fontId="83" fillId="0" borderId="15" xfId="186" applyFont="1" applyBorder="1" applyAlignment="1">
      <alignment horizontal="center"/>
    </xf>
    <xf numFmtId="0" fontId="83" fillId="0" borderId="51" xfId="186" applyFont="1" applyBorder="1" applyAlignment="1">
      <alignment horizontal="center"/>
    </xf>
    <xf numFmtId="0" fontId="96" fillId="0" borderId="28" xfId="186" applyFont="1" applyBorder="1" applyAlignment="1">
      <alignment horizontal="center"/>
    </xf>
    <xf numFmtId="0" fontId="83" fillId="0" borderId="39" xfId="186" applyFont="1" applyBorder="1" applyAlignment="1">
      <alignment horizontal="center"/>
    </xf>
    <xf numFmtId="0" fontId="83" fillId="0" borderId="35" xfId="186" applyFont="1" applyBorder="1" applyAlignment="1">
      <alignment horizontal="center"/>
    </xf>
    <xf numFmtId="0" fontId="83" fillId="0" borderId="52" xfId="186" applyFont="1" applyBorder="1" applyAlignment="1">
      <alignment horizontal="center"/>
    </xf>
    <xf numFmtId="0" fontId="83" fillId="0" borderId="37" xfId="186" applyFont="1" applyBorder="1" applyAlignment="1">
      <alignment horizontal="center"/>
    </xf>
    <xf numFmtId="0" fontId="97" fillId="0" borderId="37" xfId="186" applyFont="1" applyBorder="1" applyAlignment="1">
      <alignment horizontal="center"/>
    </xf>
    <xf numFmtId="173" fontId="84" fillId="0" borderId="40" xfId="186" applyNumberFormat="1" applyFont="1" applyBorder="1"/>
    <xf numFmtId="173" fontId="83" fillId="0" borderId="27" xfId="186" applyNumberFormat="1" applyFont="1" applyBorder="1"/>
    <xf numFmtId="173" fontId="83" fillId="0" borderId="16" xfId="186" applyNumberFormat="1" applyFont="1" applyBorder="1"/>
    <xf numFmtId="173" fontId="83" fillId="0" borderId="28" xfId="186" applyNumberFormat="1" applyFont="1" applyBorder="1"/>
    <xf numFmtId="173" fontId="25" fillId="0" borderId="0" xfId="186" applyNumberFormat="1"/>
    <xf numFmtId="173" fontId="98" fillId="0" borderId="28" xfId="186" applyNumberFormat="1" applyFont="1" applyBorder="1"/>
    <xf numFmtId="0" fontId="83" fillId="0" borderId="38" xfId="186" applyFont="1" applyBorder="1"/>
    <xf numFmtId="173" fontId="83" fillId="0" borderId="38" xfId="186" applyNumberFormat="1" applyFont="1" applyBorder="1"/>
    <xf numFmtId="173" fontId="83" fillId="0" borderId="29" xfId="186" applyNumberFormat="1" applyFont="1" applyBorder="1"/>
    <xf numFmtId="173" fontId="83" fillId="0" borderId="53" xfId="186" applyNumberFormat="1" applyFont="1" applyBorder="1"/>
    <xf numFmtId="173" fontId="83" fillId="0" borderId="30" xfId="186" applyNumberFormat="1" applyFont="1" applyBorder="1"/>
    <xf numFmtId="173" fontId="98" fillId="0" borderId="30" xfId="186" applyNumberFormat="1" applyFont="1" applyBorder="1"/>
    <xf numFmtId="3" fontId="25" fillId="0" borderId="0" xfId="186" applyNumberFormat="1"/>
    <xf numFmtId="0" fontId="2" fillId="0" borderId="0" xfId="187"/>
    <xf numFmtId="0" fontId="100" fillId="0" borderId="0" xfId="187" applyFont="1" applyFill="1" applyAlignment="1">
      <alignment horizontal="center" wrapText="1"/>
    </xf>
    <xf numFmtId="174" fontId="100" fillId="0" borderId="0" xfId="187" applyNumberFormat="1" applyFont="1" applyFill="1" applyAlignment="1">
      <alignment horizontal="center" wrapText="1"/>
    </xf>
    <xf numFmtId="0" fontId="2" fillId="0" borderId="0" xfId="187" applyFill="1"/>
    <xf numFmtId="174" fontId="2" fillId="0" borderId="0" xfId="187" applyNumberFormat="1" applyFill="1"/>
    <xf numFmtId="49" fontId="85" fillId="0" borderId="14" xfId="187" applyNumberFormat="1" applyFont="1" applyFill="1" applyBorder="1" applyAlignment="1">
      <alignment horizontal="left"/>
    </xf>
    <xf numFmtId="49" fontId="91" fillId="0" borderId="14" xfId="187" applyNumberFormat="1" applyFont="1" applyFill="1" applyBorder="1" applyAlignment="1">
      <alignment horizontal="center" wrapText="1"/>
    </xf>
    <xf numFmtId="49" fontId="91" fillId="0" borderId="14" xfId="187" applyNumberFormat="1" applyFont="1" applyFill="1" applyBorder="1" applyAlignment="1">
      <alignment horizontal="center" vertical="center"/>
    </xf>
    <xf numFmtId="49" fontId="91" fillId="0" borderId="14" xfId="187" applyNumberFormat="1" applyFont="1" applyFill="1" applyBorder="1" applyAlignment="1">
      <alignment horizontal="center" vertical="center" wrapText="1"/>
    </xf>
    <xf numFmtId="49" fontId="101" fillId="0" borderId="16" xfId="187" applyNumberFormat="1" applyFont="1" applyFill="1" applyBorder="1" applyAlignment="1">
      <alignment horizontal="left"/>
    </xf>
    <xf numFmtId="174" fontId="101" fillId="0" borderId="16" xfId="187" applyNumberFormat="1" applyFont="1" applyFill="1" applyBorder="1"/>
    <xf numFmtId="49" fontId="102" fillId="0" borderId="16" xfId="187" applyNumberFormat="1" applyFont="1" applyFill="1" applyBorder="1" applyAlignment="1">
      <alignment horizontal="left"/>
    </xf>
    <xf numFmtId="3" fontId="102" fillId="0" borderId="16" xfId="187" applyNumberFormat="1" applyFont="1" applyFill="1" applyBorder="1"/>
    <xf numFmtId="3" fontId="101" fillId="0" borderId="16" xfId="187" applyNumberFormat="1" applyFont="1" applyFill="1" applyBorder="1"/>
    <xf numFmtId="3" fontId="102" fillId="55" borderId="16" xfId="187" applyNumberFormat="1" applyFont="1" applyFill="1" applyBorder="1"/>
    <xf numFmtId="3" fontId="103" fillId="0" borderId="16" xfId="187" applyNumberFormat="1" applyFont="1" applyFill="1" applyBorder="1"/>
    <xf numFmtId="49" fontId="101" fillId="0" borderId="53" xfId="187" applyNumberFormat="1" applyFont="1" applyFill="1" applyBorder="1" applyAlignment="1">
      <alignment horizontal="left"/>
    </xf>
    <xf numFmtId="4" fontId="101" fillId="0" borderId="53" xfId="187" applyNumberFormat="1" applyFont="1" applyFill="1" applyBorder="1"/>
    <xf numFmtId="4" fontId="101" fillId="0" borderId="16" xfId="187" applyNumberFormat="1" applyFont="1" applyFill="1" applyBorder="1"/>
    <xf numFmtId="49" fontId="101" fillId="0" borderId="15" xfId="187" applyNumberFormat="1" applyFont="1" applyFill="1" applyBorder="1" applyAlignment="1">
      <alignment horizontal="left"/>
    </xf>
    <xf numFmtId="4" fontId="101" fillId="0" borderId="15" xfId="187" applyNumberFormat="1" applyFont="1" applyFill="1" applyBorder="1"/>
    <xf numFmtId="4" fontId="102" fillId="0" borderId="16" xfId="187" applyNumberFormat="1" applyFont="1" applyFill="1" applyBorder="1"/>
    <xf numFmtId="3" fontId="104" fillId="0" borderId="16" xfId="187" applyNumberFormat="1" applyFont="1" applyFill="1" applyBorder="1"/>
    <xf numFmtId="3" fontId="105" fillId="0" borderId="16" xfId="187" applyNumberFormat="1" applyFont="1" applyFill="1" applyBorder="1"/>
    <xf numFmtId="3" fontId="105" fillId="55" borderId="16" xfId="187" applyNumberFormat="1" applyFont="1" applyFill="1" applyBorder="1"/>
    <xf numFmtId="4" fontId="29" fillId="0" borderId="53" xfId="187" applyNumberFormat="1" applyFont="1" applyFill="1" applyBorder="1"/>
    <xf numFmtId="4" fontId="29" fillId="55" borderId="53" xfId="187" applyNumberFormat="1" applyFont="1" applyFill="1" applyBorder="1"/>
    <xf numFmtId="4" fontId="101" fillId="55" borderId="16" xfId="187" applyNumberFormat="1" applyFont="1" applyFill="1" applyBorder="1"/>
    <xf numFmtId="3" fontId="104" fillId="55" borderId="16" xfId="187" applyNumberFormat="1" applyFont="1" applyFill="1" applyBorder="1"/>
    <xf numFmtId="3" fontId="101" fillId="55" borderId="16" xfId="187" applyNumberFormat="1" applyFont="1" applyFill="1" applyBorder="1"/>
    <xf numFmtId="3" fontId="29" fillId="55" borderId="16" xfId="187" applyNumberFormat="1" applyFont="1" applyFill="1" applyBorder="1"/>
    <xf numFmtId="4" fontId="101" fillId="55" borderId="53" xfId="187" applyNumberFormat="1" applyFont="1" applyFill="1" applyBorder="1"/>
    <xf numFmtId="4" fontId="102" fillId="55" borderId="16" xfId="187" applyNumberFormat="1" applyFont="1" applyFill="1" applyBorder="1"/>
    <xf numFmtId="49" fontId="101" fillId="0" borderId="14" xfId="187" applyNumberFormat="1" applyFont="1" applyFill="1" applyBorder="1" applyAlignment="1">
      <alignment horizontal="left"/>
    </xf>
    <xf numFmtId="4" fontId="101" fillId="0" borderId="14" xfId="187" applyNumberFormat="1" applyFont="1" applyFill="1" applyBorder="1"/>
    <xf numFmtId="4" fontId="101" fillId="55" borderId="14" xfId="187" applyNumberFormat="1" applyFont="1" applyFill="1" applyBorder="1"/>
    <xf numFmtId="0" fontId="83" fillId="0" borderId="40" xfId="186" applyFont="1" applyBorder="1" applyAlignment="1">
      <alignment horizontal="center"/>
    </xf>
    <xf numFmtId="0" fontId="84" fillId="0" borderId="40" xfId="186" applyFont="1" applyBorder="1"/>
    <xf numFmtId="173" fontId="83" fillId="0" borderId="40" xfId="186" applyNumberFormat="1" applyFont="1" applyBorder="1"/>
    <xf numFmtId="173" fontId="84" fillId="0" borderId="40" xfId="186" applyNumberFormat="1" applyFont="1" applyFill="1" applyBorder="1"/>
    <xf numFmtId="173" fontId="83" fillId="0" borderId="38" xfId="186" applyNumberFormat="1" applyFont="1" applyFill="1" applyBorder="1"/>
    <xf numFmtId="173" fontId="83" fillId="0" borderId="0" xfId="186" applyNumberFormat="1" applyFont="1"/>
    <xf numFmtId="0" fontId="106" fillId="0" borderId="0" xfId="186" applyFont="1"/>
    <xf numFmtId="173" fontId="106" fillId="0" borderId="0" xfId="186" applyNumberFormat="1" applyFont="1"/>
    <xf numFmtId="0" fontId="25" fillId="0" borderId="0" xfId="167"/>
    <xf numFmtId="0" fontId="41" fillId="0" borderId="0" xfId="167" applyFont="1" applyAlignment="1">
      <alignment horizontal="right"/>
    </xf>
    <xf numFmtId="0" fontId="41" fillId="0" borderId="0" xfId="167" applyFont="1" applyFill="1" applyAlignment="1">
      <alignment horizontal="right"/>
    </xf>
    <xf numFmtId="0" fontId="99" fillId="0" borderId="0" xfId="167" applyFont="1" applyAlignment="1">
      <alignment horizontal="centerContinuous"/>
    </xf>
    <xf numFmtId="0" fontId="107" fillId="0" borderId="0" xfId="167" applyFont="1" applyAlignment="1">
      <alignment horizontal="centerContinuous"/>
    </xf>
    <xf numFmtId="0" fontId="107" fillId="0" borderId="0" xfId="167" applyFont="1" applyFill="1" applyAlignment="1">
      <alignment horizontal="centerContinuous"/>
    </xf>
    <xf numFmtId="0" fontId="81" fillId="0" borderId="0" xfId="167" applyFont="1" applyAlignment="1">
      <alignment horizontal="centerContinuous"/>
    </xf>
    <xf numFmtId="0" fontId="108" fillId="0" borderId="0" xfId="167" applyFont="1" applyAlignment="1">
      <alignment horizontal="centerContinuous"/>
    </xf>
    <xf numFmtId="0" fontId="81" fillId="0" borderId="0" xfId="167" applyFont="1" applyFill="1" applyAlignment="1">
      <alignment horizontal="centerContinuous"/>
    </xf>
    <xf numFmtId="0" fontId="81" fillId="0" borderId="0" xfId="167" applyFont="1"/>
    <xf numFmtId="0" fontId="83" fillId="0" borderId="0" xfId="167" applyFont="1"/>
    <xf numFmtId="0" fontId="83" fillId="0" borderId="0" xfId="167" applyFont="1" applyAlignment="1">
      <alignment horizontal="right"/>
    </xf>
    <xf numFmtId="0" fontId="83" fillId="0" borderId="0" xfId="167" applyFont="1" applyFill="1" applyAlignment="1">
      <alignment horizontal="right"/>
    </xf>
    <xf numFmtId="0" fontId="82" fillId="0" borderId="0" xfId="167" applyFont="1" applyAlignment="1">
      <alignment horizontal="right"/>
    </xf>
    <xf numFmtId="0" fontId="85" fillId="0" borderId="34" xfId="167" applyFont="1" applyBorder="1" applyAlignment="1">
      <alignment horizontal="center"/>
    </xf>
    <xf numFmtId="0" fontId="85" fillId="0" borderId="54" xfId="167" applyFont="1" applyBorder="1" applyAlignment="1">
      <alignment horizontal="centerContinuous"/>
    </xf>
    <xf numFmtId="0" fontId="85" fillId="0" borderId="46" xfId="167" applyFont="1" applyBorder="1" applyAlignment="1">
      <alignment horizontal="centerContinuous"/>
    </xf>
    <xf numFmtId="0" fontId="85" fillId="0" borderId="47" xfId="167" applyFont="1" applyBorder="1" applyAlignment="1">
      <alignment horizontal="centerContinuous"/>
    </xf>
    <xf numFmtId="0" fontId="85" fillId="0" borderId="33" xfId="167" applyFont="1" applyBorder="1" applyAlignment="1">
      <alignment horizontal="center"/>
    </xf>
    <xf numFmtId="0" fontId="85" fillId="0" borderId="33" xfId="167" applyFont="1" applyFill="1" applyBorder="1" applyAlignment="1">
      <alignment horizontal="center"/>
    </xf>
    <xf numFmtId="0" fontId="85" fillId="0" borderId="55" xfId="167" applyFont="1" applyBorder="1" applyAlignment="1">
      <alignment horizontal="center"/>
    </xf>
    <xf numFmtId="0" fontId="85" fillId="0" borderId="56" xfId="167" applyFont="1" applyBorder="1" applyAlignment="1">
      <alignment horizontal="center"/>
    </xf>
    <xf numFmtId="0" fontId="85" fillId="0" borderId="11" xfId="167" applyFont="1" applyBorder="1"/>
    <xf numFmtId="0" fontId="85" fillId="0" borderId="15" xfId="167" applyFont="1" applyBorder="1" applyAlignment="1">
      <alignment horizontal="center"/>
    </xf>
    <xf numFmtId="0" fontId="85" fillId="0" borderId="28" xfId="167" applyFont="1" applyBorder="1" applyAlignment="1"/>
    <xf numFmtId="0" fontId="85" fillId="0" borderId="28" xfId="167" applyFont="1" applyBorder="1"/>
    <xf numFmtId="0" fontId="85" fillId="0" borderId="28" xfId="167" applyFont="1" applyBorder="1" applyAlignment="1">
      <alignment horizontal="center"/>
    </xf>
    <xf numFmtId="0" fontId="85" fillId="0" borderId="28" xfId="167" applyFont="1" applyFill="1" applyBorder="1" applyAlignment="1">
      <alignment horizontal="center"/>
    </xf>
    <xf numFmtId="0" fontId="81" fillId="0" borderId="40" xfId="167" applyFont="1" applyBorder="1" applyAlignment="1">
      <alignment horizontal="center"/>
    </xf>
    <xf numFmtId="0" fontId="85" fillId="0" borderId="56" xfId="167" applyFont="1" applyBorder="1"/>
    <xf numFmtId="0" fontId="85" fillId="0" borderId="28" xfId="167" applyFont="1" applyBorder="1" applyAlignment="1">
      <alignment horizontal="left"/>
    </xf>
    <xf numFmtId="0" fontId="85" fillId="0" borderId="40" xfId="167" applyFont="1" applyBorder="1"/>
    <xf numFmtId="0" fontId="82" fillId="0" borderId="28" xfId="167" applyFont="1" applyBorder="1" applyAlignment="1">
      <alignment horizontal="center"/>
    </xf>
    <xf numFmtId="0" fontId="85" fillId="0" borderId="57" xfId="167" applyFont="1" applyBorder="1"/>
    <xf numFmtId="0" fontId="85" fillId="0" borderId="58" xfId="167" applyFont="1" applyBorder="1"/>
    <xf numFmtId="0" fontId="85" fillId="0" borderId="30" xfId="167" applyFont="1" applyBorder="1" applyAlignment="1">
      <alignment horizontal="left"/>
    </xf>
    <xf numFmtId="0" fontId="85" fillId="0" borderId="30" xfId="167" applyFont="1" applyBorder="1"/>
    <xf numFmtId="49" fontId="85" fillId="0" borderId="28" xfId="167" applyNumberFormat="1" applyFont="1" applyFill="1" applyBorder="1" applyAlignment="1">
      <alignment horizontal="center"/>
    </xf>
    <xf numFmtId="49" fontId="85" fillId="0" borderId="30" xfId="167" applyNumberFormat="1" applyFont="1" applyBorder="1" applyAlignment="1">
      <alignment horizontal="center"/>
    </xf>
    <xf numFmtId="0" fontId="81" fillId="0" borderId="30" xfId="167" applyFont="1" applyBorder="1" applyAlignment="1">
      <alignment horizontal="center"/>
    </xf>
    <xf numFmtId="0" fontId="81" fillId="0" borderId="39" xfId="167" applyFont="1" applyBorder="1" applyAlignment="1">
      <alignment horizontal="center"/>
    </xf>
    <xf numFmtId="0" fontId="82" fillId="0" borderId="59" xfId="167" applyFont="1" applyBorder="1" applyAlignment="1">
      <alignment horizontal="center"/>
    </xf>
    <xf numFmtId="0" fontId="82" fillId="0" borderId="60" xfId="167" applyFont="1" applyBorder="1" applyAlignment="1">
      <alignment horizontal="center"/>
    </xf>
    <xf numFmtId="0" fontId="82" fillId="0" borderId="37" xfId="167" applyFont="1" applyBorder="1" applyAlignment="1">
      <alignment horizontal="center"/>
    </xf>
    <xf numFmtId="0" fontId="82" fillId="0" borderId="37" xfId="167" applyFont="1" applyFill="1" applyBorder="1" applyAlignment="1">
      <alignment horizontal="center"/>
    </xf>
    <xf numFmtId="49" fontId="99" fillId="0" borderId="40" xfId="188" applyNumberFormat="1" applyFont="1" applyBorder="1" applyAlignment="1">
      <alignment horizontal="center"/>
    </xf>
    <xf numFmtId="49" fontId="99" fillId="0" borderId="56" xfId="188" applyNumberFormat="1" applyFont="1" applyBorder="1" applyAlignment="1">
      <alignment horizontal="center"/>
    </xf>
    <xf numFmtId="49" fontId="99" fillId="0" borderId="11" xfId="188" applyNumberFormat="1" applyFont="1" applyBorder="1" applyAlignment="1">
      <alignment horizontal="center"/>
    </xf>
    <xf numFmtId="49" fontId="99" fillId="0" borderId="11" xfId="188" applyNumberFormat="1" applyFont="1" applyBorder="1" applyAlignment="1">
      <alignment horizontal="center" vertical="top"/>
    </xf>
    <xf numFmtId="0" fontId="108" fillId="0" borderId="28" xfId="188" applyFont="1" applyBorder="1" applyAlignment="1">
      <alignment horizontal="center"/>
    </xf>
    <xf numFmtId="0" fontId="99" fillId="0" borderId="28" xfId="188" applyFont="1" applyBorder="1" applyAlignment="1">
      <alignment horizontal="left"/>
    </xf>
    <xf numFmtId="173" fontId="99" fillId="0" borderId="28" xfId="188" applyNumberFormat="1" applyFont="1" applyBorder="1" applyAlignment="1"/>
    <xf numFmtId="164" fontId="99" fillId="0" borderId="28" xfId="167" applyNumberFormat="1" applyFont="1" applyBorder="1" applyAlignment="1"/>
    <xf numFmtId="49" fontId="84" fillId="0" borderId="40" xfId="188" applyNumberFormat="1" applyFont="1" applyBorder="1" applyAlignment="1">
      <alignment horizontal="center"/>
    </xf>
    <xf numFmtId="0" fontId="83" fillId="0" borderId="56" xfId="188" applyFont="1" applyBorder="1"/>
    <xf numFmtId="49" fontId="84" fillId="0" borderId="11" xfId="188" applyNumberFormat="1" applyFont="1" applyBorder="1" applyAlignment="1">
      <alignment horizontal="center"/>
    </xf>
    <xf numFmtId="49" fontId="84" fillId="0" borderId="28" xfId="188" applyNumberFormat="1" applyFont="1" applyBorder="1" applyAlignment="1">
      <alignment horizontal="left"/>
    </xf>
    <xf numFmtId="0" fontId="84" fillId="0" borderId="28" xfId="188" applyFont="1" applyBorder="1" applyAlignment="1"/>
    <xf numFmtId="173" fontId="84" fillId="0" borderId="28" xfId="167" applyNumberFormat="1" applyFont="1" applyBorder="1" applyAlignment="1"/>
    <xf numFmtId="164" fontId="84" fillId="0" borderId="28" xfId="167" applyNumberFormat="1" applyFont="1" applyBorder="1" applyAlignment="1"/>
    <xf numFmtId="49" fontId="91" fillId="0" borderId="40" xfId="188" applyNumberFormat="1" applyFont="1" applyBorder="1" applyAlignment="1">
      <alignment horizontal="center"/>
    </xf>
    <xf numFmtId="49" fontId="91" fillId="0" borderId="11" xfId="188" applyNumberFormat="1" applyFont="1" applyBorder="1" applyAlignment="1">
      <alignment horizontal="center"/>
    </xf>
    <xf numFmtId="49" fontId="91" fillId="0" borderId="28" xfId="188" applyNumberFormat="1" applyFont="1" applyBorder="1" applyAlignment="1">
      <alignment horizontal="left"/>
    </xf>
    <xf numFmtId="0" fontId="91" fillId="0" borderId="28" xfId="188" applyFont="1" applyBorder="1" applyAlignment="1"/>
    <xf numFmtId="173" fontId="91" fillId="0" borderId="28" xfId="187" applyNumberFormat="1" applyFont="1" applyBorder="1" applyAlignment="1"/>
    <xf numFmtId="164" fontId="91" fillId="0" borderId="28" xfId="167" applyNumberFormat="1" applyFont="1" applyBorder="1" applyAlignment="1"/>
    <xf numFmtId="49" fontId="82" fillId="0" borderId="40" xfId="188" applyNumberFormat="1" applyFont="1" applyBorder="1" applyAlignment="1">
      <alignment horizontal="center"/>
    </xf>
    <xf numFmtId="0" fontId="82" fillId="0" borderId="56" xfId="167" applyFont="1" applyBorder="1"/>
    <xf numFmtId="0" fontId="82" fillId="0" borderId="11" xfId="167" applyFont="1" applyBorder="1"/>
    <xf numFmtId="0" fontId="82" fillId="0" borderId="11" xfId="167" applyFont="1" applyBorder="1" applyAlignment="1">
      <alignment horizontal="center"/>
    </xf>
    <xf numFmtId="49" fontId="82" fillId="0" borderId="28" xfId="167" applyNumberFormat="1" applyFont="1" applyBorder="1" applyAlignment="1">
      <alignment horizontal="center"/>
    </xf>
    <xf numFmtId="49" fontId="82" fillId="0" borderId="28" xfId="167" applyNumberFormat="1" applyFont="1" applyBorder="1" applyAlignment="1"/>
    <xf numFmtId="173" fontId="82" fillId="0" borderId="28" xfId="187" applyNumberFormat="1" applyFont="1" applyBorder="1" applyAlignment="1"/>
    <xf numFmtId="164" fontId="82" fillId="0" borderId="28" xfId="167" applyNumberFormat="1" applyFont="1" applyBorder="1" applyAlignment="1"/>
    <xf numFmtId="0" fontId="82" fillId="0" borderId="56" xfId="188" applyFont="1" applyBorder="1"/>
    <xf numFmtId="49" fontId="91" fillId="0" borderId="11" xfId="167" applyNumberFormat="1" applyFont="1" applyBorder="1" applyAlignment="1">
      <alignment horizontal="center"/>
    </xf>
    <xf numFmtId="49" fontId="91" fillId="0" borderId="28" xfId="167" applyNumberFormat="1" applyFont="1" applyBorder="1" applyAlignment="1">
      <alignment horizontal="left"/>
    </xf>
    <xf numFmtId="49" fontId="91" fillId="0" borderId="28" xfId="167" applyNumberFormat="1" applyFont="1" applyBorder="1" applyAlignment="1">
      <alignment wrapText="1"/>
    </xf>
    <xf numFmtId="0" fontId="82" fillId="0" borderId="28" xfId="167" applyFont="1" applyBorder="1" applyAlignment="1"/>
    <xf numFmtId="0" fontId="82" fillId="0" borderId="28" xfId="167" applyFont="1" applyBorder="1" applyAlignment="1">
      <alignment horizontal="left"/>
    </xf>
    <xf numFmtId="49" fontId="91" fillId="0" borderId="28" xfId="167" applyNumberFormat="1" applyFont="1" applyBorder="1" applyAlignment="1">
      <alignment horizontal="center"/>
    </xf>
    <xf numFmtId="0" fontId="91" fillId="0" borderId="28" xfId="167" applyFont="1" applyBorder="1" applyAlignment="1">
      <alignment horizontal="justify"/>
    </xf>
    <xf numFmtId="49" fontId="84" fillId="0" borderId="11" xfId="188" applyNumberFormat="1" applyFont="1" applyFill="1" applyBorder="1" applyAlignment="1" applyProtection="1">
      <alignment horizontal="center"/>
      <protection locked="0"/>
    </xf>
    <xf numFmtId="49" fontId="84" fillId="0" borderId="28" xfId="188" applyNumberFormat="1" applyFont="1" applyBorder="1" applyAlignment="1">
      <alignment horizontal="center"/>
    </xf>
    <xf numFmtId="173" fontId="84" fillId="0" borderId="28" xfId="188" applyNumberFormat="1" applyFont="1" applyBorder="1" applyAlignment="1"/>
    <xf numFmtId="49" fontId="82" fillId="0" borderId="11" xfId="188" applyNumberFormat="1" applyFont="1" applyFill="1" applyBorder="1" applyAlignment="1" applyProtection="1">
      <alignment horizontal="center"/>
      <protection locked="0"/>
    </xf>
    <xf numFmtId="49" fontId="91" fillId="0" borderId="28" xfId="188" applyNumberFormat="1" applyFont="1" applyBorder="1" applyAlignment="1">
      <alignment horizontal="center"/>
    </xf>
    <xf numFmtId="173" fontId="91" fillId="0" borderId="28" xfId="188" applyNumberFormat="1" applyFont="1" applyBorder="1" applyAlignment="1"/>
    <xf numFmtId="49" fontId="82" fillId="0" borderId="0" xfId="188" applyNumberFormat="1" applyFont="1" applyFill="1" applyBorder="1" applyAlignment="1" applyProtection="1">
      <alignment horizontal="center"/>
      <protection locked="0"/>
    </xf>
    <xf numFmtId="1" fontId="81" fillId="0" borderId="16" xfId="167" applyNumberFormat="1" applyFont="1" applyFill="1" applyBorder="1" applyAlignment="1">
      <alignment horizontal="left" vertical="top" wrapText="1"/>
    </xf>
    <xf numFmtId="1" fontId="82" fillId="0" borderId="16" xfId="167" applyNumberFormat="1" applyFont="1" applyFill="1" applyBorder="1" applyAlignment="1">
      <alignment horizontal="center"/>
    </xf>
    <xf numFmtId="0" fontId="82" fillId="0" borderId="40" xfId="167" applyFont="1" applyBorder="1" applyAlignment="1"/>
    <xf numFmtId="173" fontId="82" fillId="0" borderId="28" xfId="188" applyNumberFormat="1" applyFont="1" applyBorder="1" applyAlignment="1"/>
    <xf numFmtId="49" fontId="89" fillId="0" borderId="0" xfId="188" applyNumberFormat="1" applyFont="1" applyBorder="1" applyAlignment="1">
      <alignment horizontal="center"/>
    </xf>
    <xf numFmtId="1" fontId="82" fillId="0" borderId="61" xfId="167" applyNumberFormat="1" applyFont="1" applyFill="1" applyBorder="1" applyAlignment="1">
      <alignment horizontal="center"/>
    </xf>
    <xf numFmtId="49" fontId="82" fillId="0" borderId="40" xfId="167" applyNumberFormat="1" applyFont="1" applyBorder="1" applyAlignment="1"/>
    <xf numFmtId="0" fontId="82" fillId="0" borderId="40" xfId="167" applyNumberFormat="1" applyFont="1" applyFill="1" applyBorder="1" applyAlignment="1">
      <alignment horizontal="left"/>
    </xf>
    <xf numFmtId="1" fontId="82" fillId="0" borderId="61" xfId="187" applyNumberFormat="1" applyFont="1" applyFill="1" applyBorder="1" applyAlignment="1">
      <alignment horizontal="center"/>
    </xf>
    <xf numFmtId="0" fontId="82" fillId="0" borderId="40" xfId="187" applyNumberFormat="1" applyFont="1" applyFill="1" applyBorder="1" applyAlignment="1">
      <alignment horizontal="left"/>
    </xf>
    <xf numFmtId="49" fontId="82" fillId="0" borderId="11" xfId="188" applyNumberFormat="1" applyFont="1" applyBorder="1" applyAlignment="1">
      <alignment horizontal="center"/>
    </xf>
    <xf numFmtId="49" fontId="82" fillId="0" borderId="28" xfId="188" applyNumberFormat="1" applyFont="1" applyBorder="1" applyAlignment="1">
      <alignment horizontal="center"/>
    </xf>
    <xf numFmtId="0" fontId="82" fillId="0" borderId="28" xfId="188" applyFont="1" applyBorder="1" applyAlignment="1"/>
    <xf numFmtId="173" fontId="82" fillId="0" borderId="28" xfId="167" applyNumberFormat="1" applyFont="1" applyBorder="1" applyAlignment="1"/>
    <xf numFmtId="49" fontId="82" fillId="0" borderId="0" xfId="188" applyNumberFormat="1" applyFont="1" applyBorder="1" applyAlignment="1">
      <alignment horizontal="center"/>
    </xf>
    <xf numFmtId="49" fontId="82" fillId="0" borderId="61" xfId="188" applyNumberFormat="1" applyFont="1" applyBorder="1" applyAlignment="1">
      <alignment horizontal="center"/>
    </xf>
    <xf numFmtId="49" fontId="91" fillId="0" borderId="61" xfId="188" applyNumberFormat="1" applyFont="1" applyBorder="1" applyAlignment="1">
      <alignment horizontal="center"/>
    </xf>
    <xf numFmtId="49" fontId="91" fillId="0" borderId="0" xfId="188" applyNumberFormat="1" applyFont="1" applyBorder="1" applyAlignment="1">
      <alignment horizontal="center"/>
    </xf>
    <xf numFmtId="0" fontId="82" fillId="0" borderId="28" xfId="167" applyFont="1" applyFill="1" applyBorder="1" applyAlignment="1"/>
    <xf numFmtId="0" fontId="82" fillId="0" borderId="56" xfId="188" applyFont="1" applyFill="1" applyBorder="1"/>
    <xf numFmtId="49" fontId="82" fillId="0" borderId="11" xfId="188" applyNumberFormat="1" applyFont="1" applyFill="1" applyBorder="1" applyAlignment="1">
      <alignment horizontal="center"/>
    </xf>
    <xf numFmtId="49" fontId="82" fillId="0" borderId="28" xfId="188" applyNumberFormat="1" applyFont="1" applyFill="1" applyBorder="1" applyAlignment="1">
      <alignment horizontal="center"/>
    </xf>
    <xf numFmtId="0" fontId="82" fillId="0" borderId="28" xfId="188" applyFont="1" applyFill="1" applyBorder="1" applyAlignment="1"/>
    <xf numFmtId="0" fontId="25" fillId="0" borderId="0" xfId="167" applyFill="1"/>
    <xf numFmtId="0" fontId="81" fillId="0" borderId="38" xfId="167" applyFont="1" applyBorder="1"/>
    <xf numFmtId="0" fontId="81" fillId="0" borderId="57" xfId="167" applyFont="1" applyBorder="1" applyAlignment="1">
      <alignment wrapText="1"/>
    </xf>
    <xf numFmtId="0" fontId="81" fillId="0" borderId="58" xfId="167" applyFont="1" applyBorder="1" applyAlignment="1">
      <alignment wrapText="1"/>
    </xf>
    <xf numFmtId="0" fontId="101" fillId="0" borderId="30" xfId="167" applyFont="1" applyBorder="1" applyAlignment="1">
      <alignment horizontal="left" wrapText="1"/>
    </xf>
    <xf numFmtId="0" fontId="101" fillId="0" borderId="30" xfId="167" applyFont="1" applyBorder="1" applyAlignment="1">
      <alignment wrapText="1"/>
    </xf>
    <xf numFmtId="173" fontId="81" fillId="0" borderId="30" xfId="167" applyNumberFormat="1" applyFont="1" applyBorder="1" applyAlignment="1"/>
    <xf numFmtId="173" fontId="81" fillId="0" borderId="30" xfId="167" applyNumberFormat="1" applyFont="1" applyFill="1" applyBorder="1" applyAlignment="1"/>
    <xf numFmtId="164" fontId="91" fillId="0" borderId="38" xfId="167" applyNumberFormat="1" applyFont="1" applyBorder="1" applyAlignment="1"/>
    <xf numFmtId="0" fontId="81" fillId="0" borderId="0" xfId="167" applyFont="1" applyAlignment="1">
      <alignment wrapText="1"/>
    </xf>
    <xf numFmtId="0" fontId="81" fillId="0" borderId="0" xfId="167" applyFont="1" applyFill="1"/>
    <xf numFmtId="0" fontId="25" fillId="0" borderId="0" xfId="167" applyAlignment="1">
      <alignment wrapText="1"/>
    </xf>
    <xf numFmtId="173" fontId="25" fillId="0" borderId="0" xfId="167" applyNumberFormat="1"/>
    <xf numFmtId="164" fontId="85" fillId="0" borderId="28" xfId="167" applyNumberFormat="1" applyFont="1" applyBorder="1" applyAlignment="1"/>
    <xf numFmtId="49" fontId="84" fillId="0" borderId="56" xfId="188" applyNumberFormat="1" applyFont="1" applyBorder="1" applyAlignment="1">
      <alignment horizontal="center"/>
    </xf>
    <xf numFmtId="49" fontId="84" fillId="0" borderId="11" xfId="188" applyNumberFormat="1" applyFont="1" applyBorder="1" applyAlignment="1">
      <alignment horizontal="center" vertical="top"/>
    </xf>
    <xf numFmtId="0" fontId="83" fillId="0" borderId="28" xfId="188" applyFont="1" applyBorder="1" applyAlignment="1">
      <alignment horizontal="center"/>
    </xf>
    <xf numFmtId="0" fontId="84" fillId="0" borderId="28" xfId="188" applyFont="1" applyBorder="1" applyAlignment="1">
      <alignment horizontal="left"/>
    </xf>
    <xf numFmtId="0" fontId="89" fillId="0" borderId="56" xfId="188" applyFont="1" applyBorder="1"/>
    <xf numFmtId="0" fontId="89" fillId="0" borderId="11" xfId="188" applyFont="1" applyBorder="1"/>
    <xf numFmtId="0" fontId="91" fillId="0" borderId="28" xfId="167" applyFont="1" applyBorder="1" applyAlignment="1">
      <alignment wrapText="1"/>
    </xf>
    <xf numFmtId="49" fontId="82" fillId="0" borderId="28" xfId="167" applyNumberFormat="1" applyFont="1" applyBorder="1" applyAlignment="1">
      <alignment horizontal="left"/>
    </xf>
    <xf numFmtId="0" fontId="82" fillId="0" borderId="28" xfId="167" applyFont="1" applyBorder="1" applyAlignment="1">
      <alignment wrapText="1"/>
    </xf>
    <xf numFmtId="0" fontId="81" fillId="0" borderId="56" xfId="188" applyFont="1" applyBorder="1"/>
    <xf numFmtId="0" fontId="81" fillId="0" borderId="11" xfId="188" applyFont="1" applyBorder="1"/>
    <xf numFmtId="0" fontId="82" fillId="0" borderId="11" xfId="188" applyFont="1" applyBorder="1"/>
    <xf numFmtId="49" fontId="82" fillId="0" borderId="28" xfId="167" applyNumberFormat="1" applyFont="1" applyBorder="1" applyAlignment="1">
      <alignment wrapText="1"/>
    </xf>
    <xf numFmtId="49" fontId="91" fillId="0" borderId="28" xfId="167" applyNumberFormat="1" applyFont="1" applyBorder="1" applyAlignment="1"/>
    <xf numFmtId="0" fontId="91" fillId="0" borderId="28" xfId="167" applyFont="1" applyBorder="1" applyAlignment="1"/>
    <xf numFmtId="173" fontId="81" fillId="0" borderId="0" xfId="167" applyNumberFormat="1" applyFont="1"/>
    <xf numFmtId="0" fontId="25" fillId="0" borderId="0" xfId="167" applyFont="1"/>
    <xf numFmtId="0" fontId="25" fillId="0" borderId="0" xfId="167" applyFont="1" applyAlignment="1">
      <alignment horizontal="right"/>
    </xf>
    <xf numFmtId="0" fontId="25" fillId="0" borderId="0" xfId="167" applyFont="1" applyFill="1" applyAlignment="1">
      <alignment horizontal="right"/>
    </xf>
    <xf numFmtId="0" fontId="109" fillId="0" borderId="0" xfId="167" applyFont="1" applyAlignment="1">
      <alignment horizontal="centerContinuous"/>
    </xf>
    <xf numFmtId="0" fontId="109" fillId="0" borderId="0" xfId="167" applyFont="1" applyFill="1" applyAlignment="1">
      <alignment horizontal="centerContinuous"/>
    </xf>
    <xf numFmtId="0" fontId="25" fillId="0" borderId="0" xfId="167" applyFont="1" applyAlignment="1">
      <alignment horizontal="centerContinuous"/>
    </xf>
    <xf numFmtId="0" fontId="25" fillId="0" borderId="0" xfId="167" applyFont="1" applyFill="1" applyAlignment="1">
      <alignment horizontal="centerContinuous"/>
    </xf>
    <xf numFmtId="0" fontId="84" fillId="0" borderId="34" xfId="167" applyFont="1" applyBorder="1" applyAlignment="1">
      <alignment horizontal="center"/>
    </xf>
    <xf numFmtId="0" fontId="84" fillId="0" borderId="54" xfId="167" applyFont="1" applyBorder="1" applyAlignment="1">
      <alignment horizontal="centerContinuous"/>
    </xf>
    <xf numFmtId="0" fontId="84" fillId="0" borderId="46" xfId="167" applyFont="1" applyBorder="1" applyAlignment="1">
      <alignment horizontal="centerContinuous"/>
    </xf>
    <xf numFmtId="0" fontId="84" fillId="0" borderId="47" xfId="167" applyFont="1" applyBorder="1" applyAlignment="1">
      <alignment horizontal="centerContinuous"/>
    </xf>
    <xf numFmtId="0" fontId="84" fillId="0" borderId="33" xfId="167" applyFont="1" applyBorder="1" applyAlignment="1">
      <alignment horizontal="center"/>
    </xf>
    <xf numFmtId="0" fontId="84" fillId="0" borderId="33" xfId="167" applyFont="1" applyFill="1" applyBorder="1" applyAlignment="1">
      <alignment horizontal="center"/>
    </xf>
    <xf numFmtId="0" fontId="84" fillId="0" borderId="55" xfId="167" applyFont="1" applyBorder="1" applyAlignment="1">
      <alignment horizontal="center"/>
    </xf>
    <xf numFmtId="0" fontId="84" fillId="0" borderId="56" xfId="167" applyFont="1" applyBorder="1" applyAlignment="1">
      <alignment horizontal="center"/>
    </xf>
    <xf numFmtId="0" fontId="84" fillId="0" borderId="11" xfId="167" applyFont="1" applyBorder="1"/>
    <xf numFmtId="0" fontId="84" fillId="0" borderId="15" xfId="167" applyFont="1" applyBorder="1" applyAlignment="1">
      <alignment horizontal="center"/>
    </xf>
    <xf numFmtId="0" fontId="84" fillId="0" borderId="28" xfId="167" applyFont="1" applyBorder="1" applyAlignment="1"/>
    <xf numFmtId="0" fontId="84" fillId="0" borderId="28" xfId="167" applyFont="1" applyBorder="1"/>
    <xf numFmtId="0" fontId="84" fillId="0" borderId="28" xfId="167" applyFont="1" applyBorder="1" applyAlignment="1">
      <alignment horizontal="center"/>
    </xf>
    <xf numFmtId="0" fontId="84" fillId="0" borderId="28" xfId="167" applyFont="1" applyFill="1" applyBorder="1" applyAlignment="1">
      <alignment horizontal="center"/>
    </xf>
    <xf numFmtId="0" fontId="83" fillId="0" borderId="40" xfId="167" applyFont="1" applyBorder="1" applyAlignment="1">
      <alignment horizontal="center"/>
    </xf>
    <xf numFmtId="0" fontId="84" fillId="0" borderId="56" xfId="167" applyFont="1" applyBorder="1"/>
    <xf numFmtId="0" fontId="84" fillId="0" borderId="28" xfId="167" applyFont="1" applyBorder="1" applyAlignment="1">
      <alignment horizontal="left"/>
    </xf>
    <xf numFmtId="0" fontId="84" fillId="0" borderId="40" xfId="167" applyFont="1" applyBorder="1"/>
    <xf numFmtId="49" fontId="84" fillId="0" borderId="28" xfId="167" applyNumberFormat="1" applyFont="1" applyBorder="1" applyAlignment="1">
      <alignment horizontal="center"/>
    </xf>
    <xf numFmtId="0" fontId="83" fillId="0" borderId="28" xfId="167" applyFont="1" applyBorder="1" applyAlignment="1">
      <alignment horizontal="center"/>
    </xf>
    <xf numFmtId="0" fontId="84" fillId="0" borderId="57" xfId="167" applyFont="1" applyBorder="1"/>
    <xf numFmtId="0" fontId="84" fillId="0" borderId="58" xfId="167" applyFont="1" applyBorder="1"/>
    <xf numFmtId="0" fontId="84" fillId="0" borderId="30" xfId="167" applyFont="1" applyBorder="1" applyAlignment="1">
      <alignment horizontal="left"/>
    </xf>
    <xf numFmtId="0" fontId="84" fillId="0" borderId="30" xfId="167" applyFont="1" applyBorder="1"/>
    <xf numFmtId="49" fontId="84" fillId="0" borderId="28" xfId="167" applyNumberFormat="1" applyFont="1" applyFill="1" applyBorder="1" applyAlignment="1">
      <alignment horizontal="center"/>
    </xf>
    <xf numFmtId="49" fontId="84" fillId="0" borderId="30" xfId="167" applyNumberFormat="1" applyFont="1" applyBorder="1" applyAlignment="1">
      <alignment horizontal="center"/>
    </xf>
    <xf numFmtId="0" fontId="83" fillId="0" borderId="30" xfId="167" applyFont="1" applyBorder="1" applyAlignment="1">
      <alignment horizontal="center"/>
    </xf>
    <xf numFmtId="0" fontId="83" fillId="0" borderId="39" xfId="167" applyFont="1" applyBorder="1" applyAlignment="1">
      <alignment horizontal="center"/>
    </xf>
    <xf numFmtId="0" fontId="83" fillId="0" borderId="59" xfId="167" applyFont="1" applyBorder="1" applyAlignment="1">
      <alignment horizontal="center"/>
    </xf>
    <xf numFmtId="0" fontId="83" fillId="0" borderId="60" xfId="167" applyFont="1" applyBorder="1" applyAlignment="1">
      <alignment horizontal="center"/>
    </xf>
    <xf numFmtId="0" fontId="83" fillId="0" borderId="37" xfId="167" applyFont="1" applyBorder="1" applyAlignment="1">
      <alignment horizontal="center"/>
    </xf>
    <xf numFmtId="0" fontId="83" fillId="0" borderId="37" xfId="167" applyFont="1" applyFill="1" applyBorder="1" applyAlignment="1">
      <alignment horizontal="center"/>
    </xf>
    <xf numFmtId="49" fontId="106" fillId="0" borderId="40" xfId="188" applyNumberFormat="1" applyFont="1" applyBorder="1" applyAlignment="1">
      <alignment horizontal="center"/>
    </xf>
    <xf numFmtId="49" fontId="106" fillId="0" borderId="11" xfId="188" applyNumberFormat="1" applyFont="1" applyBorder="1" applyAlignment="1">
      <alignment horizontal="center"/>
    </xf>
    <xf numFmtId="49" fontId="106" fillId="0" borderId="28" xfId="188" applyNumberFormat="1" applyFont="1" applyBorder="1" applyAlignment="1">
      <alignment horizontal="left"/>
    </xf>
    <xf numFmtId="0" fontId="106" fillId="0" borderId="28" xfId="188" applyFont="1" applyBorder="1" applyAlignment="1"/>
    <xf numFmtId="173" fontId="106" fillId="0" borderId="28" xfId="167" applyNumberFormat="1" applyFont="1" applyBorder="1" applyAlignment="1"/>
    <xf numFmtId="164" fontId="106" fillId="0" borderId="28" xfId="167" applyNumberFormat="1" applyFont="1" applyBorder="1" applyAlignment="1"/>
    <xf numFmtId="49" fontId="83" fillId="0" borderId="40" xfId="188" applyNumberFormat="1" applyFont="1" applyBorder="1" applyAlignment="1">
      <alignment horizontal="center"/>
    </xf>
    <xf numFmtId="0" fontId="83" fillId="0" borderId="56" xfId="167" applyFont="1" applyBorder="1"/>
    <xf numFmtId="0" fontId="83" fillId="0" borderId="11" xfId="167" applyFont="1" applyBorder="1"/>
    <xf numFmtId="0" fontId="83" fillId="0" borderId="11" xfId="167" applyFont="1" applyBorder="1" applyAlignment="1">
      <alignment horizontal="center"/>
    </xf>
    <xf numFmtId="49" fontId="83" fillId="0" borderId="28" xfId="167" applyNumberFormat="1" applyFont="1" applyBorder="1" applyAlignment="1">
      <alignment horizontal="center"/>
    </xf>
    <xf numFmtId="49" fontId="83" fillId="0" borderId="28" xfId="167" applyNumberFormat="1" applyFont="1" applyBorder="1" applyAlignment="1"/>
    <xf numFmtId="173" fontId="83" fillId="0" borderId="28" xfId="167" applyNumberFormat="1" applyFont="1" applyBorder="1" applyAlignment="1"/>
    <xf numFmtId="164" fontId="83" fillId="0" borderId="28" xfId="167" applyNumberFormat="1" applyFont="1" applyBorder="1" applyAlignment="1"/>
    <xf numFmtId="173" fontId="84" fillId="0" borderId="28" xfId="167" applyNumberFormat="1" applyFont="1" applyFill="1" applyBorder="1" applyAlignment="1"/>
    <xf numFmtId="173" fontId="84" fillId="0" borderId="28" xfId="188" applyNumberFormat="1" applyFont="1" applyFill="1" applyBorder="1" applyAlignment="1"/>
    <xf numFmtId="49" fontId="83" fillId="0" borderId="11" xfId="188" applyNumberFormat="1" applyFont="1" applyFill="1" applyBorder="1" applyAlignment="1" applyProtection="1">
      <alignment horizontal="center"/>
      <protection locked="0"/>
    </xf>
    <xf numFmtId="49" fontId="106" fillId="0" borderId="28" xfId="188" applyNumberFormat="1" applyFont="1" applyBorder="1" applyAlignment="1">
      <alignment horizontal="center"/>
    </xf>
    <xf numFmtId="173" fontId="106" fillId="0" borderId="28" xfId="188" applyNumberFormat="1" applyFont="1" applyBorder="1" applyAlignment="1"/>
    <xf numFmtId="49" fontId="83" fillId="0" borderId="0" xfId="188" applyNumberFormat="1" applyFont="1" applyFill="1" applyBorder="1" applyAlignment="1" applyProtection="1">
      <alignment horizontal="center"/>
      <protection locked="0"/>
    </xf>
    <xf numFmtId="1" fontId="83" fillId="0" borderId="16" xfId="167" applyNumberFormat="1" applyFont="1" applyFill="1" applyBorder="1" applyAlignment="1">
      <alignment horizontal="left" vertical="top" wrapText="1"/>
    </xf>
    <xf numFmtId="1" fontId="83" fillId="0" borderId="16" xfId="167" applyNumberFormat="1" applyFont="1" applyFill="1" applyBorder="1" applyAlignment="1">
      <alignment horizontal="center"/>
    </xf>
    <xf numFmtId="0" fontId="83" fillId="0" borderId="40" xfId="167" applyFont="1" applyBorder="1" applyAlignment="1"/>
    <xf numFmtId="173" fontId="83" fillId="0" borderId="28" xfId="188" applyNumberFormat="1" applyFont="1" applyBorder="1" applyAlignment="1"/>
    <xf numFmtId="49" fontId="110" fillId="0" borderId="0" xfId="188" applyNumberFormat="1" applyFont="1" applyBorder="1" applyAlignment="1">
      <alignment horizontal="center"/>
    </xf>
    <xf numFmtId="1" fontId="83" fillId="0" borderId="61" xfId="167" applyNumberFormat="1" applyFont="1" applyFill="1" applyBorder="1" applyAlignment="1">
      <alignment horizontal="center"/>
    </xf>
    <xf numFmtId="49" fontId="83" fillId="0" borderId="40" xfId="167" applyNumberFormat="1" applyFont="1" applyBorder="1" applyAlignment="1"/>
    <xf numFmtId="0" fontId="83" fillId="0" borderId="40" xfId="167" applyNumberFormat="1" applyFont="1" applyFill="1" applyBorder="1" applyAlignment="1">
      <alignment horizontal="left"/>
    </xf>
    <xf numFmtId="49" fontId="83" fillId="0" borderId="11" xfId="188" applyNumberFormat="1" applyFont="1" applyBorder="1" applyAlignment="1">
      <alignment horizontal="center"/>
    </xf>
    <xf numFmtId="49" fontId="83" fillId="0" borderId="28" xfId="188" applyNumberFormat="1" applyFont="1" applyBorder="1" applyAlignment="1">
      <alignment horizontal="center"/>
    </xf>
    <xf numFmtId="0" fontId="83" fillId="0" borderId="28" xfId="188" applyFont="1" applyBorder="1" applyAlignment="1"/>
    <xf numFmtId="49" fontId="83" fillId="0" borderId="0" xfId="188" applyNumberFormat="1" applyFont="1" applyBorder="1" applyAlignment="1">
      <alignment horizontal="center"/>
    </xf>
    <xf numFmtId="49" fontId="83" fillId="0" borderId="61" xfId="188" applyNumberFormat="1" applyFont="1" applyBorder="1" applyAlignment="1">
      <alignment horizontal="center"/>
    </xf>
    <xf numFmtId="0" fontId="83" fillId="0" borderId="28" xfId="167" applyFont="1" applyBorder="1" applyAlignment="1"/>
    <xf numFmtId="49" fontId="106" fillId="0" borderId="61" xfId="188" applyNumberFormat="1" applyFont="1" applyBorder="1" applyAlignment="1">
      <alignment horizontal="center"/>
    </xf>
    <xf numFmtId="49" fontId="106" fillId="0" borderId="0" xfId="188" applyNumberFormat="1" applyFont="1" applyBorder="1" applyAlignment="1">
      <alignment horizontal="center"/>
    </xf>
    <xf numFmtId="0" fontId="83" fillId="0" borderId="28" xfId="167" applyFont="1" applyFill="1" applyBorder="1" applyAlignment="1"/>
    <xf numFmtId="0" fontId="83" fillId="0" borderId="56" xfId="188" applyFont="1" applyFill="1" applyBorder="1"/>
    <xf numFmtId="49" fontId="83" fillId="0" borderId="11" xfId="188" applyNumberFormat="1" applyFont="1" applyFill="1" applyBorder="1" applyAlignment="1">
      <alignment horizontal="center"/>
    </xf>
    <xf numFmtId="49" fontId="83" fillId="0" borderId="28" xfId="188" applyNumberFormat="1" applyFont="1" applyFill="1" applyBorder="1" applyAlignment="1">
      <alignment horizontal="center"/>
    </xf>
    <xf numFmtId="0" fontId="83" fillId="0" borderId="28" xfId="188" applyFont="1" applyFill="1" applyBorder="1" applyAlignment="1"/>
    <xf numFmtId="173" fontId="83" fillId="0" borderId="28" xfId="188" applyNumberFormat="1" applyFont="1" applyFill="1" applyBorder="1" applyAlignment="1"/>
    <xf numFmtId="49" fontId="83" fillId="0" borderId="38" xfId="167" applyNumberFormat="1" applyFont="1" applyBorder="1"/>
    <xf numFmtId="0" fontId="83" fillId="0" borderId="57" xfId="167" applyFont="1" applyBorder="1" applyAlignment="1">
      <alignment wrapText="1"/>
    </xf>
    <xf numFmtId="0" fontId="83" fillId="0" borderId="58" xfId="167" applyFont="1" applyBorder="1" applyAlignment="1">
      <alignment wrapText="1"/>
    </xf>
    <xf numFmtId="0" fontId="84" fillId="0" borderId="30" xfId="167" applyFont="1" applyBorder="1" applyAlignment="1">
      <alignment horizontal="left" wrapText="1"/>
    </xf>
    <xf numFmtId="0" fontId="84" fillId="0" borderId="30" xfId="167" applyFont="1" applyBorder="1" applyAlignment="1">
      <alignment wrapText="1"/>
    </xf>
    <xf numFmtId="173" fontId="83" fillId="0" borderId="30" xfId="167" applyNumberFormat="1" applyFont="1" applyBorder="1" applyAlignment="1"/>
    <xf numFmtId="164" fontId="106" fillId="0" borderId="38" xfId="167" applyNumberFormat="1" applyFont="1" applyBorder="1" applyAlignment="1"/>
    <xf numFmtId="0" fontId="25" fillId="0" borderId="0" xfId="167" applyFont="1" applyAlignment="1">
      <alignment wrapText="1"/>
    </xf>
    <xf numFmtId="0" fontId="25" fillId="0" borderId="0" xfId="167" applyFont="1" applyFill="1"/>
    <xf numFmtId="173" fontId="25" fillId="0" borderId="0" xfId="167" applyNumberFormat="1" applyFont="1"/>
    <xf numFmtId="0" fontId="81" fillId="0" borderId="0" xfId="189" applyFont="1"/>
    <xf numFmtId="0" fontId="81" fillId="0" borderId="0" xfId="189" applyFont="1" applyAlignment="1">
      <alignment horizontal="right"/>
    </xf>
    <xf numFmtId="0" fontId="22" fillId="0" borderId="0" xfId="189"/>
    <xf numFmtId="0" fontId="99" fillId="0" borderId="0" xfId="189" applyFont="1" applyBorder="1" applyAlignment="1">
      <alignment horizontal="centerContinuous"/>
    </xf>
    <xf numFmtId="0" fontId="81" fillId="0" borderId="0" xfId="189" applyFont="1" applyAlignment="1">
      <alignment horizontal="centerContinuous"/>
    </xf>
    <xf numFmtId="0" fontId="84" fillId="0" borderId="34" xfId="189" applyFont="1" applyBorder="1" applyAlignment="1">
      <alignment horizontal="center"/>
    </xf>
    <xf numFmtId="0" fontId="84" fillId="0" borderId="38" xfId="189" applyFont="1" applyBorder="1" applyAlignment="1">
      <alignment horizontal="center"/>
    </xf>
    <xf numFmtId="0" fontId="83" fillId="0" borderId="34" xfId="189" applyFont="1" applyBorder="1"/>
    <xf numFmtId="0" fontId="83" fillId="0" borderId="62" xfId="189" applyFont="1" applyBorder="1"/>
    <xf numFmtId="0" fontId="83" fillId="0" borderId="62" xfId="189" applyFont="1" applyBorder="1" applyAlignment="1">
      <alignment horizontal="center"/>
    </xf>
    <xf numFmtId="41" fontId="83" fillId="0" borderId="62" xfId="189" applyNumberFormat="1" applyFont="1" applyBorder="1"/>
    <xf numFmtId="0" fontId="83" fillId="0" borderId="40" xfId="189" applyFont="1" applyBorder="1" applyAlignment="1">
      <alignment horizontal="center"/>
    </xf>
    <xf numFmtId="14" fontId="83" fillId="0" borderId="40" xfId="189" applyNumberFormat="1" applyFont="1" applyBorder="1"/>
    <xf numFmtId="0" fontId="83" fillId="0" borderId="0" xfId="189" applyFont="1" applyAlignment="1">
      <alignment horizontal="center"/>
    </xf>
    <xf numFmtId="0" fontId="83" fillId="0" borderId="40" xfId="189" applyFont="1" applyBorder="1"/>
    <xf numFmtId="41" fontId="83" fillId="0" borderId="40" xfId="189" applyNumberFormat="1" applyFont="1" applyBorder="1"/>
    <xf numFmtId="0" fontId="83" fillId="0" borderId="40" xfId="189" applyFont="1" applyBorder="1" applyAlignment="1">
      <alignment horizontal="right"/>
    </xf>
    <xf numFmtId="0" fontId="106" fillId="0" borderId="40" xfId="189" applyFont="1" applyBorder="1"/>
    <xf numFmtId="0" fontId="83" fillId="0" borderId="55" xfId="189" applyFont="1" applyBorder="1" applyAlignment="1">
      <alignment horizontal="right"/>
    </xf>
    <xf numFmtId="0" fontId="106" fillId="0" borderId="55" xfId="189" applyFont="1" applyBorder="1"/>
    <xf numFmtId="0" fontId="106" fillId="0" borderId="55" xfId="189" applyFont="1" applyBorder="1" applyAlignment="1">
      <alignment horizontal="center"/>
    </xf>
    <xf numFmtId="0" fontId="106" fillId="0" borderId="63" xfId="189" applyFont="1" applyBorder="1" applyAlignment="1">
      <alignment horizontal="center"/>
    </xf>
    <xf numFmtId="41" fontId="106" fillId="0" borderId="55" xfId="189" applyNumberFormat="1" applyFont="1" applyBorder="1"/>
    <xf numFmtId="0" fontId="111" fillId="0" borderId="0" xfId="189" applyFont="1"/>
    <xf numFmtId="14" fontId="83" fillId="0" borderId="40" xfId="189" applyNumberFormat="1" applyFont="1" applyBorder="1" applyAlignment="1">
      <alignment horizontal="center"/>
    </xf>
    <xf numFmtId="14" fontId="83" fillId="0" borderId="55" xfId="189" applyNumberFormat="1" applyFont="1" applyBorder="1" applyAlignment="1">
      <alignment horizontal="center"/>
    </xf>
    <xf numFmtId="0" fontId="106" fillId="0" borderId="40" xfId="189" applyFont="1" applyBorder="1" applyAlignment="1">
      <alignment horizontal="center"/>
    </xf>
    <xf numFmtId="41" fontId="106" fillId="0" borderId="40" xfId="189" applyNumberFormat="1" applyFont="1" applyBorder="1"/>
    <xf numFmtId="0" fontId="83" fillId="0" borderId="38" xfId="189" applyFont="1" applyBorder="1" applyAlignment="1">
      <alignment horizontal="right"/>
    </xf>
    <xf numFmtId="0" fontId="106" fillId="0" borderId="38" xfId="189" applyFont="1" applyBorder="1" applyAlignment="1">
      <alignment horizontal="center"/>
    </xf>
    <xf numFmtId="41" fontId="106" fillId="0" borderId="38" xfId="189" applyNumberFormat="1" applyFont="1" applyBorder="1"/>
    <xf numFmtId="0" fontId="22" fillId="0" borderId="0" xfId="189" applyAlignment="1">
      <alignment horizontal="center"/>
    </xf>
    <xf numFmtId="41" fontId="22" fillId="0" borderId="0" xfId="189" applyNumberFormat="1"/>
    <xf numFmtId="0" fontId="82" fillId="0" borderId="0" xfId="78" applyFont="1" applyFill="1"/>
    <xf numFmtId="0" fontId="82" fillId="0" borderId="0" xfId="0" applyFont="1" applyFill="1" applyBorder="1"/>
    <xf numFmtId="0" fontId="82" fillId="0" borderId="0" xfId="0" applyFont="1" applyFill="1" applyBorder="1" applyAlignment="1">
      <alignment horizontal="center"/>
    </xf>
    <xf numFmtId="0" fontId="82" fillId="0" borderId="0" xfId="78" applyFont="1" applyFill="1" applyAlignment="1">
      <alignment vertical="center"/>
    </xf>
    <xf numFmtId="0" fontId="82" fillId="0" borderId="0" xfId="78" applyFont="1" applyAlignment="1"/>
    <xf numFmtId="0" fontId="126" fillId="0" borderId="0" xfId="78" applyFont="1" applyBorder="1" applyAlignment="1">
      <alignment horizontal="center"/>
    </xf>
    <xf numFmtId="0" fontId="126" fillId="56" borderId="0" xfId="78" applyFont="1" applyFill="1" applyBorder="1" applyAlignment="1">
      <alignment horizontal="left" vertical="top" wrapText="1"/>
    </xf>
    <xf numFmtId="0" fontId="82" fillId="0" borderId="0" xfId="78" applyFont="1" applyAlignment="1">
      <alignment horizontal="right"/>
    </xf>
    <xf numFmtId="0" fontId="82" fillId="0" borderId="0" xfId="78" applyFont="1" applyAlignment="1">
      <alignment horizontal="right" vertical="top"/>
    </xf>
    <xf numFmtId="3" fontId="82" fillId="56" borderId="0" xfId="78" applyNumberFormat="1" applyFont="1" applyFill="1" applyBorder="1" applyAlignment="1">
      <alignment horizontal="right" vertical="center"/>
    </xf>
    <xf numFmtId="1" fontId="82" fillId="0" borderId="0" xfId="78" applyNumberFormat="1" applyFont="1" applyFill="1" applyAlignment="1">
      <alignment horizontal="right"/>
    </xf>
    <xf numFmtId="0" fontId="126" fillId="0" borderId="0" xfId="78" applyFont="1" applyFill="1" applyBorder="1" applyAlignment="1">
      <alignment horizontal="center"/>
    </xf>
    <xf numFmtId="0" fontId="126" fillId="0" borderId="0" xfId="78" applyFont="1" applyFill="1" applyBorder="1" applyAlignment="1"/>
    <xf numFmtId="0" fontId="126" fillId="0" borderId="0" xfId="78" applyFont="1" applyFill="1" applyBorder="1" applyAlignment="1">
      <alignment horizontal="left" wrapText="1"/>
    </xf>
    <xf numFmtId="0" fontId="82" fillId="0" borderId="0" xfId="78" applyFont="1"/>
    <xf numFmtId="49" fontId="82" fillId="0" borderId="0" xfId="78" applyNumberFormat="1" applyFont="1" applyFill="1" applyBorder="1" applyAlignment="1">
      <alignment horizontal="center" vertical="center"/>
    </xf>
    <xf numFmtId="4" fontId="82" fillId="0" borderId="0" xfId="78" applyNumberFormat="1" applyFont="1"/>
    <xf numFmtId="0" fontId="82" fillId="0" borderId="0" xfId="78" applyFont="1" applyBorder="1" applyAlignment="1"/>
    <xf numFmtId="0" fontId="82" fillId="0" borderId="0" xfId="78" applyFont="1" applyBorder="1" applyAlignment="1">
      <alignment horizontal="center" vertical="center" wrapText="1"/>
    </xf>
    <xf numFmtId="3" fontId="82" fillId="0" borderId="0" xfId="78" applyNumberFormat="1" applyFont="1"/>
    <xf numFmtId="3" fontId="82" fillId="0" borderId="14" xfId="0" applyNumberFormat="1" applyFont="1" applyFill="1" applyBorder="1"/>
    <xf numFmtId="0" fontId="102" fillId="55" borderId="14" xfId="0" applyFont="1" applyFill="1" applyBorder="1" applyAlignment="1">
      <alignment horizontal="left" vertical="center" wrapText="1" indent="1"/>
    </xf>
    <xf numFmtId="0" fontId="102" fillId="55" borderId="14" xfId="0" applyFont="1" applyFill="1" applyBorder="1" applyAlignment="1">
      <alignment horizontal="center" vertical="center"/>
    </xf>
    <xf numFmtId="49" fontId="82" fillId="55" borderId="14" xfId="0" applyNumberFormat="1" applyFont="1" applyFill="1" applyBorder="1" applyAlignment="1">
      <alignment horizontal="center" vertical="center"/>
    </xf>
    <xf numFmtId="0" fontId="82" fillId="55" borderId="14" xfId="0" applyFont="1" applyFill="1" applyBorder="1" applyAlignment="1">
      <alignment horizontal="left" vertical="center" wrapText="1" indent="1"/>
    </xf>
    <xf numFmtId="0" fontId="82" fillId="55" borderId="14" xfId="0" applyFont="1" applyFill="1" applyBorder="1" applyAlignment="1">
      <alignment horizontal="center" vertical="center" wrapText="1"/>
    </xf>
    <xf numFmtId="0" fontId="82" fillId="55" borderId="14" xfId="0" applyFont="1" applyFill="1" applyBorder="1" applyAlignment="1">
      <alignment horizontal="center" vertical="center"/>
    </xf>
    <xf numFmtId="0" fontId="82" fillId="55" borderId="14" xfId="0" applyNumberFormat="1" applyFont="1" applyFill="1" applyBorder="1" applyAlignment="1">
      <alignment horizontal="center" vertical="center"/>
    </xf>
    <xf numFmtId="3" fontId="82" fillId="55" borderId="14" xfId="0" applyNumberFormat="1" applyFont="1" applyFill="1" applyBorder="1" applyAlignment="1">
      <alignment horizontal="right" vertical="center" indent="1"/>
    </xf>
    <xf numFmtId="0" fontId="82" fillId="55" borderId="14" xfId="0" applyFont="1" applyFill="1" applyBorder="1" applyAlignment="1">
      <alignment horizontal="left" vertical="center" indent="1"/>
    </xf>
    <xf numFmtId="0" fontId="85" fillId="0" borderId="0" xfId="0" applyFont="1" applyFill="1" applyBorder="1" applyAlignment="1">
      <alignment horizontal="left" vertical="center"/>
    </xf>
    <xf numFmtId="4" fontId="85" fillId="0" borderId="0" xfId="0" applyNumberFormat="1" applyFont="1" applyFill="1" applyBorder="1" applyAlignment="1">
      <alignment horizontal="right" vertical="center" indent="1"/>
    </xf>
    <xf numFmtId="0" fontId="85" fillId="0" borderId="0" xfId="0" applyFont="1" applyFill="1" applyAlignment="1">
      <alignment horizontal="center" wrapText="1"/>
    </xf>
    <xf numFmtId="0" fontId="82" fillId="0" borderId="0" xfId="0" applyFont="1" applyFill="1" applyAlignment="1">
      <alignment vertical="center" wrapText="1"/>
    </xf>
    <xf numFmtId="0" fontId="82" fillId="0" borderId="0" xfId="0" applyFont="1" applyFill="1" applyAlignment="1">
      <alignment vertical="center"/>
    </xf>
    <xf numFmtId="17" fontId="82" fillId="0" borderId="0" xfId="0" applyNumberFormat="1" applyFont="1"/>
    <xf numFmtId="180" fontId="85" fillId="0" borderId="67" xfId="0" applyNumberFormat="1" applyFont="1" applyFill="1" applyBorder="1" applyAlignment="1">
      <alignment horizontal="left" vertical="center"/>
    </xf>
    <xf numFmtId="3" fontId="85" fillId="0" borderId="14" xfId="0" applyNumberFormat="1" applyFont="1" applyFill="1" applyBorder="1"/>
    <xf numFmtId="3" fontId="82" fillId="0" borderId="68" xfId="0" applyNumberFormat="1" applyFont="1" applyFill="1" applyBorder="1"/>
    <xf numFmtId="10" fontId="82" fillId="0" borderId="69" xfId="0" applyNumberFormat="1" applyFont="1" applyFill="1" applyBorder="1"/>
    <xf numFmtId="3" fontId="127" fillId="0" borderId="68" xfId="0" applyNumberFormat="1" applyFont="1" applyFill="1" applyBorder="1"/>
    <xf numFmtId="10" fontId="127" fillId="0" borderId="69" xfId="0" applyNumberFormat="1" applyFont="1" applyFill="1" applyBorder="1"/>
    <xf numFmtId="0" fontId="82" fillId="0" borderId="0" xfId="149" applyFont="1" applyFill="1"/>
    <xf numFmtId="0" fontId="85" fillId="0" borderId="14" xfId="78" applyFont="1" applyFill="1" applyBorder="1" applyAlignment="1">
      <alignment horizontal="center" vertical="center" wrapText="1"/>
    </xf>
    <xf numFmtId="0" fontId="85" fillId="0" borderId="68" xfId="78" applyFont="1" applyFill="1" applyBorder="1" applyAlignment="1">
      <alignment horizontal="center" vertical="center" wrapText="1"/>
    </xf>
    <xf numFmtId="0" fontId="85" fillId="0" borderId="69" xfId="78" applyFont="1" applyFill="1" applyBorder="1" applyAlignment="1">
      <alignment horizontal="center" vertical="center" wrapText="1"/>
    </xf>
    <xf numFmtId="180" fontId="85" fillId="0" borderId="70" xfId="78" applyNumberFormat="1" applyFont="1" applyFill="1" applyBorder="1" applyAlignment="1">
      <alignment horizontal="left" vertical="center"/>
    </xf>
    <xf numFmtId="180" fontId="85" fillId="0" borderId="57" xfId="78" applyNumberFormat="1" applyFont="1" applyFill="1" applyBorder="1" applyAlignment="1">
      <alignment horizontal="left" vertical="center"/>
    </xf>
    <xf numFmtId="180" fontId="85" fillId="0" borderId="74" xfId="78" applyNumberFormat="1" applyFont="1" applyFill="1" applyBorder="1" applyAlignment="1">
      <alignment horizontal="left" vertical="center"/>
    </xf>
    <xf numFmtId="3" fontId="85" fillId="0" borderId="75" xfId="0" applyNumberFormat="1" applyFont="1" applyFill="1" applyBorder="1"/>
    <xf numFmtId="3" fontId="85" fillId="0" borderId="71" xfId="78" applyNumberFormat="1" applyFont="1" applyFill="1" applyBorder="1"/>
    <xf numFmtId="10" fontId="85" fillId="0" borderId="72" xfId="78" applyNumberFormat="1" applyFont="1" applyFill="1" applyBorder="1"/>
    <xf numFmtId="3" fontId="85" fillId="0" borderId="75" xfId="78" applyNumberFormat="1" applyFont="1" applyFill="1" applyBorder="1"/>
    <xf numFmtId="10" fontId="85" fillId="0" borderId="76" xfId="78" applyNumberFormat="1" applyFont="1" applyFill="1" applyBorder="1"/>
    <xf numFmtId="3" fontId="85" fillId="0" borderId="53" xfId="78" applyNumberFormat="1" applyFont="1" applyFill="1" applyBorder="1"/>
    <xf numFmtId="10" fontId="85" fillId="0" borderId="73" xfId="78" applyNumberFormat="1" applyFont="1" applyFill="1" applyBorder="1"/>
    <xf numFmtId="0" fontId="83" fillId="0" borderId="14" xfId="78" applyFont="1" applyBorder="1"/>
    <xf numFmtId="0" fontId="83" fillId="0" borderId="14" xfId="78" applyFont="1" applyBorder="1" applyAlignment="1">
      <alignment horizontal="center" vertical="center" wrapText="1"/>
    </xf>
    <xf numFmtId="14" fontId="128" fillId="0" borderId="14" xfId="0" applyNumberFormat="1" applyFont="1" applyBorder="1" applyAlignment="1">
      <alignment horizontal="right" indent="1"/>
    </xf>
    <xf numFmtId="3" fontId="83" fillId="0" borderId="14" xfId="0" applyNumberFormat="1" applyFont="1" applyBorder="1" applyAlignment="1">
      <alignment horizontal="right" indent="1"/>
    </xf>
    <xf numFmtId="3" fontId="83" fillId="0" borderId="14" xfId="78" applyNumberFormat="1" applyFont="1" applyBorder="1" applyAlignment="1"/>
    <xf numFmtId="0" fontId="83" fillId="0" borderId="0" xfId="0" applyFont="1" applyFill="1" applyAlignment="1">
      <alignment vertical="center"/>
    </xf>
    <xf numFmtId="3" fontId="83" fillId="0" borderId="14" xfId="78" applyNumberFormat="1" applyFont="1" applyFill="1" applyBorder="1" applyAlignment="1">
      <alignment horizontal="right" vertical="center"/>
    </xf>
    <xf numFmtId="0" fontId="83" fillId="0" borderId="14" xfId="78" applyFont="1" applyFill="1" applyBorder="1" applyAlignment="1">
      <alignment vertical="center" wrapText="1"/>
    </xf>
    <xf numFmtId="0" fontId="83" fillId="0" borderId="0" xfId="0" applyFont="1"/>
    <xf numFmtId="9" fontId="83" fillId="0" borderId="0" xfId="80" applyFont="1" applyFill="1"/>
    <xf numFmtId="3" fontId="83" fillId="0" borderId="0" xfId="0" applyNumberFormat="1" applyFont="1"/>
    <xf numFmtId="0" fontId="83" fillId="0" borderId="28" xfId="0" applyFont="1" applyFill="1" applyBorder="1"/>
    <xf numFmtId="3" fontId="83" fillId="0" borderId="0" xfId="0" applyNumberFormat="1" applyFont="1" applyFill="1" applyBorder="1" applyAlignment="1">
      <alignment horizontal="right"/>
    </xf>
    <xf numFmtId="177" fontId="83" fillId="0" borderId="0" xfId="0" applyNumberFormat="1" applyFont="1" applyFill="1" applyBorder="1" applyAlignment="1">
      <alignment horizontal="right"/>
    </xf>
    <xf numFmtId="178" fontId="83" fillId="0" borderId="0" xfId="0" applyNumberFormat="1" applyFont="1" applyFill="1"/>
    <xf numFmtId="4" fontId="83" fillId="0" borderId="0" xfId="0" applyNumberFormat="1" applyFont="1" applyFill="1"/>
    <xf numFmtId="179" fontId="83" fillId="0" borderId="0" xfId="0" applyNumberFormat="1" applyFont="1" applyFill="1"/>
    <xf numFmtId="0" fontId="84" fillId="0" borderId="0" xfId="0" applyFont="1" applyFill="1" applyAlignment="1">
      <alignment horizontal="center"/>
    </xf>
    <xf numFmtId="0" fontId="83" fillId="0" borderId="0" xfId="0" applyFont="1" applyFill="1" applyAlignment="1"/>
    <xf numFmtId="0" fontId="83" fillId="0" borderId="0" xfId="0" applyFont="1" applyFill="1" applyBorder="1" applyAlignment="1"/>
    <xf numFmtId="3" fontId="83" fillId="0" borderId="14" xfId="0" applyNumberFormat="1" applyFont="1" applyFill="1" applyBorder="1" applyAlignment="1">
      <alignment horizontal="right" wrapText="1"/>
    </xf>
    <xf numFmtId="0" fontId="82" fillId="0" borderId="14" xfId="0" applyFont="1" applyFill="1" applyBorder="1" applyAlignment="1">
      <alignment horizontal="center" vertical="center" wrapText="1"/>
    </xf>
    <xf numFmtId="0" fontId="83" fillId="0" borderId="14" xfId="0" applyFont="1" applyFill="1" applyBorder="1" applyAlignment="1">
      <alignment horizontal="center" vertical="center" wrapText="1"/>
    </xf>
    <xf numFmtId="14" fontId="83" fillId="0" borderId="14" xfId="0" applyNumberFormat="1" applyFont="1" applyFill="1" applyBorder="1" applyAlignment="1">
      <alignment horizontal="center"/>
    </xf>
    <xf numFmtId="3" fontId="83" fillId="0" borderId="14" xfId="273" applyNumberFormat="1" applyFont="1" applyFill="1" applyBorder="1" applyAlignment="1">
      <alignment horizontal="right"/>
    </xf>
    <xf numFmtId="0" fontId="82" fillId="56" borderId="14" xfId="0" applyFont="1" applyFill="1" applyBorder="1" applyAlignment="1">
      <alignment horizontal="center" vertical="center" wrapText="1"/>
    </xf>
    <xf numFmtId="1" fontId="82" fillId="56" borderId="14" xfId="0" applyNumberFormat="1" applyFont="1" applyFill="1" applyBorder="1" applyAlignment="1">
      <alignment horizontal="center" vertical="center" wrapText="1"/>
    </xf>
    <xf numFmtId="3" fontId="82" fillId="0" borderId="14" xfId="0" applyNumberFormat="1" applyFont="1" applyFill="1" applyBorder="1" applyAlignment="1">
      <alignment horizontal="right" vertical="center" indent="1"/>
    </xf>
    <xf numFmtId="0" fontId="82" fillId="0" borderId="0" xfId="78" applyFont="1" applyFill="1" applyBorder="1"/>
    <xf numFmtId="0" fontId="102" fillId="0" borderId="14" xfId="0" applyFont="1" applyFill="1" applyBorder="1" applyAlignment="1">
      <alignment horizontal="left" vertical="center" wrapText="1" indent="1"/>
    </xf>
    <xf numFmtId="0" fontId="102" fillId="0" borderId="14" xfId="0" applyFont="1" applyFill="1" applyBorder="1" applyAlignment="1">
      <alignment horizontal="center" vertical="center"/>
    </xf>
    <xf numFmtId="49" fontId="102" fillId="0" borderId="14" xfId="0" applyNumberFormat="1" applyFont="1" applyFill="1" applyBorder="1" applyAlignment="1">
      <alignment horizontal="center" vertical="center"/>
    </xf>
    <xf numFmtId="3" fontId="102" fillId="0" borderId="14" xfId="0" applyNumberFormat="1" applyFont="1" applyFill="1" applyBorder="1" applyAlignment="1">
      <alignment horizontal="right" vertical="center" indent="1"/>
    </xf>
    <xf numFmtId="3" fontId="102" fillId="0" borderId="14" xfId="0" applyNumberFormat="1" applyFont="1" applyFill="1" applyBorder="1" applyAlignment="1">
      <alignment horizontal="right" vertical="center" wrapText="1" indent="1"/>
    </xf>
    <xf numFmtId="0" fontId="102" fillId="0" borderId="14" xfId="0" applyFont="1" applyFill="1" applyBorder="1" applyAlignment="1">
      <alignment horizontal="right" vertical="center" indent="1"/>
    </xf>
    <xf numFmtId="14" fontId="102" fillId="0" borderId="14" xfId="0" applyNumberFormat="1" applyFont="1" applyFill="1" applyBorder="1" applyAlignment="1">
      <alignment horizontal="right" vertical="center" indent="1"/>
    </xf>
    <xf numFmtId="0" fontId="102" fillId="0" borderId="14" xfId="0" applyFont="1" applyFill="1" applyBorder="1" applyAlignment="1">
      <alignment horizontal="right" vertical="center" wrapText="1" indent="1"/>
    </xf>
    <xf numFmtId="0" fontId="102" fillId="0" borderId="14" xfId="0" applyNumberFormat="1" applyFont="1" applyFill="1" applyBorder="1" applyAlignment="1">
      <alignment horizontal="center" vertical="center"/>
    </xf>
    <xf numFmtId="14" fontId="102" fillId="0" borderId="15" xfId="0" applyNumberFormat="1" applyFont="1" applyFill="1" applyBorder="1" applyAlignment="1">
      <alignment horizontal="right" vertical="center" indent="1"/>
    </xf>
    <xf numFmtId="3" fontId="102" fillId="0" borderId="15" xfId="0" applyNumberFormat="1" applyFont="1" applyFill="1" applyBorder="1" applyAlignment="1">
      <alignment horizontal="right" vertical="center" wrapText="1" indent="1"/>
    </xf>
    <xf numFmtId="3" fontId="102" fillId="0" borderId="15" xfId="0" applyNumberFormat="1" applyFont="1" applyFill="1" applyBorder="1" applyAlignment="1">
      <alignment horizontal="right" vertical="center" indent="1"/>
    </xf>
    <xf numFmtId="0" fontId="102" fillId="0" borderId="14" xfId="0" applyFont="1" applyFill="1" applyBorder="1" applyAlignment="1">
      <alignment horizontal="left" vertical="center" indent="1"/>
    </xf>
    <xf numFmtId="0" fontId="102" fillId="0" borderId="14" xfId="0" applyFont="1" applyFill="1" applyBorder="1" applyAlignment="1">
      <alignment horizontal="center" vertical="center" wrapText="1"/>
    </xf>
    <xf numFmtId="14" fontId="102" fillId="0" borderId="14" xfId="0" applyNumberFormat="1" applyFont="1" applyFill="1" applyBorder="1" applyAlignment="1">
      <alignment horizontal="right" vertical="center" wrapText="1" indent="1"/>
    </xf>
    <xf numFmtId="49" fontId="82" fillId="0" borderId="14" xfId="0" applyNumberFormat="1" applyFont="1" applyFill="1" applyBorder="1" applyAlignment="1">
      <alignment horizontal="center" vertical="center"/>
    </xf>
    <xf numFmtId="0" fontId="82" fillId="0" borderId="14" xfId="0" applyNumberFormat="1" applyFont="1" applyFill="1" applyBorder="1" applyAlignment="1">
      <alignment horizontal="right" vertical="center"/>
    </xf>
    <xf numFmtId="1" fontId="102" fillId="0" borderId="14" xfId="0" applyNumberFormat="1" applyFont="1" applyFill="1" applyBorder="1" applyAlignment="1">
      <alignment horizontal="center" vertical="center"/>
    </xf>
    <xf numFmtId="0" fontId="82" fillId="0" borderId="14" xfId="0" applyFont="1" applyFill="1" applyBorder="1" applyAlignment="1">
      <alignment horizontal="left" vertical="center" wrapText="1" indent="1"/>
    </xf>
    <xf numFmtId="0" fontId="82" fillId="0" borderId="14" xfId="0" applyFont="1" applyFill="1" applyBorder="1" applyAlignment="1">
      <alignment horizontal="center" vertical="center"/>
    </xf>
    <xf numFmtId="0" fontId="82" fillId="0" borderId="14" xfId="0" applyNumberFormat="1" applyFont="1" applyFill="1" applyBorder="1" applyAlignment="1">
      <alignment horizontal="center" vertical="center"/>
    </xf>
    <xf numFmtId="4" fontId="82" fillId="0" borderId="0" xfId="78" applyNumberFormat="1" applyFont="1" applyFill="1"/>
    <xf numFmtId="0" fontId="126" fillId="0" borderId="0" xfId="0" applyFont="1" applyFill="1" applyBorder="1"/>
    <xf numFmtId="0" fontId="82" fillId="0" borderId="0" xfId="0" applyFont="1" applyFill="1" applyAlignment="1">
      <alignment horizontal="center"/>
    </xf>
    <xf numFmtId="0" fontId="82" fillId="0" borderId="0" xfId="78" applyFont="1" applyFill="1" applyAlignment="1">
      <alignment horizontal="center"/>
    </xf>
    <xf numFmtId="4" fontId="82" fillId="0" borderId="0" xfId="78" applyNumberFormat="1" applyFont="1" applyFill="1" applyBorder="1" applyAlignment="1">
      <alignment vertical="top" wrapText="1"/>
    </xf>
    <xf numFmtId="4" fontId="82" fillId="0" borderId="0" xfId="78" applyNumberFormat="1" applyFont="1" applyFill="1" applyBorder="1" applyAlignment="1">
      <alignment horizontal="right" vertical="top" wrapText="1"/>
    </xf>
    <xf numFmtId="4" fontId="82" fillId="0" borderId="0" xfId="78" applyNumberFormat="1" applyFont="1" applyFill="1" applyBorder="1" applyAlignment="1">
      <alignment vertical="top"/>
    </xf>
    <xf numFmtId="4" fontId="82" fillId="0" borderId="0" xfId="78" applyNumberFormat="1" applyFont="1" applyFill="1" applyBorder="1"/>
    <xf numFmtId="4" fontId="82" fillId="0" borderId="14" xfId="0" applyNumberFormat="1" applyFont="1" applyFill="1" applyBorder="1" applyAlignment="1">
      <alignment horizontal="center" vertical="center" wrapText="1"/>
    </xf>
    <xf numFmtId="0" fontId="82" fillId="0" borderId="68" xfId="0" applyFont="1" applyFill="1" applyBorder="1" applyAlignment="1">
      <alignment horizontal="left" vertical="center" indent="1"/>
    </xf>
    <xf numFmtId="0" fontId="82" fillId="0" borderId="49" xfId="0" applyFont="1" applyFill="1" applyBorder="1" applyAlignment="1">
      <alignment vertical="center"/>
    </xf>
    <xf numFmtId="0" fontId="82" fillId="0" borderId="49" xfId="0" applyFont="1" applyFill="1" applyBorder="1" applyAlignment="1">
      <alignment horizontal="center" vertical="center"/>
    </xf>
    <xf numFmtId="0" fontId="102" fillId="0" borderId="49" xfId="0" applyFont="1" applyFill="1" applyBorder="1" applyAlignment="1">
      <alignment horizontal="center" vertical="center"/>
    </xf>
    <xf numFmtId="4" fontId="82" fillId="0" borderId="49" xfId="0" applyNumberFormat="1" applyFont="1" applyFill="1" applyBorder="1" applyAlignment="1">
      <alignment horizontal="right" vertical="center" indent="1"/>
    </xf>
    <xf numFmtId="4" fontId="82" fillId="0" borderId="44" xfId="0" applyNumberFormat="1" applyFont="1" applyFill="1" applyBorder="1" applyAlignment="1">
      <alignment horizontal="right" vertical="center" indent="1"/>
    </xf>
    <xf numFmtId="3" fontId="82" fillId="0" borderId="68" xfId="0" applyNumberFormat="1" applyFont="1" applyFill="1" applyBorder="1" applyAlignment="1">
      <alignment horizontal="right" vertical="center" indent="1"/>
    </xf>
    <xf numFmtId="4" fontId="82" fillId="0" borderId="68" xfId="0" applyNumberFormat="1" applyFont="1" applyFill="1" applyBorder="1" applyAlignment="1">
      <alignment horizontal="right" vertical="center" indent="1"/>
    </xf>
    <xf numFmtId="4" fontId="82" fillId="0" borderId="14" xfId="0" applyNumberFormat="1" applyFont="1" applyFill="1" applyBorder="1" applyAlignment="1">
      <alignment horizontal="right" vertical="center" indent="1"/>
    </xf>
    <xf numFmtId="0" fontId="126" fillId="0" borderId="0" xfId="0" applyFont="1" applyFill="1"/>
    <xf numFmtId="0" fontId="126" fillId="0" borderId="0" xfId="0" applyFont="1" applyFill="1" applyBorder="1" applyAlignment="1"/>
    <xf numFmtId="0" fontId="126" fillId="0" borderId="0" xfId="0" applyFont="1" applyFill="1" applyBorder="1" applyAlignment="1">
      <alignment horizontal="center"/>
    </xf>
    <xf numFmtId="0" fontId="126" fillId="0" borderId="0" xfId="0" applyFont="1" applyFill="1" applyBorder="1" applyAlignment="1">
      <alignment horizontal="left" vertical="top"/>
    </xf>
    <xf numFmtId="0" fontId="82" fillId="0" borderId="0" xfId="0" applyFont="1" applyFill="1" applyBorder="1" applyAlignment="1">
      <alignment vertical="center"/>
    </xf>
    <xf numFmtId="49" fontId="82" fillId="0" borderId="0" xfId="0" applyNumberFormat="1" applyFont="1" applyFill="1"/>
    <xf numFmtId="49" fontId="82" fillId="0" borderId="0" xfId="78" applyNumberFormat="1" applyFont="1" applyFill="1"/>
    <xf numFmtId="4" fontId="82" fillId="0" borderId="0" xfId="78" applyNumberFormat="1" applyFont="1" applyFill="1" applyBorder="1" applyAlignment="1">
      <alignment vertical="center" wrapText="1"/>
    </xf>
    <xf numFmtId="4" fontId="82" fillId="0" borderId="0" xfId="78" applyNumberFormat="1" applyFont="1" applyFill="1" applyBorder="1" applyAlignment="1">
      <alignment horizontal="center" vertical="center" wrapText="1"/>
    </xf>
    <xf numFmtId="4" fontId="82" fillId="0" borderId="0" xfId="78" applyNumberFormat="1" applyFont="1" applyFill="1" applyBorder="1" applyAlignment="1">
      <alignment horizontal="center" vertical="center"/>
    </xf>
    <xf numFmtId="0" fontId="83" fillId="0" borderId="0" xfId="0" applyFont="1" applyFill="1" applyAlignment="1">
      <alignment horizontal="justify" wrapText="1"/>
    </xf>
    <xf numFmtId="0" fontId="83" fillId="0" borderId="0" xfId="0" applyFont="1" applyFill="1" applyAlignment="1">
      <alignment wrapText="1"/>
    </xf>
    <xf numFmtId="0" fontId="83" fillId="0" borderId="14" xfId="0" applyFont="1" applyFill="1" applyBorder="1" applyAlignment="1">
      <alignment horizontal="center"/>
    </xf>
    <xf numFmtId="0" fontId="83" fillId="0" borderId="14" xfId="0" applyFont="1" applyFill="1" applyBorder="1" applyAlignment="1">
      <alignment horizontal="center" wrapText="1"/>
    </xf>
    <xf numFmtId="49" fontId="85" fillId="0" borderId="65" xfId="78" applyNumberFormat="1" applyFont="1" applyFill="1" applyBorder="1" applyAlignment="1">
      <alignment horizontal="center" vertical="center"/>
    </xf>
    <xf numFmtId="49" fontId="85" fillId="0" borderId="67" xfId="78" applyNumberFormat="1" applyFont="1" applyFill="1" applyBorder="1" applyAlignment="1">
      <alignment horizontal="center" vertical="center"/>
    </xf>
    <xf numFmtId="0" fontId="85" fillId="0" borderId="66" xfId="78" applyFont="1" applyFill="1" applyBorder="1" applyAlignment="1">
      <alignment horizontal="center" vertical="center" wrapText="1"/>
    </xf>
    <xf numFmtId="0" fontId="82" fillId="0" borderId="46" xfId="78" applyFont="1" applyFill="1" applyBorder="1" applyAlignment="1"/>
    <xf numFmtId="0" fontId="82" fillId="0" borderId="47" xfId="78" applyFont="1" applyFill="1" applyBorder="1" applyAlignment="1"/>
    <xf numFmtId="0" fontId="83" fillId="0" borderId="14" xfId="78" applyFont="1" applyBorder="1" applyAlignment="1">
      <alignment horizontal="center"/>
    </xf>
    <xf numFmtId="0" fontId="83" fillId="0" borderId="0" xfId="0" applyFont="1" applyFill="1" applyAlignment="1">
      <alignment horizontal="center" wrapText="1"/>
    </xf>
    <xf numFmtId="0" fontId="83" fillId="0" borderId="0" xfId="0" applyFont="1" applyAlignment="1">
      <alignment horizontal="center" wrapText="1"/>
    </xf>
    <xf numFmtId="0" fontId="83" fillId="0" borderId="14" xfId="78" applyFont="1" applyFill="1" applyBorder="1" applyAlignment="1">
      <alignment horizontal="center" vertical="center" wrapText="1"/>
    </xf>
    <xf numFmtId="0" fontId="126" fillId="56" borderId="0" xfId="78" applyFont="1" applyFill="1" applyBorder="1" applyAlignment="1">
      <alignment horizontal="left" vertical="top" wrapText="1"/>
    </xf>
    <xf numFmtId="0" fontId="82" fillId="0" borderId="14" xfId="0" applyFont="1" applyFill="1" applyBorder="1" applyAlignment="1">
      <alignment horizontal="center" vertical="center"/>
    </xf>
    <xf numFmtId="0" fontId="82" fillId="0" borderId="0" xfId="78" applyFont="1" applyFill="1" applyBorder="1" applyAlignment="1">
      <alignment horizontal="center" vertical="center"/>
    </xf>
    <xf numFmtId="0" fontId="82" fillId="0" borderId="0" xfId="78" applyFont="1" applyBorder="1" applyAlignment="1">
      <alignment horizontal="center" vertical="center"/>
    </xf>
    <xf numFmtId="0" fontId="126" fillId="56" borderId="0" xfId="78" applyFont="1" applyFill="1" applyBorder="1" applyAlignment="1">
      <alignment vertical="top" wrapText="1"/>
    </xf>
    <xf numFmtId="0" fontId="82" fillId="0" borderId="15" xfId="0" applyFont="1" applyFill="1" applyBorder="1" applyAlignment="1">
      <alignment horizontal="center" vertical="center" wrapText="1"/>
    </xf>
    <xf numFmtId="0" fontId="82" fillId="0" borderId="13" xfId="0" applyFont="1" applyFill="1" applyBorder="1" applyAlignment="1">
      <alignment horizontal="center" vertical="center" wrapText="1"/>
    </xf>
    <xf numFmtId="4" fontId="82" fillId="0" borderId="68" xfId="0" applyNumberFormat="1" applyFont="1" applyFill="1" applyBorder="1" applyAlignment="1">
      <alignment horizontal="center" vertical="center" wrapText="1"/>
    </xf>
    <xf numFmtId="4" fontId="82" fillId="0" borderId="49" xfId="0" applyNumberFormat="1" applyFont="1" applyFill="1" applyBorder="1" applyAlignment="1">
      <alignment horizontal="center" vertical="center" wrapText="1"/>
    </xf>
    <xf numFmtId="4" fontId="82" fillId="0" borderId="44" xfId="0" applyNumberFormat="1" applyFont="1" applyFill="1" applyBorder="1" applyAlignment="1">
      <alignment horizontal="center" vertical="center" wrapText="1"/>
    </xf>
    <xf numFmtId="0" fontId="82" fillId="0" borderId="68" xfId="0" applyFont="1" applyFill="1" applyBorder="1" applyAlignment="1">
      <alignment horizontal="center" vertical="center"/>
    </xf>
    <xf numFmtId="0" fontId="82" fillId="0" borderId="49" xfId="0" applyFont="1" applyFill="1" applyBorder="1" applyAlignment="1">
      <alignment horizontal="center" vertical="center"/>
    </xf>
    <xf numFmtId="0" fontId="82" fillId="0" borderId="44" xfId="0" applyFont="1" applyFill="1" applyBorder="1" applyAlignment="1">
      <alignment horizontal="center" vertical="center"/>
    </xf>
    <xf numFmtId="181" fontId="82" fillId="0" borderId="15" xfId="0" applyNumberFormat="1" applyFont="1" applyFill="1" applyBorder="1" applyAlignment="1">
      <alignment horizontal="center" vertical="center" wrapText="1"/>
    </xf>
    <xf numFmtId="181" fontId="82" fillId="0" borderId="13" xfId="0" applyNumberFormat="1" applyFont="1" applyFill="1" applyBorder="1" applyAlignment="1">
      <alignment horizontal="center" vertical="center" wrapText="1"/>
    </xf>
    <xf numFmtId="0" fontId="82" fillId="0" borderId="63" xfId="78" applyFont="1" applyFill="1" applyBorder="1" applyAlignment="1">
      <alignment horizontal="center" vertical="center"/>
    </xf>
    <xf numFmtId="0" fontId="82" fillId="0" borderId="15" xfId="0" applyFont="1" applyFill="1" applyBorder="1" applyAlignment="1">
      <alignment horizontal="center" vertical="center"/>
    </xf>
    <xf numFmtId="0" fontId="82" fillId="0" borderId="13" xfId="0" applyFont="1" applyFill="1" applyBorder="1" applyAlignment="1">
      <alignment horizontal="center" vertical="center"/>
    </xf>
    <xf numFmtId="4" fontId="102" fillId="0" borderId="15" xfId="0" applyNumberFormat="1" applyFont="1" applyFill="1" applyBorder="1" applyAlignment="1">
      <alignment horizontal="center" vertical="center" wrapText="1"/>
    </xf>
    <xf numFmtId="4" fontId="102" fillId="0" borderId="13" xfId="0" applyNumberFormat="1" applyFont="1" applyFill="1" applyBorder="1" applyAlignment="1">
      <alignment horizontal="center" vertical="center" wrapText="1"/>
    </xf>
    <xf numFmtId="0" fontId="99" fillId="0" borderId="0" xfId="187" applyFont="1" applyFill="1" applyAlignment="1">
      <alignment horizontal="center" wrapText="1"/>
    </xf>
    <xf numFmtId="0" fontId="102" fillId="0" borderId="0" xfId="275" applyFont="1"/>
    <xf numFmtId="0" fontId="102" fillId="0" borderId="0" xfId="275" applyFont="1" applyBorder="1"/>
    <xf numFmtId="3" fontId="82" fillId="55" borderId="14" xfId="275" applyNumberFormat="1" applyFont="1" applyFill="1" applyBorder="1" applyAlignment="1">
      <alignment horizontal="center"/>
    </xf>
    <xf numFmtId="3" fontId="102" fillId="55" borderId="14" xfId="275" applyNumberFormat="1" applyFont="1" applyFill="1" applyBorder="1" applyAlignment="1">
      <alignment horizontal="center"/>
    </xf>
    <xf numFmtId="4" fontId="102" fillId="55" borderId="14" xfId="275" applyNumberFormat="1" applyFont="1" applyFill="1" applyBorder="1" applyAlignment="1">
      <alignment horizontal="center"/>
    </xf>
    <xf numFmtId="4" fontId="102" fillId="55" borderId="14" xfId="275" applyNumberFormat="1" applyFont="1" applyFill="1" applyBorder="1" applyAlignment="1">
      <alignment horizontal="right"/>
    </xf>
    <xf numFmtId="4" fontId="102" fillId="0" borderId="14" xfId="275" applyNumberFormat="1" applyFont="1" applyBorder="1"/>
    <xf numFmtId="0" fontId="102" fillId="0" borderId="14" xfId="275" applyFont="1" applyFill="1" applyBorder="1" applyAlignment="1">
      <alignment horizontal="center" vertical="center" wrapText="1"/>
    </xf>
    <xf numFmtId="0" fontId="102" fillId="55" borderId="14" xfId="275" applyFont="1" applyFill="1" applyBorder="1" applyAlignment="1">
      <alignment horizontal="center" vertical="center" wrapText="1"/>
    </xf>
    <xf numFmtId="0" fontId="132" fillId="55" borderId="14" xfId="275" applyFont="1" applyFill="1" applyBorder="1" applyAlignment="1">
      <alignment horizontal="center" vertical="center" wrapText="1"/>
    </xf>
    <xf numFmtId="0" fontId="82" fillId="0" borderId="14" xfId="275" applyFont="1" applyBorder="1" applyAlignment="1">
      <alignment horizontal="center" vertical="center" wrapText="1"/>
    </xf>
    <xf numFmtId="0" fontId="102" fillId="0" borderId="14" xfId="275" applyFont="1" applyBorder="1" applyAlignment="1">
      <alignment horizontal="center" vertical="center" wrapText="1"/>
    </xf>
    <xf numFmtId="0" fontId="102" fillId="0" borderId="14" xfId="275" applyFont="1" applyFill="1" applyBorder="1" applyAlignment="1">
      <alignment horizontal="left"/>
    </xf>
    <xf numFmtId="0" fontId="133" fillId="0" borderId="0" xfId="275" applyFont="1"/>
    <xf numFmtId="0" fontId="134" fillId="55" borderId="0" xfId="275" applyFont="1" applyFill="1" applyBorder="1" applyAlignment="1">
      <alignment vertical="center"/>
    </xf>
    <xf numFmtId="0" fontId="135" fillId="0" borderId="0" xfId="275" applyFont="1" applyFill="1"/>
    <xf numFmtId="0" fontId="1" fillId="0" borderId="0" xfId="275" applyFont="1" applyFill="1"/>
    <xf numFmtId="4" fontId="1" fillId="0" borderId="0" xfId="275" applyNumberFormat="1" applyFont="1" applyFill="1"/>
    <xf numFmtId="4" fontId="137" fillId="0" borderId="0" xfId="275" applyNumberFormat="1" applyFont="1" applyFill="1" applyBorder="1" applyAlignment="1">
      <alignment horizontal="center" vertical="center"/>
    </xf>
    <xf numFmtId="0" fontId="138" fillId="0" borderId="0" xfId="275" applyFont="1" applyFill="1" applyBorder="1" applyAlignment="1">
      <alignment vertical="center"/>
    </xf>
    <xf numFmtId="0" fontId="1" fillId="0" borderId="0" xfId="275" applyFont="1" applyFill="1" applyBorder="1"/>
    <xf numFmtId="4" fontId="137" fillId="0" borderId="0" xfId="275" applyNumberFormat="1" applyFont="1" applyFill="1" applyBorder="1" applyAlignment="1">
      <alignment horizontal="left"/>
    </xf>
    <xf numFmtId="0" fontId="130" fillId="0" borderId="14" xfId="275" applyFont="1" applyFill="1" applyBorder="1" applyAlignment="1">
      <alignment horizontal="center" vertical="center" wrapText="1"/>
    </xf>
    <xf numFmtId="0" fontId="137" fillId="0" borderId="14" xfId="275" applyFont="1" applyFill="1" applyBorder="1" applyAlignment="1">
      <alignment horizontal="center" vertical="center" wrapText="1"/>
    </xf>
    <xf numFmtId="0" fontId="129" fillId="0" borderId="14" xfId="275" applyFont="1" applyFill="1" applyBorder="1" applyAlignment="1">
      <alignment horizontal="center" vertical="center" wrapText="1"/>
    </xf>
    <xf numFmtId="0" fontId="1" fillId="0" borderId="14" xfId="275" applyFont="1" applyFill="1" applyBorder="1" applyAlignment="1">
      <alignment horizontal="center" vertical="center" wrapText="1"/>
    </xf>
    <xf numFmtId="0" fontId="1" fillId="0" borderId="14" xfId="275" applyFont="1" applyFill="1" applyBorder="1" applyAlignment="1">
      <alignment horizontal="left"/>
    </xf>
    <xf numFmtId="3" fontId="1" fillId="0" borderId="14" xfId="275" applyNumberFormat="1" applyFont="1" applyFill="1" applyBorder="1" applyAlignment="1">
      <alignment horizontal="center"/>
    </xf>
    <xf numFmtId="3" fontId="130" fillId="0" borderId="14" xfId="276" applyNumberFormat="1" applyFont="1" applyFill="1" applyBorder="1" applyAlignment="1">
      <alignment horizontal="center"/>
    </xf>
    <xf numFmtId="3" fontId="130" fillId="0" borderId="14" xfId="276" applyNumberFormat="1" applyFont="1" applyFill="1" applyBorder="1" applyAlignment="1">
      <alignment horizontal="right"/>
    </xf>
    <xf numFmtId="4" fontId="1" fillId="0" borderId="14" xfId="275" applyNumberFormat="1" applyFont="1" applyFill="1" applyBorder="1"/>
    <xf numFmtId="0" fontId="1" fillId="0" borderId="14" xfId="275" applyFont="1" applyFill="1" applyBorder="1"/>
    <xf numFmtId="0" fontId="131" fillId="0" borderId="14" xfId="275" applyFont="1" applyFill="1" applyBorder="1"/>
    <xf numFmtId="0" fontId="136" fillId="0" borderId="14" xfId="275" applyFont="1" applyFill="1" applyBorder="1" applyAlignment="1">
      <alignment vertical="center"/>
    </xf>
    <xf numFmtId="3" fontId="129" fillId="0" borderId="14" xfId="275" applyNumberFormat="1" applyFont="1" applyFill="1" applyBorder="1" applyAlignment="1">
      <alignment horizontal="center"/>
    </xf>
    <xf numFmtId="4" fontId="1" fillId="0" borderId="14" xfId="275" applyNumberFormat="1" applyFont="1" applyFill="1" applyBorder="1" applyAlignment="1">
      <alignment horizontal="right"/>
    </xf>
  </cellXfs>
  <cellStyles count="277">
    <cellStyle name="_Column1" xfId="190"/>
    <cellStyle name="_Column1_data" xfId="191"/>
    <cellStyle name="_Column1_QV1" xfId="192"/>
    <cellStyle name="_Column1_Sheet1" xfId="193"/>
    <cellStyle name="_Column1_Tabelle" xfId="194"/>
    <cellStyle name="_Column2" xfId="195"/>
    <cellStyle name="_Column2_data" xfId="196"/>
    <cellStyle name="_Column2_QV1" xfId="197"/>
    <cellStyle name="_Column2_Sheet1" xfId="198"/>
    <cellStyle name="_Column2_Tabelle" xfId="199"/>
    <cellStyle name="_Column3" xfId="200"/>
    <cellStyle name="_Column3_data" xfId="201"/>
    <cellStyle name="_Column3_QV1" xfId="202"/>
    <cellStyle name="_Column3_Sheet1" xfId="203"/>
    <cellStyle name="_Column3_Tabelle" xfId="204"/>
    <cellStyle name="_Column4" xfId="205"/>
    <cellStyle name="_Column4_data" xfId="206"/>
    <cellStyle name="_Column4_QV1" xfId="207"/>
    <cellStyle name="_Column4_Sheet1" xfId="208"/>
    <cellStyle name="_Column4_Tabelle" xfId="209"/>
    <cellStyle name="_Column5" xfId="210"/>
    <cellStyle name="_Column5_data" xfId="211"/>
    <cellStyle name="_Column5_QV1" xfId="212"/>
    <cellStyle name="_Column5_Sheet1" xfId="213"/>
    <cellStyle name="_Column5_Tabelle" xfId="214"/>
    <cellStyle name="_Column6" xfId="215"/>
    <cellStyle name="_Column6_data" xfId="216"/>
    <cellStyle name="_Column6_QV1" xfId="217"/>
    <cellStyle name="_Column6_Sheet1" xfId="218"/>
    <cellStyle name="_Column6_Tabelle" xfId="219"/>
    <cellStyle name="_Column7" xfId="220"/>
    <cellStyle name="_Column7_data" xfId="221"/>
    <cellStyle name="_Column7_QV1" xfId="222"/>
    <cellStyle name="_Column7_Sheet1" xfId="223"/>
    <cellStyle name="_Column7_Tabelle" xfId="224"/>
    <cellStyle name="_Data" xfId="225"/>
    <cellStyle name="_Data_data" xfId="226"/>
    <cellStyle name="_Data_QV1" xfId="227"/>
    <cellStyle name="_Data_Sheet1" xfId="228"/>
    <cellStyle name="_Data_Tabelle" xfId="229"/>
    <cellStyle name="_Header" xfId="230"/>
    <cellStyle name="_Header_data" xfId="231"/>
    <cellStyle name="_Header_QV1" xfId="232"/>
    <cellStyle name="_Header_Sheet1" xfId="233"/>
    <cellStyle name="_Header_Tabelle" xfId="234"/>
    <cellStyle name="_Row1" xfId="235"/>
    <cellStyle name="_Row1_data" xfId="236"/>
    <cellStyle name="_Row1_QV1" xfId="237"/>
    <cellStyle name="_Row1_Sheet1" xfId="238"/>
    <cellStyle name="_Row1_Tabelle" xfId="239"/>
    <cellStyle name="_Row2" xfId="240"/>
    <cellStyle name="_Row2_data" xfId="241"/>
    <cellStyle name="_Row2_QV1" xfId="242"/>
    <cellStyle name="_Row2_Sheet1" xfId="243"/>
    <cellStyle name="_Row2_Tabelle" xfId="244"/>
    <cellStyle name="_Row3" xfId="245"/>
    <cellStyle name="_Row3_data" xfId="246"/>
    <cellStyle name="_Row3_QV1" xfId="247"/>
    <cellStyle name="_Row3_Sheet1" xfId="248"/>
    <cellStyle name="_Row3_Tabelle" xfId="249"/>
    <cellStyle name="_Row4" xfId="250"/>
    <cellStyle name="_Row4_data" xfId="251"/>
    <cellStyle name="_Row4_QV1" xfId="252"/>
    <cellStyle name="_Row4_Sheet1" xfId="253"/>
    <cellStyle name="_Row4_Tabelle" xfId="254"/>
    <cellStyle name="_Row5" xfId="255"/>
    <cellStyle name="_Row5_data" xfId="256"/>
    <cellStyle name="_Row5_QV1" xfId="257"/>
    <cellStyle name="_Row5_Sheet1" xfId="258"/>
    <cellStyle name="_Row5_Tabelle" xfId="259"/>
    <cellStyle name="_Row6" xfId="260"/>
    <cellStyle name="_Row6_data" xfId="261"/>
    <cellStyle name="_Row6_QV1" xfId="262"/>
    <cellStyle name="_Row6_Sheet1" xfId="263"/>
    <cellStyle name="_Row6_Tabelle" xfId="264"/>
    <cellStyle name="_Row7" xfId="265"/>
    <cellStyle name="_Row7_data" xfId="266"/>
    <cellStyle name="_Row7_QV1" xfId="267"/>
    <cellStyle name="_Row7_Sheet1" xfId="268"/>
    <cellStyle name="_Row7_Tabelle" xfId="269"/>
    <cellStyle name="20 % - zvýraznenie1" xfId="1" builtinId="30" customBuiltin="1"/>
    <cellStyle name="20 % - zvýraznenie1 2" xfId="91"/>
    <cellStyle name="20 % - zvýraznenie1 3" xfId="168"/>
    <cellStyle name="20 % - zvýraznenie2" xfId="2" builtinId="34" customBuiltin="1"/>
    <cellStyle name="20 % - zvýraznenie2 2" xfId="92"/>
    <cellStyle name="20 % - zvýraznenie2 3" xfId="169"/>
    <cellStyle name="20 % - zvýraznenie3" xfId="3" builtinId="38" customBuiltin="1"/>
    <cellStyle name="20 % - zvýraznenie3 2" xfId="93"/>
    <cellStyle name="20 % - zvýraznenie3 3" xfId="170"/>
    <cellStyle name="20 % - zvýraznenie4" xfId="4" builtinId="42" customBuiltin="1"/>
    <cellStyle name="20 % - zvýraznenie4 2" xfId="94"/>
    <cellStyle name="20 % - zvýraznenie4 3" xfId="171"/>
    <cellStyle name="20 % - zvýraznenie5" xfId="5" builtinId="46" customBuiltin="1"/>
    <cellStyle name="20 % - zvýraznenie5 2" xfId="95"/>
    <cellStyle name="20 % - zvýraznenie5 3" xfId="172"/>
    <cellStyle name="20 % - zvýraznenie6" xfId="6" builtinId="50" customBuiltin="1"/>
    <cellStyle name="20 % - zvýraznenie6 2" xfId="96"/>
    <cellStyle name="20 % - zvýraznenie6 3" xfId="173"/>
    <cellStyle name="40 % - zvýraznenie1" xfId="7" builtinId="31" customBuiltin="1"/>
    <cellStyle name="40 % - zvýraznenie1 2" xfId="97"/>
    <cellStyle name="40 % - zvýraznenie1 3" xfId="174"/>
    <cellStyle name="40 % - zvýraznenie2" xfId="8" builtinId="35" customBuiltin="1"/>
    <cellStyle name="40 % - zvýraznenie2 2" xfId="98"/>
    <cellStyle name="40 % - zvýraznenie2 3" xfId="175"/>
    <cellStyle name="40 % - zvýraznenie3" xfId="9" builtinId="39" customBuiltin="1"/>
    <cellStyle name="40 % - zvýraznenie3 2" xfId="99"/>
    <cellStyle name="40 % - zvýraznenie3 3" xfId="176"/>
    <cellStyle name="40 % - zvýraznenie4" xfId="10" builtinId="43" customBuiltin="1"/>
    <cellStyle name="40 % - zvýraznenie4 2" xfId="100"/>
    <cellStyle name="40 % - zvýraznenie4 3" xfId="177"/>
    <cellStyle name="40 % - zvýraznenie5" xfId="11" builtinId="47" customBuiltin="1"/>
    <cellStyle name="40 % - zvýraznenie5 2" xfId="101"/>
    <cellStyle name="40 % - zvýraznenie5 3" xfId="178"/>
    <cellStyle name="40 % - zvýraznenie6" xfId="12" builtinId="51" customBuiltin="1"/>
    <cellStyle name="40 % - zvýraznenie6 2" xfId="102"/>
    <cellStyle name="40 % - zvýraznenie6 3" xfId="179"/>
    <cellStyle name="60 % - zvýraznenie1" xfId="13" builtinId="32" customBuiltin="1"/>
    <cellStyle name="60 % - zvýraznenie1 2" xfId="103"/>
    <cellStyle name="60 % - zvýraznenie2" xfId="14" builtinId="36" customBuiltin="1"/>
    <cellStyle name="60 % - zvýraznenie2 2" xfId="104"/>
    <cellStyle name="60 % - zvýraznenie3" xfId="15" builtinId="40" customBuiltin="1"/>
    <cellStyle name="60 % - zvýraznenie3 2" xfId="105"/>
    <cellStyle name="60 % - zvýraznenie4" xfId="16" builtinId="44" customBuiltin="1"/>
    <cellStyle name="60 % - zvýraznenie4 2" xfId="106"/>
    <cellStyle name="60 % - zvýraznenie5" xfId="17" builtinId="48" customBuiltin="1"/>
    <cellStyle name="60 % - zvýraznenie5 2" xfId="107"/>
    <cellStyle name="60 % - zvýraznenie6" xfId="18" builtinId="52" customBuiltin="1"/>
    <cellStyle name="60 % - zvýraznenie6 2" xfId="108"/>
    <cellStyle name="Akcia" xfId="19"/>
    <cellStyle name="Cena_Sk" xfId="20"/>
    <cellStyle name="Comma [0]" xfId="21"/>
    <cellStyle name="Currency [0]" xfId="22"/>
    <cellStyle name="Čiarka" xfId="65" builtinId="3"/>
    <cellStyle name="Čiarka 2" xfId="68"/>
    <cellStyle name="Čiarka 3" xfId="70"/>
    <cellStyle name="Čiarka 4" xfId="72"/>
    <cellStyle name="Čiarka 5" xfId="74"/>
    <cellStyle name="Čiarka 6" xfId="76"/>
    <cellStyle name="Čiarka 7" xfId="142"/>
    <cellStyle name="Čiarka 7 2" xfId="148"/>
    <cellStyle name="Čiarka 8" xfId="153"/>
    <cellStyle name="Date" xfId="23"/>
    <cellStyle name="Dobrá" xfId="24" builtinId="26" customBuiltin="1"/>
    <cellStyle name="Dobrá 2" xfId="109"/>
    <cellStyle name="Euro" xfId="25"/>
    <cellStyle name="Euro 2" xfId="154"/>
    <cellStyle name="Fixed" xfId="26"/>
    <cellStyle name="Heading1" xfId="27"/>
    <cellStyle name="Heading2" xfId="28"/>
    <cellStyle name="Kontrolná bunka" xfId="29" builtinId="23" customBuiltin="1"/>
    <cellStyle name="Kontrolná bunka 2" xfId="110"/>
    <cellStyle name="Mena" xfId="182" builtinId="4"/>
    <cellStyle name="Mena 2" xfId="270"/>
    <cellStyle name="Nadpis 1" xfId="30" builtinId="16" customBuiltin="1"/>
    <cellStyle name="Nadpis 1 2" xfId="111"/>
    <cellStyle name="Nadpis 2" xfId="31" builtinId="17" customBuiltin="1"/>
    <cellStyle name="Nadpis 2 2" xfId="112"/>
    <cellStyle name="Nadpis 3" xfId="32" builtinId="18" customBuiltin="1"/>
    <cellStyle name="Nadpis 3 2" xfId="113"/>
    <cellStyle name="Nadpis 4" xfId="33" builtinId="19" customBuiltin="1"/>
    <cellStyle name="Nadpis 4 2" xfId="114"/>
    <cellStyle name="Nazov" xfId="34"/>
    <cellStyle name="Neutrálna" xfId="35" builtinId="28" customBuiltin="1"/>
    <cellStyle name="Neutrálna 2" xfId="115"/>
    <cellStyle name="Normal_Book1" xfId="36"/>
    <cellStyle name="Normálna" xfId="0" builtinId="0"/>
    <cellStyle name="Normálna 10" xfId="81"/>
    <cellStyle name="Normálna 11" xfId="82"/>
    <cellStyle name="Normálna 12" xfId="83"/>
    <cellStyle name="Normálna 13" xfId="84"/>
    <cellStyle name="Normálna 14" xfId="88"/>
    <cellStyle name="Normálna 15" xfId="134"/>
    <cellStyle name="Normálna 16" xfId="135"/>
    <cellStyle name="Normálna 17" xfId="136"/>
    <cellStyle name="Normálna 18" xfId="138"/>
    <cellStyle name="Normálna 19" xfId="141"/>
    <cellStyle name="Normálna 19 2" xfId="147"/>
    <cellStyle name="Normálna 19 2 2" xfId="149"/>
    <cellStyle name="Normálna 2" xfId="37"/>
    <cellStyle name="Normálna 2 2" xfId="78"/>
    <cellStyle name="Normálna 2 2 2" xfId="145"/>
    <cellStyle name="Normálna 2 2 3" xfId="167"/>
    <cellStyle name="Normálna 2 3" xfId="143"/>
    <cellStyle name="Normálna 2 4" xfId="152"/>
    <cellStyle name="Normálna 2 5" xfId="276"/>
    <cellStyle name="Normálna 20" xfId="150"/>
    <cellStyle name="Normálna 20 2" xfId="155"/>
    <cellStyle name="Normálna 21" xfId="151"/>
    <cellStyle name="Normálna 21 2" xfId="156"/>
    <cellStyle name="Normálna 22" xfId="157"/>
    <cellStyle name="Normálna 23" xfId="158"/>
    <cellStyle name="Normálna 24" xfId="159"/>
    <cellStyle name="Normálna 25" xfId="160"/>
    <cellStyle name="Normálna 26" xfId="275"/>
    <cellStyle name="Normálna 29" xfId="274"/>
    <cellStyle name="Normálna 3" xfId="66"/>
    <cellStyle name="Normálna 3 2" xfId="87"/>
    <cellStyle name="Normálna 3 2 2" xfId="146"/>
    <cellStyle name="Normálna 3 3" xfId="89"/>
    <cellStyle name="Normálna 3 4" xfId="90"/>
    <cellStyle name="Normálna 3 5" xfId="132"/>
    <cellStyle name="Normálna 3 6" xfId="133"/>
    <cellStyle name="Normálna 3 7" xfId="144"/>
    <cellStyle name="Normálna 4" xfId="67"/>
    <cellStyle name="Normálna 4 2" xfId="86"/>
    <cellStyle name="Normálna 5" xfId="69"/>
    <cellStyle name="Normálna 5 2" xfId="139"/>
    <cellStyle name="Normálna 6" xfId="71"/>
    <cellStyle name="Normálna 7" xfId="73"/>
    <cellStyle name="Normálna 7 2" xfId="166"/>
    <cellStyle name="Normálna 8" xfId="77"/>
    <cellStyle name="Normálna 8 2" xfId="187"/>
    <cellStyle name="Normálna 9" xfId="79"/>
    <cellStyle name="Normálna 9 2" xfId="189"/>
    <cellStyle name="normálne 2 5" xfId="271"/>
    <cellStyle name="normálne 35" xfId="272"/>
    <cellStyle name="normálne_06 SF Spolu PLNENIE 1-6 2012    11 07 2012" xfId="85"/>
    <cellStyle name="normálne_Časový vývoj SP od roku 95 - 2001" xfId="186"/>
    <cellStyle name="normálne_Hárok1" xfId="273"/>
    <cellStyle name="normálne_Mesač.prehľad P aV apríl 2006" xfId="38"/>
    <cellStyle name="normálne_nový výkaz upravený " xfId="39"/>
    <cellStyle name="normálne_plnenie investície 2006" xfId="188"/>
    <cellStyle name="normálne_pomocný do textu júl 2010" xfId="183"/>
    <cellStyle name="normálne_Prílohy č. 1a ... (tvorba fondov 2007)" xfId="185"/>
    <cellStyle name="normálne_Prílohy k správe k 30.11.2010 - ústredie" xfId="184"/>
    <cellStyle name="normálne_Skutočnosť k 31.8.2010 - vzorce" xfId="40"/>
    <cellStyle name="normálne_Skutočnosť k 31.8.2010 - vzorce 2" xfId="75"/>
    <cellStyle name="normálne_Výdavky ZFNP 2007 - do správy" xfId="41"/>
    <cellStyle name="normálne_Zošit2" xfId="42"/>
    <cellStyle name="normální 2" xfId="43"/>
    <cellStyle name="normální 2 2" xfId="161"/>
    <cellStyle name="normální_15.6.07 východ.+rozpočet 08-10" xfId="44"/>
    <cellStyle name="Percentá 2" xfId="80"/>
    <cellStyle name="Percentá 3" xfId="131"/>
    <cellStyle name="Percentá 4" xfId="137"/>
    <cellStyle name="Percentá 4 2" xfId="162"/>
    <cellStyle name="Percentá 5" xfId="140"/>
    <cellStyle name="Percentá 6" xfId="163"/>
    <cellStyle name="Percentá 7" xfId="164"/>
    <cellStyle name="Percentá 8" xfId="165"/>
    <cellStyle name="Popis" xfId="45"/>
    <cellStyle name="Poznámka" xfId="46" builtinId="10" customBuiltin="1"/>
    <cellStyle name="Poznámka 2" xfId="116"/>
    <cellStyle name="Poznámka 3" xfId="180"/>
    <cellStyle name="Poznámka 4" xfId="181"/>
    <cellStyle name="Prepojená bunka" xfId="47" builtinId="24" customBuiltin="1"/>
    <cellStyle name="Prepojená bunka 2" xfId="117"/>
    <cellStyle name="ProductNo." xfId="48"/>
    <cellStyle name="Spolu" xfId="49" builtinId="25" customBuiltin="1"/>
    <cellStyle name="Spolu 2" xfId="118"/>
    <cellStyle name="Text upozornenia" xfId="50" builtinId="11" customBuiltin="1"/>
    <cellStyle name="Text upozornenia 2" xfId="119"/>
    <cellStyle name="Titul" xfId="51" builtinId="15" customBuiltin="1"/>
    <cellStyle name="Total" xfId="52"/>
    <cellStyle name="Upozornenie" xfId="53"/>
    <cellStyle name="Vstup" xfId="54" builtinId="20" customBuiltin="1"/>
    <cellStyle name="Vstup 2" xfId="120"/>
    <cellStyle name="Výpočet" xfId="55" builtinId="22" customBuiltin="1"/>
    <cellStyle name="Výpočet 2" xfId="121"/>
    <cellStyle name="Výstup" xfId="56" builtinId="21" customBuiltin="1"/>
    <cellStyle name="Výstup 2" xfId="122"/>
    <cellStyle name="Vysvetľujúci text" xfId="57" builtinId="53" customBuiltin="1"/>
    <cellStyle name="Vysvetľujúci text 2" xfId="123"/>
    <cellStyle name="Zlá" xfId="58" builtinId="27" customBuiltin="1"/>
    <cellStyle name="Zlá 2" xfId="124"/>
    <cellStyle name="Zvýraznenie1" xfId="59" builtinId="29" customBuiltin="1"/>
    <cellStyle name="Zvýraznenie1 2" xfId="125"/>
    <cellStyle name="Zvýraznenie2" xfId="60" builtinId="33" customBuiltin="1"/>
    <cellStyle name="Zvýraznenie2 2" xfId="126"/>
    <cellStyle name="Zvýraznenie3" xfId="61" builtinId="37" customBuiltin="1"/>
    <cellStyle name="Zvýraznenie3 2" xfId="127"/>
    <cellStyle name="Zvýraznenie4" xfId="62" builtinId="41" customBuiltin="1"/>
    <cellStyle name="Zvýraznenie4 2" xfId="128"/>
    <cellStyle name="Zvýraznenie5" xfId="63" builtinId="45" customBuiltin="1"/>
    <cellStyle name="Zvýraznenie5 2" xfId="129"/>
    <cellStyle name="Zvýraznenie6" xfId="64" builtinId="49" customBuiltin="1"/>
    <cellStyle name="Zvýraznenie6 2" xfId="130"/>
  </cellStyles>
  <dxfs count="5">
    <dxf>
      <font>
        <condense val="0"/>
        <extend val="0"/>
        <color indexed="50"/>
      </font>
    </dxf>
    <dxf>
      <font>
        <color rgb="FF00B050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5.xml"/><Relationship Id="rId39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0.xml"/><Relationship Id="rId34" Type="http://schemas.openxmlformats.org/officeDocument/2006/relationships/externalLink" Target="externalLinks/externalLink7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4.xml"/><Relationship Id="rId33" Type="http://schemas.openxmlformats.org/officeDocument/2006/relationships/externalLink" Target="externalLinks/externalLink6.xml"/><Relationship Id="rId38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hartsheet" Target="chartsheets/sheet1.xml"/><Relationship Id="rId29" Type="http://schemas.openxmlformats.org/officeDocument/2006/relationships/externalLink" Target="externalLinks/externalLink2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3.xml"/><Relationship Id="rId32" Type="http://schemas.openxmlformats.org/officeDocument/2006/relationships/externalLink" Target="externalLinks/externalLink5.xml"/><Relationship Id="rId37" Type="http://schemas.openxmlformats.org/officeDocument/2006/relationships/externalLink" Target="externalLinks/externalLink10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2.xml"/><Relationship Id="rId28" Type="http://schemas.openxmlformats.org/officeDocument/2006/relationships/externalLink" Target="externalLinks/externalLink1.xml"/><Relationship Id="rId36" Type="http://schemas.openxmlformats.org/officeDocument/2006/relationships/externalLink" Target="externalLinks/externalLink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1.xml"/><Relationship Id="rId27" Type="http://schemas.openxmlformats.org/officeDocument/2006/relationships/worksheet" Target="worksheets/sheet26.xml"/><Relationship Id="rId30" Type="http://schemas.openxmlformats.org/officeDocument/2006/relationships/externalLink" Target="externalLinks/externalLink3.xml"/><Relationship Id="rId35" Type="http://schemas.openxmlformats.org/officeDocument/2006/relationships/externalLink" Target="externalLinks/externalLink8.xml"/><Relationship Id="rId43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 sz="1800" b="0" i="0" baseline="0">
                <a:effectLst/>
              </a:rPr>
              <a:t>Vývoj  príjmov od EAO v mesiacoch  január a febuár 2016 a jednotlivých mesiacoch roka 2013</a:t>
            </a:r>
            <a:br>
              <a:rPr lang="sk-SK" sz="1800" b="0" i="0" baseline="0">
                <a:effectLst/>
              </a:rPr>
            </a:br>
            <a:r>
              <a:rPr lang="sk-SK" sz="1800" b="0" i="0" baseline="0">
                <a:effectLst/>
              </a:rPr>
              <a:t>až 2015 v porovnaní s rozpisom rozpočtu na rok 2016</a:t>
            </a:r>
            <a:endParaRPr lang="sk-SK">
              <a:effectLst/>
            </a:endParaRPr>
          </a:p>
        </c:rich>
      </c:tx>
      <c:layout>
        <c:manualLayout>
          <c:xMode val="edge"/>
          <c:yMode val="edge"/>
          <c:x val="0.23297580951836047"/>
          <c:y val="7.961392470528743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0596740657257623E-2"/>
          <c:y val="9.0720112286725427E-2"/>
          <c:w val="0.89716924672657294"/>
          <c:h val="0.7886195581445824"/>
        </c:manualLayout>
      </c:layout>
      <c:lineChart>
        <c:grouping val="standard"/>
        <c:varyColors val="0"/>
        <c:ser>
          <c:idx val="4"/>
          <c:order val="0"/>
          <c:tx>
            <c:strRef>
              <c:f>[7]graf!$B$10</c:f>
              <c:strCache>
                <c:ptCount val="1"/>
                <c:pt idx="0">
                  <c:v>príjmy od EAO spolu rok 2013</c:v>
                </c:pt>
              </c:strCache>
            </c:strRef>
          </c:tx>
          <c:spPr>
            <a:ln w="25400">
              <a:solidFill>
                <a:schemeClr val="tx2">
                  <a:alpha val="99000"/>
                </a:schemeClr>
              </a:solidFill>
              <a:prstDash val="solid"/>
            </a:ln>
          </c:spPr>
          <c:dLbls>
            <c:dLbl>
              <c:idx val="0"/>
              <c:layout>
                <c:manualLayout>
                  <c:x val="-3.2658364558813893E-2"/>
                  <c:y val="3.41499855294900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3239867973843581E-2"/>
                  <c:y val="2.29814828219004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0612629193832436E-3"/>
                  <c:y val="2.4333334752600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8.8265786492290541E-3"/>
                  <c:y val="1.75740750991003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2066446623072635E-2"/>
                  <c:y val="2.56851866833004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1183788758149729E-2"/>
                  <c:y val="3.2444446336800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5597078082764256E-2"/>
                  <c:y val="2.02777789605003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1720889543986283E-2"/>
                  <c:y val="3.10925944061005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3353208193761613E-2"/>
                  <c:y val="1.21666673763002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5306314596916218E-3"/>
                  <c:y val="-2.7037038614000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[7]graf!$C$10:$N$10</c:f>
              <c:numCache>
                <c:formatCode>General</c:formatCode>
                <c:ptCount val="12"/>
                <c:pt idx="0">
                  <c:v>451707</c:v>
                </c:pt>
                <c:pt idx="1">
                  <c:v>453534</c:v>
                </c:pt>
                <c:pt idx="2">
                  <c:v>443416</c:v>
                </c:pt>
                <c:pt idx="3">
                  <c:v>477329</c:v>
                </c:pt>
                <c:pt idx="4">
                  <c:v>480751</c:v>
                </c:pt>
                <c:pt idx="5">
                  <c:v>482171</c:v>
                </c:pt>
                <c:pt idx="6">
                  <c:v>509858</c:v>
                </c:pt>
                <c:pt idx="7">
                  <c:v>489040</c:v>
                </c:pt>
                <c:pt idx="8">
                  <c:v>481644</c:v>
                </c:pt>
                <c:pt idx="9">
                  <c:v>497426</c:v>
                </c:pt>
                <c:pt idx="10">
                  <c:v>486306</c:v>
                </c:pt>
                <c:pt idx="11">
                  <c:v>599870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[7]graf!$B$11</c:f>
              <c:strCache>
                <c:ptCount val="1"/>
                <c:pt idx="0">
                  <c:v>príjmy od EAO spolu rok 2014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circle"/>
            <c:size val="7"/>
            <c:spPr>
              <a:solidFill>
                <a:schemeClr val="accent6"/>
              </a:solidFill>
            </c:spPr>
          </c:marker>
          <c:dLbls>
            <c:dLbl>
              <c:idx val="0"/>
              <c:layout>
                <c:manualLayout>
                  <c:x val="-4.5505669478267889E-2"/>
                  <c:y val="-1.16969254416404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3848651003404765E-2"/>
                  <c:y val="1.93956689644601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2675229652633822E-2"/>
                  <c:y val="-2.38635928179406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5163267274031422E-2"/>
                  <c:y val="1.95951600584671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6098455550288179E-2"/>
                  <c:y val="2.48029702422263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7692564149592919E-2"/>
                  <c:y val="2.2099372825860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1447084209243782E-2"/>
                  <c:y val="2.34512247565602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3953805440383377E-2"/>
                  <c:y val="-2.9271000540740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5771733139028134E-2"/>
                  <c:y val="1.93956689644601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4371213557934654E-2"/>
                  <c:y val="2.31517710963840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2716221737255054E-2"/>
                  <c:y val="-2.64674507558621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8.1691027907904179E-4"/>
                  <c:y val="1.21666673763002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solidFill>
                <a:schemeClr val="accent1">
                  <a:alpha val="0"/>
                </a:schemeClr>
              </a:solidFill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chemeClr val="accent6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[7]graf!$C$11:$N$11</c:f>
              <c:numCache>
                <c:formatCode>General</c:formatCode>
                <c:ptCount val="12"/>
                <c:pt idx="0">
                  <c:v>503984</c:v>
                </c:pt>
                <c:pt idx="1">
                  <c:v>481528</c:v>
                </c:pt>
                <c:pt idx="2">
                  <c:v>475858</c:v>
                </c:pt>
                <c:pt idx="3">
                  <c:v>496840</c:v>
                </c:pt>
                <c:pt idx="4">
                  <c:v>503765</c:v>
                </c:pt>
                <c:pt idx="5">
                  <c:v>507774</c:v>
                </c:pt>
                <c:pt idx="6">
                  <c:v>535491</c:v>
                </c:pt>
                <c:pt idx="7">
                  <c:v>500166</c:v>
                </c:pt>
                <c:pt idx="8">
                  <c:v>506783</c:v>
                </c:pt>
                <c:pt idx="9">
                  <c:v>523153</c:v>
                </c:pt>
                <c:pt idx="10">
                  <c:v>505122</c:v>
                </c:pt>
                <c:pt idx="11">
                  <c:v>634410</c:v>
                </c:pt>
              </c:numCache>
            </c:numRef>
          </c:val>
          <c:smooth val="0"/>
        </c:ser>
        <c:ser>
          <c:idx val="6"/>
          <c:order val="2"/>
          <c:tx>
            <c:strRef>
              <c:f>[7]graf!$B$15</c:f>
              <c:strCache>
                <c:ptCount val="1"/>
                <c:pt idx="0">
                  <c:v>rr príjmov od EAO spolu rok 2016</c:v>
                </c:pt>
              </c:strCache>
            </c:strRef>
          </c:tx>
          <c:spPr>
            <a:ln>
              <a:prstDash val="dash"/>
            </a:ln>
          </c:spPr>
          <c:dLbls>
            <c:dLbl>
              <c:idx val="0"/>
              <c:layout>
                <c:manualLayout>
                  <c:x val="-2.471442021784135E-2"/>
                  <c:y val="-2.29814828219004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8080FF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[7]graf!$C$15:$N$15</c:f>
              <c:numCache>
                <c:formatCode>General</c:formatCode>
                <c:ptCount val="12"/>
                <c:pt idx="0">
                  <c:v>531416.03660002141</c:v>
                </c:pt>
                <c:pt idx="1">
                  <c:v>518899.65961161046</c:v>
                </c:pt>
                <c:pt idx="2">
                  <c:v>527623.48541159567</c:v>
                </c:pt>
                <c:pt idx="3">
                  <c:v>537591.44154362264</c:v>
                </c:pt>
                <c:pt idx="4">
                  <c:v>542981.10865902225</c:v>
                </c:pt>
                <c:pt idx="5">
                  <c:v>561408.84466933052</c:v>
                </c:pt>
                <c:pt idx="6">
                  <c:v>585035.88209862774</c:v>
                </c:pt>
                <c:pt idx="7">
                  <c:v>561184.37754552707</c:v>
                </c:pt>
                <c:pt idx="8">
                  <c:v>552012.68977513106</c:v>
                </c:pt>
                <c:pt idx="9">
                  <c:v>559603.50686731597</c:v>
                </c:pt>
                <c:pt idx="10">
                  <c:v>568765.03598320007</c:v>
                </c:pt>
                <c:pt idx="11">
                  <c:v>701839.08873499488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[7]graf!$B$12</c:f>
              <c:strCache>
                <c:ptCount val="1"/>
                <c:pt idx="0">
                  <c:v>príjmy od EAO spolu rok 2015</c:v>
                </c:pt>
              </c:strCache>
            </c:strRef>
          </c:tx>
          <c:spPr>
            <a:ln w="34925" cmpd="sng">
              <a:solidFill>
                <a:srgbClr val="92D050"/>
              </a:solidFill>
            </a:ln>
          </c:spPr>
          <c:marker>
            <c:symbol val="triangle"/>
            <c:size val="7"/>
            <c:spPr>
              <a:solidFill>
                <a:srgbClr val="92D050"/>
              </a:solidFill>
            </c:spPr>
          </c:marker>
          <c:dLbls>
            <c:dLbl>
              <c:idx val="0"/>
              <c:layout>
                <c:manualLayout>
                  <c:x val="-3.442365673199331E-2"/>
                  <c:y val="-1.08148142944169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4122525838766487E-2"/>
                  <c:y val="2.1629630891200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8265786492290545E-4"/>
                  <c:y val="1.21666673763002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8.8265786492290545E-4"/>
                  <c:y val="1.892592702980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6479735947687161E-3"/>
                  <c:y val="1.35185193070002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8.8265786492290545E-4"/>
                  <c:y val="1.35185193070002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3831762352918447E-2"/>
                  <c:y val="2.29814828219004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5005183703689392E-2"/>
                  <c:y val="2.7037038614000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0010367407378783E-2"/>
                  <c:y val="2.1629630891200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6479735947687162E-2"/>
                  <c:y val="1.62222231684003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sz="1400" b="1" i="0" baseline="0">
                    <a:solidFill>
                      <a:srgbClr val="92D050"/>
                    </a:solidFill>
                  </a:defRPr>
                </a:pPr>
                <a:endParaRPr lang="sk-SK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[7]graf!$C$12:$N$12</c:f>
              <c:numCache>
                <c:formatCode>General</c:formatCode>
                <c:ptCount val="12"/>
                <c:pt idx="0">
                  <c:v>518950</c:v>
                </c:pt>
                <c:pt idx="1">
                  <c:v>506380</c:v>
                </c:pt>
                <c:pt idx="2">
                  <c:v>512765</c:v>
                </c:pt>
                <c:pt idx="3">
                  <c:v>524828</c:v>
                </c:pt>
                <c:pt idx="4">
                  <c:v>528401</c:v>
                </c:pt>
                <c:pt idx="5">
                  <c:v>545873</c:v>
                </c:pt>
                <c:pt idx="6">
                  <c:v>568221</c:v>
                </c:pt>
                <c:pt idx="7">
                  <c:v>546908</c:v>
                </c:pt>
                <c:pt idx="8">
                  <c:v>537886</c:v>
                </c:pt>
                <c:pt idx="9">
                  <c:v>546220</c:v>
                </c:pt>
                <c:pt idx="10">
                  <c:v>554958</c:v>
                </c:pt>
                <c:pt idx="11">
                  <c:v>683959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[7]graf!$B$14</c:f>
              <c:strCache>
                <c:ptCount val="1"/>
                <c:pt idx="0">
                  <c:v>príjmy od EAO spolu rok 2016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 w="12700" cmpd="sng">
                <a:solidFill>
                  <a:srgbClr val="FF0000"/>
                </a:solidFill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sk-SK" sz="1500" b="1" i="0" baseline="0">
                        <a:solidFill>
                          <a:srgbClr val="FF0000"/>
                        </a:solidFill>
                      </a:rPr>
                      <a:t>547 507</a:t>
                    </a:r>
                    <a:endParaRPr lang="en-US" sz="1500" b="1" i="0" baseline="0">
                      <a:solidFill>
                        <a:srgbClr val="FF0000"/>
                      </a:solidFill>
                    </a:endParaRP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600" b="1" i="0" baseline="0">
                        <a:solidFill>
                          <a:srgbClr val="FF0000"/>
                        </a:solidFill>
                      </a:rPr>
                      <a:t>547 353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[7]graf!$C$14:$O$14</c:f>
              <c:numCache>
                <c:formatCode>General</c:formatCode>
                <c:ptCount val="13"/>
                <c:pt idx="0">
                  <c:v>547507</c:v>
                </c:pt>
                <c:pt idx="1">
                  <c:v>547353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3536"/>
        <c:axId val="62515072"/>
      </c:lineChart>
      <c:catAx>
        <c:axId val="6251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6251507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62515072"/>
        <c:scaling>
          <c:orientation val="minMax"/>
          <c:max val="750000"/>
          <c:min val="40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príjmy od EAO spolu v tis. Eur</a:t>
                </a:r>
              </a:p>
            </c:rich>
          </c:tx>
          <c:layout>
            <c:manualLayout>
              <c:xMode val="edge"/>
              <c:yMode val="edge"/>
              <c:x val="3.6982026288353083E-3"/>
              <c:y val="0.363725798981009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62513536"/>
        <c:crosses val="autoZero"/>
        <c:crossBetween val="between"/>
        <c:majorUnit val="50000"/>
        <c:minorUnit val="20000"/>
      </c:valAx>
      <c:spPr>
        <a:noFill/>
        <a:ln w="3175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5580125352804132E-2"/>
          <c:y val="0.92106409682835344"/>
          <c:w val="0.94995211754834341"/>
          <c:h val="7.893590317164653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sk-SK" sz="2000">
                <a:latin typeface="Times New Roman" panose="02020603050405020304" pitchFamily="18" charset="0"/>
                <a:cs typeface="Times New Roman" panose="02020603050405020304" pitchFamily="18" charset="0"/>
              </a:rPr>
              <a:t>Výber poistného a príspevkov</a:t>
            </a:r>
            <a:r>
              <a:rPr lang="sk-SK" sz="20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na SDS od EAO</a:t>
            </a:r>
            <a:endParaRPr lang="sk-SK" sz="20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7309336573507021E-2"/>
          <c:y val="5.8902812085736771E-2"/>
          <c:w val="0.88236644882772775"/>
          <c:h val="0.81216626842129791"/>
        </c:manualLayout>
      </c:layout>
      <c:lineChart>
        <c:grouping val="standard"/>
        <c:varyColors val="0"/>
        <c:ser>
          <c:idx val="0"/>
          <c:order val="0"/>
          <c:tx>
            <c:strRef>
              <c:f>[8]graf!$B$6</c:f>
              <c:strCache>
                <c:ptCount val="1"/>
                <c:pt idx="0">
                  <c:v>príjmy od EAO spolu rok 2014</c:v>
                </c:pt>
              </c:strCache>
            </c:strRef>
          </c:tx>
          <c:spPr>
            <a:ln w="25400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diamond"/>
            <c:size val="7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  <a:prstDash val="solid"/>
              </a:ln>
            </c:spPr>
          </c:marker>
          <c:dPt>
            <c:idx val="1"/>
            <c:marker>
              <c:spPr>
                <a:solidFill>
                  <a:schemeClr val="tx2">
                    <a:lumMod val="60000"/>
                    <a:lumOff val="40000"/>
                  </a:schemeClr>
                </a:solidFill>
                <a:ln>
                  <a:solidFill>
                    <a:schemeClr val="accent3">
                      <a:lumMod val="75000"/>
                    </a:schemeClr>
                  </a:solidFill>
                  <a:prstDash val="solid"/>
                </a:ln>
              </c:spPr>
            </c:marker>
            <c:bubble3D val="0"/>
          </c:dPt>
          <c:dLbls>
            <c:dLbl>
              <c:idx val="6"/>
              <c:layout>
                <c:manualLayout>
                  <c:x val="-2.6682571689075642E-2"/>
                  <c:y val="3.84480474979766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1313867869061368E-2"/>
                  <c:y val="2.23301830433753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4443224823855049E-2"/>
                  <c:y val="-3.28048536809394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3366FF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[8]graf!$C$4:$N$4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[8]graf!$C$6:$N$6</c:f>
              <c:numCache>
                <c:formatCode>General</c:formatCode>
                <c:ptCount val="12"/>
                <c:pt idx="0">
                  <c:v>503984</c:v>
                </c:pt>
                <c:pt idx="1">
                  <c:v>481528</c:v>
                </c:pt>
                <c:pt idx="2">
                  <c:v>475858</c:v>
                </c:pt>
                <c:pt idx="3">
                  <c:v>496840</c:v>
                </c:pt>
                <c:pt idx="4">
                  <c:v>503765</c:v>
                </c:pt>
                <c:pt idx="5">
                  <c:v>507774</c:v>
                </c:pt>
                <c:pt idx="6">
                  <c:v>535491</c:v>
                </c:pt>
                <c:pt idx="7">
                  <c:v>500166</c:v>
                </c:pt>
                <c:pt idx="8">
                  <c:v>506783</c:v>
                </c:pt>
                <c:pt idx="9">
                  <c:v>523153</c:v>
                </c:pt>
                <c:pt idx="10">
                  <c:v>505122</c:v>
                </c:pt>
                <c:pt idx="11">
                  <c:v>634410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[8]graf!$B$7</c:f>
              <c:strCache>
                <c:ptCount val="1"/>
                <c:pt idx="0">
                  <c:v>príjmy od EAO spolu rok 2015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pPr>
              <a:solidFill>
                <a:srgbClr val="7030A0"/>
              </a:solidFill>
            </c:spPr>
          </c:marker>
          <c:dLbls>
            <c:dLbl>
              <c:idx val="0"/>
              <c:layout>
                <c:manualLayout>
                  <c:x val="-2.5516717162375656E-2"/>
                  <c:y val="-2.396311507775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6483399778325159E-2"/>
                  <c:y val="-1.81595382070489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0068600943168178E-2"/>
                  <c:y val="-2.46945553656151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3.9803663784891669E-2"/>
                  <c:y val="1.73387303630914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5.7172238743524667E-3"/>
                  <c:y val="-1.9505780627147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7030A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[8]graf!$C$4:$N$4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[8]graf!$C$7:$N$7</c:f>
              <c:numCache>
                <c:formatCode>General</c:formatCode>
                <c:ptCount val="12"/>
                <c:pt idx="0">
                  <c:v>518950</c:v>
                </c:pt>
                <c:pt idx="1">
                  <c:v>506380</c:v>
                </c:pt>
                <c:pt idx="2">
                  <c:v>512765</c:v>
                </c:pt>
                <c:pt idx="3">
                  <c:v>524828</c:v>
                </c:pt>
                <c:pt idx="4">
                  <c:v>528401</c:v>
                </c:pt>
                <c:pt idx="5">
                  <c:v>545873</c:v>
                </c:pt>
                <c:pt idx="6">
                  <c:v>568221</c:v>
                </c:pt>
                <c:pt idx="7">
                  <c:v>546908</c:v>
                </c:pt>
                <c:pt idx="8">
                  <c:v>537886</c:v>
                </c:pt>
                <c:pt idx="9">
                  <c:v>546220</c:v>
                </c:pt>
                <c:pt idx="10">
                  <c:v>554958</c:v>
                </c:pt>
                <c:pt idx="11">
                  <c:v>683959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[8]graf!$B$8</c:f>
              <c:strCache>
                <c:ptCount val="1"/>
                <c:pt idx="0">
                  <c:v>príjmy od EAO spolu rok 2016</c:v>
                </c:pt>
              </c:strCache>
            </c:strRef>
          </c:tx>
          <c:spPr>
            <a:ln w="15875">
              <a:solidFill>
                <a:srgbClr val="00B05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50"/>
              </a:solidFill>
              <a:ln w="15875" cmpd="dbl">
                <a:solidFill>
                  <a:srgbClr val="00B050"/>
                </a:solidFill>
                <a:prstDash val="sysDot"/>
              </a:ln>
            </c:spPr>
          </c:marker>
          <c:dLbls>
            <c:dLbl>
              <c:idx val="0"/>
              <c:layout>
                <c:manualLayout>
                  <c:x val="-2.7671093330326732E-2"/>
                  <c:y val="-1.70422630017071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4392097044941158E-2"/>
                  <c:y val="-3.06943271782493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998230281864361E-2"/>
                  <c:y val="-1.70096139729362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0808223307353241E-2"/>
                  <c:y val="-2.49236113429934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7962626079857573E-2"/>
                  <c:y val="2.25928887424343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8.5190834644450261E-3"/>
                  <c:y val="-3.43472022803438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0">
                <a:noFill/>
                <a:prstDash val="solid"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B05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[8]graf!$C$4:$N$4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[8]graf!$C$8:$N$8</c:f>
              <c:numCache>
                <c:formatCode>General</c:formatCode>
                <c:ptCount val="12"/>
                <c:pt idx="0">
                  <c:v>547507</c:v>
                </c:pt>
                <c:pt idx="1">
                  <c:v>547353</c:v>
                </c:pt>
                <c:pt idx="2">
                  <c:v>548108</c:v>
                </c:pt>
                <c:pt idx="3">
                  <c:v>566381</c:v>
                </c:pt>
                <c:pt idx="4">
                  <c:v>571359</c:v>
                </c:pt>
                <c:pt idx="5">
                  <c:v>574361</c:v>
                </c:pt>
                <c:pt idx="6">
                  <c:v>593463</c:v>
                </c:pt>
                <c:pt idx="7">
                  <c:v>584486</c:v>
                </c:pt>
                <c:pt idx="8">
                  <c:v>575430</c:v>
                </c:pt>
                <c:pt idx="9">
                  <c:v>584897</c:v>
                </c:pt>
                <c:pt idx="10">
                  <c:v>583061</c:v>
                </c:pt>
                <c:pt idx="11">
                  <c:v>712971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[8]graf!$B$9</c:f>
              <c:strCache>
                <c:ptCount val="1"/>
                <c:pt idx="0">
                  <c:v>rozpis rozpočtu príjmov na rok 2017</c:v>
                </c:pt>
              </c:strCache>
            </c:strRef>
          </c:tx>
          <c:spPr>
            <a:ln w="25400">
              <a:solidFill>
                <a:srgbClr val="002060"/>
              </a:solidFill>
              <a:prstDash val="dash"/>
            </a:ln>
          </c:spPr>
          <c:marker>
            <c:symbol val="x"/>
            <c:size val="3"/>
            <c:spPr>
              <a:solidFill>
                <a:srgbClr val="002060"/>
              </a:solidFill>
            </c:spPr>
          </c:marker>
          <c:dLbls>
            <c:dLbl>
              <c:idx val="0"/>
              <c:layout>
                <c:manualLayout>
                  <c:x val="-3.0330833620864393E-2"/>
                  <c:y val="-1.47116484834456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5516717162375656E-2"/>
                  <c:y val="1.8048564138426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3929342658150598E-2"/>
                  <c:y val="-2.69259084353747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253432162978997E-2"/>
                  <c:y val="-2.5645176079498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279198429499239E-2"/>
                  <c:y val="-2.39064312582018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3.3652482054727421E-2"/>
                  <c:y val="-2.1809127205598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5.0827390400705934E-2"/>
                  <c:y val="-3.47418527157790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3682877318955063E-2"/>
                  <c:y val="-2.71940968859928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sz="1600">
                    <a:solidFill>
                      <a:srgbClr val="00206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[8]graf!$C$4:$N$4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[8]graf!$C$9:$N$9</c:f>
              <c:numCache>
                <c:formatCode>General</c:formatCode>
                <c:ptCount val="12"/>
                <c:pt idx="0">
                  <c:v>578223.20962315251</c:v>
                </c:pt>
                <c:pt idx="1">
                  <c:v>578166.28652649885</c:v>
                </c:pt>
                <c:pt idx="2">
                  <c:v>579009.05670190998</c:v>
                </c:pt>
                <c:pt idx="3">
                  <c:v>596216.72777667083</c:v>
                </c:pt>
                <c:pt idx="4">
                  <c:v>602855.19621971308</c:v>
                </c:pt>
                <c:pt idx="5">
                  <c:v>607538.7497456877</c:v>
                </c:pt>
                <c:pt idx="6">
                  <c:v>630858.04006533162</c:v>
                </c:pt>
                <c:pt idx="7">
                  <c:v>621632.55073376407</c:v>
                </c:pt>
                <c:pt idx="8">
                  <c:v>613061.46849268384</c:v>
                </c:pt>
                <c:pt idx="9">
                  <c:v>618675.05147935881</c:v>
                </c:pt>
                <c:pt idx="10">
                  <c:v>617974.24872143567</c:v>
                </c:pt>
                <c:pt idx="11">
                  <c:v>767423.12391379417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[8]graf!$B$10</c:f>
              <c:strCache>
                <c:ptCount val="1"/>
                <c:pt idx="0">
                  <c:v>príjmy od EAO spolu rok 2017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6256332152589445E-2"/>
                  <c:y val="-1.28918315274477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7380952270023998E-2"/>
                  <c:y val="-1.7189108703263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sz="1600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[8]graf!$C$4:$N$4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[8]graf!$C$10:$N$10</c:f>
              <c:numCache>
                <c:formatCode>General</c:formatCode>
                <c:ptCount val="12"/>
                <c:pt idx="0">
                  <c:v>608214</c:v>
                </c:pt>
                <c:pt idx="1">
                  <c:v>580442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13344"/>
        <c:axId val="63935616"/>
      </c:lineChart>
      <c:catAx>
        <c:axId val="6391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sk-SK"/>
          </a:p>
        </c:txPr>
        <c:crossAx val="6393561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63935616"/>
        <c:scaling>
          <c:orientation val="minMax"/>
          <c:min val="400000"/>
        </c:scaling>
        <c:delete val="0"/>
        <c:axPos val="l"/>
        <c:majorGridlines>
          <c:spPr>
            <a:ln w="3175">
              <a:noFill/>
              <a:prstDash val="solid"/>
            </a:ln>
          </c:spPr>
        </c:majorGridlines>
        <c:minorGridlines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r>
                  <a:rPr lang="sk-SK" sz="14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príjmy od EAO spolu v tis. Eur</a:t>
                </a:r>
              </a:p>
            </c:rich>
          </c:tx>
          <c:layout>
            <c:manualLayout>
              <c:xMode val="edge"/>
              <c:yMode val="edge"/>
              <c:x val="3.6982141938140083E-3"/>
              <c:y val="0.363725798981009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endParaRPr lang="sk-SK"/>
          </a:p>
        </c:txPr>
        <c:crossAx val="63913344"/>
        <c:crosses val="autoZero"/>
        <c:crossBetween val="between"/>
        <c:majorUnit val="20000"/>
        <c:minorUnit val="20000"/>
      </c:valAx>
      <c:spPr>
        <a:solidFill>
          <a:schemeClr val="bg1"/>
        </a:solidFill>
        <a:ln w="3175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8463133284809989E-2"/>
          <c:y val="0.9211983414201943"/>
          <c:w val="0.90786656833087409"/>
          <c:h val="4.54335550858063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Arial"/>
              <a:cs typeface="Times New Roman" panose="02020603050405020304" pitchFamily="18" charset="0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 algn="ctr">
        <a:defRPr sz="2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r>
              <a:rPr lang="sk-SK">
                <a:latin typeface="Times New Roman" panose="02020603050405020304" pitchFamily="18" charset="0"/>
                <a:cs typeface="Times New Roman" panose="02020603050405020304" pitchFamily="18" charset="0"/>
              </a:rPr>
              <a:t>Pohľadávky na poistnom a príspevkoch na SDS celkom (účet 316) v tis. Eur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727042192766597"/>
          <c:y val="0.24056102678049082"/>
          <c:w val="0.84000973866086415"/>
          <c:h val="0.6415478166781162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0"/>
                  <c:y val="-7.35632290434575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 rot="-540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Calibri"/>
                    <a:cs typeface="Times New Roman" panose="02020603050405020304" pitchFamily="18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'[9]Vývoj pohľadávok graf 2016_ 17'!$B$37:$B$56</c:f>
              <c:strCache>
                <c:ptCount val="20"/>
                <c:pt idx="0">
                  <c:v>k 31.12.2010</c:v>
                </c:pt>
                <c:pt idx="1">
                  <c:v> k 31.12.2011</c:v>
                </c:pt>
                <c:pt idx="2">
                  <c:v>k 31.12.2012</c:v>
                </c:pt>
                <c:pt idx="3">
                  <c:v>k 31.12.2013</c:v>
                </c:pt>
                <c:pt idx="4">
                  <c:v>k 31.12.2014</c:v>
                </c:pt>
                <c:pt idx="5">
                  <c:v>k 31.12.2015</c:v>
                </c:pt>
                <c:pt idx="6">
                  <c:v>k 31.1.2016</c:v>
                </c:pt>
                <c:pt idx="7">
                  <c:v>k 29.2.2016</c:v>
                </c:pt>
                <c:pt idx="8">
                  <c:v>k 31.3.2016</c:v>
                </c:pt>
                <c:pt idx="9">
                  <c:v>k 30.4.2016</c:v>
                </c:pt>
                <c:pt idx="10">
                  <c:v>k 31.5.2016</c:v>
                </c:pt>
                <c:pt idx="11">
                  <c:v>k 30.6.2016</c:v>
                </c:pt>
                <c:pt idx="12">
                  <c:v>k 31.7.2016</c:v>
                </c:pt>
                <c:pt idx="13">
                  <c:v>k 31.8.2016</c:v>
                </c:pt>
                <c:pt idx="14">
                  <c:v>k 30.9.2016</c:v>
                </c:pt>
                <c:pt idx="15">
                  <c:v>k 31.10.2016</c:v>
                </c:pt>
                <c:pt idx="16">
                  <c:v>k 30.11.2016</c:v>
                </c:pt>
                <c:pt idx="17">
                  <c:v>k 31.12.2016</c:v>
                </c:pt>
                <c:pt idx="18">
                  <c:v>k 31.1.2017</c:v>
                </c:pt>
                <c:pt idx="19">
                  <c:v>k 28.2.2017</c:v>
                </c:pt>
              </c:strCache>
            </c:strRef>
          </c:cat>
          <c:val>
            <c:numRef>
              <c:f>'[9]Vývoj pohľadávok graf 2016_ 17'!$C$37:$C$56</c:f>
              <c:numCache>
                <c:formatCode>General</c:formatCode>
                <c:ptCount val="20"/>
                <c:pt idx="0">
                  <c:v>823205</c:v>
                </c:pt>
                <c:pt idx="1">
                  <c:v>563760.21516999998</c:v>
                </c:pt>
                <c:pt idx="2">
                  <c:v>595319.51966000011</c:v>
                </c:pt>
                <c:pt idx="3">
                  <c:v>667147.8540899998</c:v>
                </c:pt>
                <c:pt idx="4">
                  <c:v>725513.39975999994</c:v>
                </c:pt>
                <c:pt idx="5">
                  <c:v>702697.80602999998</c:v>
                </c:pt>
                <c:pt idx="6">
                  <c:v>759450.32606999995</c:v>
                </c:pt>
                <c:pt idx="7">
                  <c:v>743867.39113999996</c:v>
                </c:pt>
                <c:pt idx="8">
                  <c:v>750510.42794000008</c:v>
                </c:pt>
                <c:pt idx="9">
                  <c:v>763377.86130999995</c:v>
                </c:pt>
                <c:pt idx="10">
                  <c:v>769039.94027000002</c:v>
                </c:pt>
                <c:pt idx="11">
                  <c:v>775941.76596999995</c:v>
                </c:pt>
                <c:pt idx="12">
                  <c:v>821722.19310999999</c:v>
                </c:pt>
                <c:pt idx="13">
                  <c:v>796417.36285999999</c:v>
                </c:pt>
                <c:pt idx="14">
                  <c:v>803183.19692000002</c:v>
                </c:pt>
                <c:pt idx="15">
                  <c:v>773776.62745999999</c:v>
                </c:pt>
                <c:pt idx="16">
                  <c:v>781882.29417999997</c:v>
                </c:pt>
                <c:pt idx="17">
                  <c:v>786089.71756999998</c:v>
                </c:pt>
                <c:pt idx="18">
                  <c:v>833289.91683999996</c:v>
                </c:pt>
                <c:pt idx="19">
                  <c:v>816343.10699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571456"/>
        <c:axId val="65577344"/>
      </c:barChart>
      <c:catAx>
        <c:axId val="6557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1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Calibri"/>
                <a:cs typeface="Times New Roman" panose="02020603050405020304" pitchFamily="18" charset="0"/>
              </a:defRPr>
            </a:pPr>
            <a:endParaRPr lang="sk-SK"/>
          </a:p>
        </c:txPr>
        <c:crossAx val="65577344"/>
        <c:crosses val="autoZero"/>
        <c:auto val="1"/>
        <c:lblAlgn val="ctr"/>
        <c:lblOffset val="100"/>
        <c:noMultiLvlLbl val="0"/>
      </c:catAx>
      <c:valAx>
        <c:axId val="6557734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Calibri"/>
                <a:cs typeface="Times New Roman" panose="02020603050405020304" pitchFamily="18" charset="0"/>
              </a:defRPr>
            </a:pPr>
            <a:endParaRPr lang="sk-SK"/>
          </a:p>
        </c:txPr>
        <c:crossAx val="65571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tx>
        <c:rich>
          <a:bodyPr/>
          <a:lstStyle/>
          <a:p>
            <a:pPr>
              <a:defRPr sz="1400" b="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sk-SK" sz="1400" b="0">
                <a:latin typeface="Times New Roman" panose="02020603050405020304" pitchFamily="18" charset="0"/>
                <a:cs typeface="Times New Roman" panose="02020603050405020304" pitchFamily="18" charset="0"/>
              </a:rPr>
              <a:t>Zamestnávatelia - nepredpísané poistné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85000"/>
          </a:schemeClr>
        </a:solidFill>
        <a:ln>
          <a:solidFill>
            <a:srgbClr val="92D050"/>
          </a:solidFill>
        </a:ln>
      </c:spPr>
    </c:floor>
    <c:sideWall>
      <c:thickness val="0"/>
      <c:spPr>
        <a:solidFill>
          <a:schemeClr val="bg1">
            <a:lumMod val="95000"/>
          </a:schemeClr>
        </a:solidFill>
      </c:spPr>
    </c:sideWall>
    <c:backWall>
      <c:thickness val="0"/>
    </c:backWall>
    <c:plotArea>
      <c:layout>
        <c:manualLayout>
          <c:layoutTarget val="inner"/>
          <c:xMode val="edge"/>
          <c:yMode val="edge"/>
          <c:x val="6.7345984406816412E-2"/>
          <c:y val="8.7369530615901927E-2"/>
          <c:w val="0.91692146888718551"/>
          <c:h val="0.7650144936702187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'ZAM-nepredpísané poistné'!$F$3</c:f>
              <c:strCache>
                <c:ptCount val="1"/>
                <c:pt idx="0">
                  <c:v>Objem poistného, viažuceho sa k odoslaným SMS správam a e-mailom v Eur</c:v>
                </c:pt>
              </c:strCache>
            </c:strRef>
          </c:tx>
          <c:invertIfNegative val="0"/>
          <c:cat>
            <c:strRef>
              <c:f>'ZAM-nepredpísané poistné'!$A$4:$A$5</c:f>
              <c:strCache>
                <c:ptCount val="2"/>
                <c:pt idx="0">
                  <c:v>Január_2017</c:v>
                </c:pt>
                <c:pt idx="1">
                  <c:v>Február_2017</c:v>
                </c:pt>
              </c:strCache>
            </c:strRef>
          </c:cat>
          <c:val>
            <c:numRef>
              <c:f>'ZAM-nepredpísané poistné'!$F$4:$F$5</c:f>
              <c:numCache>
                <c:formatCode>#,##0.00</c:formatCode>
                <c:ptCount val="2"/>
                <c:pt idx="0">
                  <c:v>21900409.010000002</c:v>
                </c:pt>
                <c:pt idx="1">
                  <c:v>28963811.670000002</c:v>
                </c:pt>
              </c:numCache>
            </c:numRef>
          </c:val>
        </c:ser>
        <c:ser>
          <c:idx val="1"/>
          <c:order val="1"/>
          <c:tx>
            <c:strRef>
              <c:f>'ZAM-nepredpísané poistné'!$G$3</c:f>
              <c:strCache>
                <c:ptCount val="1"/>
                <c:pt idx="0">
                  <c:v>Uhradené poistné na základe upozornenia formou SMS správ a e-mailu v Eur</c:v>
                </c:pt>
              </c:strCache>
            </c:strRef>
          </c:tx>
          <c:invertIfNegative val="0"/>
          <c:cat>
            <c:strRef>
              <c:f>'ZAM-nepredpísané poistné'!$A$4:$A$5</c:f>
              <c:strCache>
                <c:ptCount val="2"/>
                <c:pt idx="0">
                  <c:v>Január_2017</c:v>
                </c:pt>
                <c:pt idx="1">
                  <c:v>Február_2017</c:v>
                </c:pt>
              </c:strCache>
            </c:strRef>
          </c:cat>
          <c:val>
            <c:numRef>
              <c:f>'ZAM-nepredpísané poistné'!$G$4:$G$5</c:f>
              <c:numCache>
                <c:formatCode>#,##0.00</c:formatCode>
                <c:ptCount val="2"/>
                <c:pt idx="0">
                  <c:v>5452877.3300000001</c:v>
                </c:pt>
                <c:pt idx="1">
                  <c:v>2277246.5099999998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gapDepth val="300"/>
        <c:shape val="box"/>
        <c:axId val="66075648"/>
        <c:axId val="83112704"/>
        <c:axId val="0"/>
      </c:bar3DChart>
      <c:catAx>
        <c:axId val="6607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83112704"/>
        <c:crossesAt val="0"/>
        <c:auto val="1"/>
        <c:lblAlgn val="ctr"/>
        <c:lblOffset val="100"/>
        <c:noMultiLvlLbl val="0"/>
      </c:catAx>
      <c:valAx>
        <c:axId val="8311270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  <a:effectLst>
              <a:outerShdw blurRad="50800" dist="50800" dir="5400000" algn="ctr" rotWithShape="0">
                <a:schemeClr val="accent1">
                  <a:lumMod val="20000"/>
                  <a:lumOff val="80000"/>
                </a:schemeClr>
              </a:outerShdw>
            </a:effectLst>
          </c:spPr>
        </c:majorGridlines>
        <c:numFmt formatCode="#,##0.00" sourceLinked="1"/>
        <c:majorTickMark val="none"/>
        <c:minorTickMark val="in"/>
        <c:tickLblPos val="nextTo"/>
        <c:crossAx val="660756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259309024762798"/>
          <c:y val="0.90751397283713309"/>
          <c:w val="0.85979026748041898"/>
          <c:h val="6.7656723736266661E-2"/>
        </c:manualLayout>
      </c:layout>
      <c:overlay val="0"/>
      <c:spPr>
        <a:solidFill>
          <a:schemeClr val="accent3">
            <a:lumMod val="20000"/>
            <a:lumOff val="80000"/>
          </a:schemeClr>
        </a:solidFill>
      </c:spPr>
    </c:legend>
    <c:plotVisOnly val="1"/>
    <c:dispBlanksAs val="gap"/>
    <c:showDLblsOverMax val="0"/>
  </c:chart>
  <c:spPr>
    <a:noFill/>
  </c:spPr>
  <c:printSettings>
    <c:headerFooter/>
    <c:pageMargins b="0.75" l="0.7" r="0.7" t="0.75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tx>
        <c:rich>
          <a:bodyPr/>
          <a:lstStyle/>
          <a:p>
            <a:pPr>
              <a:defRPr sz="1600" b="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sk-SK" sz="1400" b="0">
                <a:latin typeface="Times New Roman" panose="02020603050405020304" pitchFamily="18" charset="0"/>
                <a:cs typeface="Times New Roman" panose="02020603050405020304" pitchFamily="18" charset="0"/>
              </a:rPr>
              <a:t>Zamestnávatelia</a:t>
            </a:r>
            <a:r>
              <a:rPr lang="sk-SK" sz="1600" b="0">
                <a:latin typeface="Times New Roman" panose="02020603050405020304" pitchFamily="18" charset="0"/>
                <a:cs typeface="Times New Roman" panose="02020603050405020304" pitchFamily="18" charset="0"/>
              </a:rPr>
              <a:t> - nepredložené</a:t>
            </a:r>
            <a:r>
              <a:rPr lang="sk-SK" sz="1600" b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výkazy</a:t>
            </a:r>
            <a:endParaRPr lang="sk-SK" sz="1600" b="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85000"/>
          </a:schemeClr>
        </a:solidFill>
        <a:ln>
          <a:solidFill>
            <a:srgbClr val="92D050"/>
          </a:solidFill>
        </a:ln>
      </c:spPr>
    </c:floor>
    <c:sideWall>
      <c:thickness val="0"/>
      <c:spPr>
        <a:solidFill>
          <a:schemeClr val="bg1">
            <a:lumMod val="95000"/>
          </a:schemeClr>
        </a:solidFill>
      </c:spPr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'ZAM-nepredložené výkazy'!$D$3</c:f>
              <c:strCache>
                <c:ptCount val="1"/>
                <c:pt idx="0">
                  <c:v>Počet doručených SMS a e-mailov</c:v>
                </c:pt>
              </c:strCache>
            </c:strRef>
          </c:tx>
          <c:invertIfNegative val="0"/>
          <c:cat>
            <c:strRef>
              <c:f>'ZAM-nepredložené výkazy'!$A$4:$A$5</c:f>
              <c:strCache>
                <c:ptCount val="2"/>
                <c:pt idx="0">
                  <c:v>Január_2017 </c:v>
                </c:pt>
                <c:pt idx="1">
                  <c:v>Február_2017</c:v>
                </c:pt>
              </c:strCache>
            </c:strRef>
          </c:cat>
          <c:val>
            <c:numRef>
              <c:f>'ZAM-nepredložené výkazy'!$D$4:$D$5</c:f>
              <c:numCache>
                <c:formatCode>#,##0</c:formatCode>
                <c:ptCount val="2"/>
                <c:pt idx="0">
                  <c:v>9641</c:v>
                </c:pt>
                <c:pt idx="1">
                  <c:v>10123</c:v>
                </c:pt>
              </c:numCache>
            </c:numRef>
          </c:val>
        </c:ser>
        <c:ser>
          <c:idx val="1"/>
          <c:order val="1"/>
          <c:tx>
            <c:strRef>
              <c:f>'ZAM-nepredložené výkazy'!$F$3</c:f>
              <c:strCache>
                <c:ptCount val="1"/>
                <c:pt idx="0">
                  <c:v>Počet zaslaných výkazov na základe upozornenia formou SMS a e-mailu</c:v>
                </c:pt>
              </c:strCache>
            </c:strRef>
          </c:tx>
          <c:invertIfNegative val="0"/>
          <c:cat>
            <c:strRef>
              <c:f>'ZAM-nepredložené výkazy'!$A$4:$A$5</c:f>
              <c:strCache>
                <c:ptCount val="2"/>
                <c:pt idx="0">
                  <c:v>Január_2017 </c:v>
                </c:pt>
                <c:pt idx="1">
                  <c:v>Február_2017</c:v>
                </c:pt>
              </c:strCache>
            </c:strRef>
          </c:cat>
          <c:val>
            <c:numRef>
              <c:f>'ZAM-nepredložené výkazy'!$F$4:$F$5</c:f>
              <c:numCache>
                <c:formatCode>#,##0</c:formatCode>
                <c:ptCount val="2"/>
                <c:pt idx="0">
                  <c:v>1424</c:v>
                </c:pt>
                <c:pt idx="1">
                  <c:v>1673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gapDepth val="300"/>
        <c:shape val="box"/>
        <c:axId val="83402752"/>
        <c:axId val="83404288"/>
        <c:axId val="0"/>
      </c:bar3DChart>
      <c:catAx>
        <c:axId val="83402752"/>
        <c:scaling>
          <c:orientation val="minMax"/>
        </c:scaling>
        <c:delete val="0"/>
        <c:axPos val="b"/>
        <c:majorTickMark val="none"/>
        <c:minorTickMark val="none"/>
        <c:tickLblPos val="nextTo"/>
        <c:crossAx val="83404288"/>
        <c:crossesAt val="0"/>
        <c:auto val="1"/>
        <c:lblAlgn val="ctr"/>
        <c:lblOffset val="100"/>
        <c:noMultiLvlLbl val="0"/>
      </c:catAx>
      <c:valAx>
        <c:axId val="8340428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  <a:effectLst>
              <a:outerShdw blurRad="50800" dist="50800" dir="5400000" algn="ctr" rotWithShape="0">
                <a:schemeClr val="accent1">
                  <a:lumMod val="20000"/>
                  <a:lumOff val="80000"/>
                </a:schemeClr>
              </a:outerShdw>
            </a:effectLst>
          </c:spPr>
        </c:majorGridlines>
        <c:numFmt formatCode="#,##0" sourceLinked="1"/>
        <c:majorTickMark val="none"/>
        <c:minorTickMark val="in"/>
        <c:tickLblPos val="nextTo"/>
        <c:crossAx val="834027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3904688384540169E-2"/>
          <c:y val="0.93486702227340723"/>
          <c:w val="0.8321905203026092"/>
          <c:h val="5.9723916398911031E-2"/>
        </c:manualLayout>
      </c:layout>
      <c:overlay val="0"/>
      <c:spPr>
        <a:solidFill>
          <a:schemeClr val="accent3">
            <a:lumMod val="20000"/>
            <a:lumOff val="80000"/>
          </a:schemeClr>
        </a:solidFill>
      </c:spPr>
    </c:legend>
    <c:plotVisOnly val="1"/>
    <c:dispBlanksAs val="gap"/>
    <c:showDLblsOverMax val="0"/>
  </c:chart>
  <c:spPr>
    <a:noFill/>
  </c:spPr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sk-SK" sz="1400" b="0">
                <a:latin typeface="Times New Roman" panose="02020603050405020304" pitchFamily="18" charset="0"/>
                <a:cs typeface="Times New Roman" panose="02020603050405020304" pitchFamily="18" charset="0"/>
              </a:rPr>
              <a:t>SZČO - nepredpísané</a:t>
            </a:r>
            <a:r>
              <a:rPr lang="sk-SK" sz="1400" b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poistné</a:t>
            </a:r>
            <a:r>
              <a:rPr lang="sk-SK" sz="1400" b="0">
                <a:latin typeface="Times New Roman" panose="02020603050405020304" pitchFamily="18" charset="0"/>
                <a:cs typeface="Times New Roman" panose="02020603050405020304" pitchFamily="18" charset="0"/>
              </a:rPr>
              <a:t> 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8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bg1">
            <a:lumMod val="85000"/>
          </a:schemeClr>
        </a:solidFill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385518737228464E-2"/>
          <c:y val="0.11945936582555418"/>
          <c:w val="0.85574655498621599"/>
          <c:h val="0.74941753018456403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'SZČO-nepredpísané poistné'!$E$3</c:f>
              <c:strCache>
                <c:ptCount val="1"/>
                <c:pt idx="0">
                  <c:v> Objem poistného, viažuceho sa k odoslaným SMS a e-mailom v Eur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strRef>
              <c:f>'SZČO-nepredpísané poistné'!$A$4:$A$5</c:f>
              <c:strCache>
                <c:ptCount val="2"/>
                <c:pt idx="0">
                  <c:v>Január_2017</c:v>
                </c:pt>
                <c:pt idx="1">
                  <c:v>Február_2017</c:v>
                </c:pt>
              </c:strCache>
            </c:strRef>
          </c:cat>
          <c:val>
            <c:numRef>
              <c:f>'SZČO-nepredpísané poistné'!$E$4:$E$5</c:f>
              <c:numCache>
                <c:formatCode>#,##0.00</c:formatCode>
                <c:ptCount val="2"/>
                <c:pt idx="0">
                  <c:v>2437045.9300000002</c:v>
                </c:pt>
                <c:pt idx="1">
                  <c:v>2514005.5699999998</c:v>
                </c:pt>
              </c:numCache>
            </c:numRef>
          </c:val>
        </c:ser>
        <c:ser>
          <c:idx val="2"/>
          <c:order val="1"/>
          <c:tx>
            <c:strRef>
              <c:f>'SZČO-nepredpísané poistné'!$F$3</c:f>
              <c:strCache>
                <c:ptCount val="1"/>
                <c:pt idx="0">
                  <c:v>Uhradené poistné na základe upozornenia formou SMS správ a e-mailu v Eur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'SZČO-nepredpísané poistné'!$A$4:$A$5</c:f>
              <c:strCache>
                <c:ptCount val="2"/>
                <c:pt idx="0">
                  <c:v>Január_2017</c:v>
                </c:pt>
                <c:pt idx="1">
                  <c:v>Február_2017</c:v>
                </c:pt>
              </c:strCache>
            </c:strRef>
          </c:cat>
          <c:val>
            <c:numRef>
              <c:f>'SZČO-nepredpísané poistné'!$F$4:$F$5</c:f>
              <c:numCache>
                <c:formatCode>#,##0.00</c:formatCode>
                <c:ptCount val="2"/>
                <c:pt idx="0">
                  <c:v>463010.99</c:v>
                </c:pt>
                <c:pt idx="1">
                  <c:v>385217.51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83513728"/>
        <c:axId val="83515264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[12]Spolu!$C$4</c15:sqref>
                        </c15:formulaRef>
                      </c:ext>
                    </c:extLst>
                    <c:strCache>
                      <c:ptCount val="1"/>
                      <c:pt idx="0">
                        <c:v>Počet odoslaných SMS a e-mailov</c:v>
                      </c:pt>
                    </c:strCache>
                  </c:strRef>
                </c:tx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accent1">
                        <a:lumMod val="75000"/>
                      </a:schemeClr>
                    </a:solidFill>
                    <a:round/>
                  </a:ln>
                  <a:effectLst/>
                  <a:sp3d contourW="9525">
                    <a:contourClr>
                      <a:schemeClr val="accent1">
                        <a:lumMod val="75000"/>
                      </a:schemeClr>
                    </a:contourClr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[12]Spolu!$A$5:$A$16</c15:sqref>
                        </c15:formulaRef>
                      </c:ext>
                    </c:extLst>
                    <c:strCache>
                      <c:ptCount val="8"/>
                      <c:pt idx="0">
                        <c:v>Máj</c:v>
                      </c:pt>
                      <c:pt idx="1">
                        <c:v>Jún</c:v>
                      </c:pt>
                      <c:pt idx="2">
                        <c:v>Júl</c:v>
                      </c:pt>
                      <c:pt idx="3">
                        <c:v>August</c:v>
                      </c:pt>
                      <c:pt idx="4">
                        <c:v>September</c:v>
                      </c:pt>
                      <c:pt idx="5">
                        <c:v>Október</c:v>
                      </c:pt>
                      <c:pt idx="6">
                        <c:v>November</c:v>
                      </c:pt>
                      <c:pt idx="7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[12]Spolu!$C$5:$C$16</c15:sqref>
                        </c15:formulaRef>
                      </c:ext>
                    </c:extLst>
                    <c:numCache>
                      <c:formatCode>#,##0</c:formatCode>
                      <c:ptCount val="8"/>
                      <c:pt idx="0">
                        <c:v>4729</c:v>
                      </c:pt>
                      <c:pt idx="1">
                        <c:v>4690</c:v>
                      </c:pt>
                      <c:pt idx="2">
                        <c:v>5521</c:v>
                      </c:pt>
                      <c:pt idx="3">
                        <c:v>4944</c:v>
                      </c:pt>
                      <c:pt idx="4">
                        <c:v>4667</c:v>
                      </c:pt>
                      <c:pt idx="5">
                        <c:v>4502</c:v>
                      </c:pt>
                      <c:pt idx="6">
                        <c:v>4759</c:v>
                      </c:pt>
                      <c:pt idx="7">
                        <c:v>4576</c:v>
                      </c:pt>
                    </c:numCache>
                  </c:numRef>
                </c:val>
              </c15:ser>
            </c15:filteredBarSeries>
          </c:ext>
        </c:extLst>
      </c:bar3DChart>
      <c:catAx>
        <c:axId val="83513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83515264"/>
        <c:crosses val="autoZero"/>
        <c:auto val="1"/>
        <c:lblAlgn val="ctr"/>
        <c:lblOffset val="100"/>
        <c:noMultiLvlLbl val="0"/>
      </c:catAx>
      <c:valAx>
        <c:axId val="8351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83513728"/>
        <c:crosses val="autoZero"/>
        <c:crossBetween val="between"/>
      </c:valAx>
      <c:spPr>
        <a:noFill/>
        <a:ln>
          <a:solidFill>
            <a:srgbClr val="92D050">
              <a:alpha val="0"/>
            </a:srgbClr>
          </a:solidFill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</c:legendEntry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k-SK"/>
              <a:t>Časový vývoj použitia správneho fondu v jednotlivých mesiacoch v roku 2016 a 2017</a:t>
            </a:r>
          </a:p>
          <a:p>
            <a:pPr>
              <a:defRPr/>
            </a:pPr>
            <a:endParaRPr lang="sk-SK"/>
          </a:p>
        </c:rich>
      </c:tx>
      <c:layout>
        <c:manualLayout>
          <c:xMode val="edge"/>
          <c:yMode val="edge"/>
          <c:x val="0.16339193381592554"/>
          <c:y val="1.864406779661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6577042399173"/>
          <c:y val="0.1271186440677966"/>
          <c:w val="0.86039296794208897"/>
          <c:h val="0.594915254237288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[10]zdroj!$A$9</c:f>
              <c:strCache>
                <c:ptCount val="1"/>
                <c:pt idx="0">
                  <c:v>Správny fond v roku 2016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[10]zdroj!$B$8:$C$8</c:f>
              <c:strCache>
                <c:ptCount val="2"/>
                <c:pt idx="0">
                  <c:v> Január </c:v>
                </c:pt>
                <c:pt idx="1">
                  <c:v> Február </c:v>
                </c:pt>
              </c:strCache>
            </c:strRef>
          </c:cat>
          <c:val>
            <c:numRef>
              <c:f>[10]zdroj!$B$9:$C$9</c:f>
              <c:numCache>
                <c:formatCode>General</c:formatCode>
                <c:ptCount val="2"/>
                <c:pt idx="0">
                  <c:v>9204693</c:v>
                </c:pt>
                <c:pt idx="1">
                  <c:v>8367150</c:v>
                </c:pt>
              </c:numCache>
            </c:numRef>
          </c:val>
        </c:ser>
        <c:ser>
          <c:idx val="2"/>
          <c:order val="1"/>
          <c:tx>
            <c:strRef>
              <c:f>[10]zdroj!$A$10</c:f>
              <c:strCache>
                <c:ptCount val="1"/>
                <c:pt idx="0">
                  <c:v>Správny fond v roku 2017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[10]zdroj!$B$8:$C$8</c:f>
              <c:strCache>
                <c:ptCount val="2"/>
                <c:pt idx="0">
                  <c:v> Január </c:v>
                </c:pt>
                <c:pt idx="1">
                  <c:v> Február </c:v>
                </c:pt>
              </c:strCache>
            </c:strRef>
          </c:cat>
          <c:val>
            <c:numRef>
              <c:f>[10]zdroj!$B$10:$C$10</c:f>
              <c:numCache>
                <c:formatCode>General</c:formatCode>
                <c:ptCount val="2"/>
                <c:pt idx="0">
                  <c:v>8357394</c:v>
                </c:pt>
                <c:pt idx="1">
                  <c:v>9552874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788544"/>
        <c:axId val="82342656"/>
      </c:barChart>
      <c:catAx>
        <c:axId val="65788544"/>
        <c:scaling>
          <c:orientation val="minMax"/>
        </c:scaling>
        <c:delete val="0"/>
        <c:axPos val="b"/>
        <c:title>
          <c:tx>
            <c:rich>
              <a:bodyPr rot="-5400000" vert="horz"/>
              <a:lstStyle/>
              <a:p>
                <a:pPr algn="ctr">
                  <a:defRPr/>
                </a:pPr>
                <a:r>
                  <a:rPr lang="sk-SK"/>
                  <a:t>Euro</a:t>
                </a:r>
              </a:p>
            </c:rich>
          </c:tx>
          <c:layout>
            <c:manualLayout>
              <c:xMode val="edge"/>
              <c:yMode val="edge"/>
              <c:x val="0"/>
              <c:y val="0.35084745762711866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sk-SK"/>
          </a:p>
        </c:txPr>
        <c:crossAx val="82342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342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6578854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884177869700101"/>
          <c:y val="0.85932203389830508"/>
          <c:w val="0.43019648397104443"/>
          <c:h val="8.13559322033898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aseline="0"/>
          </a:pPr>
          <a:endParaRPr lang="sk-SK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Arial"/>
        </a:defRPr>
      </a:pPr>
      <a:endParaRPr lang="sk-SK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0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4921259845" footer="0.4921259845"/>
  <pageSetup paperSize="9" orientation="landscape" horizontalDpi="4294967293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26</xdr:col>
      <xdr:colOff>95250</xdr:colOff>
      <xdr:row>0</xdr:row>
      <xdr:rowOff>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29</xdr:col>
      <xdr:colOff>168971</xdr:colOff>
      <xdr:row>64</xdr:row>
      <xdr:rowOff>10439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238125</xdr:colOff>
      <xdr:row>32</xdr:row>
      <xdr:rowOff>142875</xdr:rowOff>
    </xdr:to>
    <xdr:graphicFrame macro="">
      <xdr:nvGraphicFramePr>
        <xdr:cNvPr id="2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485775</xdr:rowOff>
    </xdr:to>
    <xdr:sp macro="" textlink="">
      <xdr:nvSpPr>
        <xdr:cNvPr id="2" name="Text Box 23"/>
        <xdr:cNvSpPr txBox="1">
          <a:spLocks noChangeArrowheads="1"/>
        </xdr:cNvSpPr>
      </xdr:nvSpPr>
      <xdr:spPr bwMode="auto">
        <a:xfrm>
          <a:off x="6219825" y="11239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485775</xdr:rowOff>
    </xdr:to>
    <xdr:sp macro="" textlink="">
      <xdr:nvSpPr>
        <xdr:cNvPr id="3" name="Text Box 24"/>
        <xdr:cNvSpPr txBox="1">
          <a:spLocks noChangeArrowheads="1"/>
        </xdr:cNvSpPr>
      </xdr:nvSpPr>
      <xdr:spPr bwMode="auto">
        <a:xfrm>
          <a:off x="6219825" y="11239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485775</xdr:rowOff>
    </xdr:to>
    <xdr:sp macro="" textlink="">
      <xdr:nvSpPr>
        <xdr:cNvPr id="4" name="Text Box 61"/>
        <xdr:cNvSpPr txBox="1">
          <a:spLocks noChangeArrowheads="1"/>
        </xdr:cNvSpPr>
      </xdr:nvSpPr>
      <xdr:spPr bwMode="auto">
        <a:xfrm>
          <a:off x="6219825" y="11239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485775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6219825" y="11239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485775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6219825" y="11239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76200</xdr:colOff>
      <xdr:row>5</xdr:row>
      <xdr:rowOff>485775</xdr:rowOff>
    </xdr:to>
    <xdr:sp macro="" textlink="">
      <xdr:nvSpPr>
        <xdr:cNvPr id="7" name="Text Box 61"/>
        <xdr:cNvSpPr txBox="1">
          <a:spLocks noChangeArrowheads="1"/>
        </xdr:cNvSpPr>
      </xdr:nvSpPr>
      <xdr:spPr bwMode="auto">
        <a:xfrm>
          <a:off x="6219825" y="11239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104775</xdr:rowOff>
    </xdr:to>
    <xdr:sp macro="" textlink="">
      <xdr:nvSpPr>
        <xdr:cNvPr id="8" name="Text Box 23"/>
        <xdr:cNvSpPr txBox="1">
          <a:spLocks noChangeArrowheads="1"/>
        </xdr:cNvSpPr>
      </xdr:nvSpPr>
      <xdr:spPr bwMode="auto">
        <a:xfrm>
          <a:off x="3981450" y="2076450"/>
          <a:ext cx="76200" cy="381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104775</xdr:rowOff>
    </xdr:to>
    <xdr:sp macro="" textlink="">
      <xdr:nvSpPr>
        <xdr:cNvPr id="9" name="Text Box 24"/>
        <xdr:cNvSpPr txBox="1">
          <a:spLocks noChangeArrowheads="1"/>
        </xdr:cNvSpPr>
      </xdr:nvSpPr>
      <xdr:spPr bwMode="auto">
        <a:xfrm>
          <a:off x="3981450" y="2076450"/>
          <a:ext cx="76200" cy="381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104775</xdr:rowOff>
    </xdr:to>
    <xdr:sp macro="" textlink="">
      <xdr:nvSpPr>
        <xdr:cNvPr id="10" name="Text Box 61"/>
        <xdr:cNvSpPr txBox="1">
          <a:spLocks noChangeArrowheads="1"/>
        </xdr:cNvSpPr>
      </xdr:nvSpPr>
      <xdr:spPr bwMode="auto">
        <a:xfrm>
          <a:off x="3981450" y="2076450"/>
          <a:ext cx="76200" cy="381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104775</xdr:rowOff>
    </xdr:to>
    <xdr:sp macro="" textlink="">
      <xdr:nvSpPr>
        <xdr:cNvPr id="11" name="Text Box 23"/>
        <xdr:cNvSpPr txBox="1">
          <a:spLocks noChangeArrowheads="1"/>
        </xdr:cNvSpPr>
      </xdr:nvSpPr>
      <xdr:spPr bwMode="auto">
        <a:xfrm>
          <a:off x="3981450" y="2076450"/>
          <a:ext cx="76200" cy="381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104775</xdr:rowOff>
    </xdr:to>
    <xdr:sp macro="" textlink="">
      <xdr:nvSpPr>
        <xdr:cNvPr id="12" name="Text Box 24"/>
        <xdr:cNvSpPr txBox="1">
          <a:spLocks noChangeArrowheads="1"/>
        </xdr:cNvSpPr>
      </xdr:nvSpPr>
      <xdr:spPr bwMode="auto">
        <a:xfrm>
          <a:off x="3981450" y="2076450"/>
          <a:ext cx="76200" cy="381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76200</xdr:colOff>
      <xdr:row>8</xdr:row>
      <xdr:rowOff>104775</xdr:rowOff>
    </xdr:to>
    <xdr:sp macro="" textlink="">
      <xdr:nvSpPr>
        <xdr:cNvPr id="13" name="Text Box 61"/>
        <xdr:cNvSpPr txBox="1">
          <a:spLocks noChangeArrowheads="1"/>
        </xdr:cNvSpPr>
      </xdr:nvSpPr>
      <xdr:spPr bwMode="auto">
        <a:xfrm>
          <a:off x="3981450" y="2076450"/>
          <a:ext cx="76200" cy="381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419100</xdr:rowOff>
    </xdr:to>
    <xdr:sp macro="" textlink="">
      <xdr:nvSpPr>
        <xdr:cNvPr id="14" name="Text Box 23"/>
        <xdr:cNvSpPr txBox="1">
          <a:spLocks noChangeArrowheads="1"/>
        </xdr:cNvSpPr>
      </xdr:nvSpPr>
      <xdr:spPr bwMode="auto">
        <a:xfrm>
          <a:off x="8210550" y="11239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419100</xdr:rowOff>
    </xdr:to>
    <xdr:sp macro="" textlink="">
      <xdr:nvSpPr>
        <xdr:cNvPr id="15" name="Text Box 24"/>
        <xdr:cNvSpPr txBox="1">
          <a:spLocks noChangeArrowheads="1"/>
        </xdr:cNvSpPr>
      </xdr:nvSpPr>
      <xdr:spPr bwMode="auto">
        <a:xfrm>
          <a:off x="8210550" y="11239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419100</xdr:rowOff>
    </xdr:to>
    <xdr:sp macro="" textlink="">
      <xdr:nvSpPr>
        <xdr:cNvPr id="16" name="Text Box 61"/>
        <xdr:cNvSpPr txBox="1">
          <a:spLocks noChangeArrowheads="1"/>
        </xdr:cNvSpPr>
      </xdr:nvSpPr>
      <xdr:spPr bwMode="auto">
        <a:xfrm>
          <a:off x="8210550" y="11239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419100</xdr:rowOff>
    </xdr:to>
    <xdr:sp macro="" textlink="">
      <xdr:nvSpPr>
        <xdr:cNvPr id="17" name="Text Box 23"/>
        <xdr:cNvSpPr txBox="1">
          <a:spLocks noChangeArrowheads="1"/>
        </xdr:cNvSpPr>
      </xdr:nvSpPr>
      <xdr:spPr bwMode="auto">
        <a:xfrm>
          <a:off x="8210550" y="11239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419100</xdr:rowOff>
    </xdr:to>
    <xdr:sp macro="" textlink="">
      <xdr:nvSpPr>
        <xdr:cNvPr id="18" name="Text Box 24"/>
        <xdr:cNvSpPr txBox="1">
          <a:spLocks noChangeArrowheads="1"/>
        </xdr:cNvSpPr>
      </xdr:nvSpPr>
      <xdr:spPr bwMode="auto">
        <a:xfrm>
          <a:off x="8210550" y="11239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419100</xdr:rowOff>
    </xdr:to>
    <xdr:sp macro="" textlink="">
      <xdr:nvSpPr>
        <xdr:cNvPr id="19" name="Text Box 61"/>
        <xdr:cNvSpPr txBox="1">
          <a:spLocks noChangeArrowheads="1"/>
        </xdr:cNvSpPr>
      </xdr:nvSpPr>
      <xdr:spPr bwMode="auto">
        <a:xfrm>
          <a:off x="8210550" y="112395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7</xdr:row>
      <xdr:rowOff>0</xdr:rowOff>
    </xdr:from>
    <xdr:ext cx="76200" cy="378619"/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3981450" y="2076450"/>
          <a:ext cx="76200" cy="37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76200" cy="378619"/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3981450" y="2076450"/>
          <a:ext cx="76200" cy="37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76200" cy="378619"/>
    <xdr:sp macro="" textlink="">
      <xdr:nvSpPr>
        <xdr:cNvPr id="22" name="Text Box 61"/>
        <xdr:cNvSpPr txBox="1">
          <a:spLocks noChangeArrowheads="1"/>
        </xdr:cNvSpPr>
      </xdr:nvSpPr>
      <xdr:spPr bwMode="auto">
        <a:xfrm>
          <a:off x="3981450" y="2076450"/>
          <a:ext cx="76200" cy="37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76200" cy="378619"/>
    <xdr:sp macro="" textlink="">
      <xdr:nvSpPr>
        <xdr:cNvPr id="23" name="Text Box 23"/>
        <xdr:cNvSpPr txBox="1">
          <a:spLocks noChangeArrowheads="1"/>
        </xdr:cNvSpPr>
      </xdr:nvSpPr>
      <xdr:spPr bwMode="auto">
        <a:xfrm>
          <a:off x="3981450" y="2076450"/>
          <a:ext cx="76200" cy="37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76200" cy="378619"/>
    <xdr:sp macro="" textlink="">
      <xdr:nvSpPr>
        <xdr:cNvPr id="24" name="Text Box 24"/>
        <xdr:cNvSpPr txBox="1">
          <a:spLocks noChangeArrowheads="1"/>
        </xdr:cNvSpPr>
      </xdr:nvSpPr>
      <xdr:spPr bwMode="auto">
        <a:xfrm>
          <a:off x="3981450" y="2076450"/>
          <a:ext cx="76200" cy="37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7</xdr:row>
      <xdr:rowOff>0</xdr:rowOff>
    </xdr:from>
    <xdr:ext cx="76200" cy="378619"/>
    <xdr:sp macro="" textlink="">
      <xdr:nvSpPr>
        <xdr:cNvPr id="25" name="Text Box 61"/>
        <xdr:cNvSpPr txBox="1">
          <a:spLocks noChangeArrowheads="1"/>
        </xdr:cNvSpPr>
      </xdr:nvSpPr>
      <xdr:spPr bwMode="auto">
        <a:xfrm>
          <a:off x="3981450" y="2076450"/>
          <a:ext cx="76200" cy="378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6</xdr:row>
      <xdr:rowOff>19051</xdr:rowOff>
    </xdr:from>
    <xdr:to>
      <xdr:col>7</xdr:col>
      <xdr:colOff>9525</xdr:colOff>
      <xdr:row>32</xdr:row>
      <xdr:rowOff>180975</xdr:rowOff>
    </xdr:to>
    <xdr:graphicFrame macro="">
      <xdr:nvGraphicFramePr>
        <xdr:cNvPr id="2" name="SMS a email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95250</xdr:colOff>
      <xdr:row>23</xdr:row>
      <xdr:rowOff>95250</xdr:rowOff>
    </xdr:from>
    <xdr:ext cx="184731" cy="264560"/>
    <xdr:sp macro="" textlink="">
      <xdr:nvSpPr>
        <xdr:cNvPr id="3" name="BlokTextu 2"/>
        <xdr:cNvSpPr txBox="1"/>
      </xdr:nvSpPr>
      <xdr:spPr>
        <a:xfrm>
          <a:off x="11220450" y="583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6</xdr:row>
      <xdr:rowOff>28575</xdr:rowOff>
    </xdr:from>
    <xdr:to>
      <xdr:col>7</xdr:col>
      <xdr:colOff>76201</xdr:colOff>
      <xdr:row>33</xdr:row>
      <xdr:rowOff>9524</xdr:rowOff>
    </xdr:to>
    <xdr:graphicFrame macro="">
      <xdr:nvGraphicFramePr>
        <xdr:cNvPr id="2" name="SMS a email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95250</xdr:colOff>
      <xdr:row>32</xdr:row>
      <xdr:rowOff>95250</xdr:rowOff>
    </xdr:from>
    <xdr:ext cx="184731" cy="264560"/>
    <xdr:sp macro="" textlink="">
      <xdr:nvSpPr>
        <xdr:cNvPr id="3" name="BlokTextu 2"/>
        <xdr:cNvSpPr txBox="1"/>
      </xdr:nvSpPr>
      <xdr:spPr>
        <a:xfrm>
          <a:off x="11068050" y="7534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9526</xdr:rowOff>
    </xdr:from>
    <xdr:to>
      <xdr:col>7</xdr:col>
      <xdr:colOff>9525</xdr:colOff>
      <xdr:row>32</xdr:row>
      <xdr:rowOff>171450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pas\priklady%20-%20Excel%20II\cvicne%20soubory\citlivostni%20analyz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\BA-Brucknerova_J\My%20Documents\Jarmila_pracovn&#233;%20s&#250;bory\Rozbory\rok%202017\Plnenie%202017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FARKASOVA_K\AppData\Local\Microsoft\Windows\Temporary%20Internet%20Files\Content.Outlook\AFICXF30\Makk&#233;%20vym&#225;hanie%202017%20-%20v%20mesiaci%20janu&#225;r%20febru&#225;r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dejczoova_e\AppData\Local\Microsoft\Windows\Temporary%20Internet%20Files\Content.Outlook\PUCJRSDW\rozdelenie%20zam.%20pobo&#269;iek\Gopas\priklady%20-%20Excel%20II\cvicne%20soubory\citlivostni%20analyz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pokro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excel\cvic\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A/BA-FARKASOVA_K/My%20Documents/Pr&#237;lohy%20k%20spr&#225;ve%20r.%202016/K&#243;pia%20-Pr&#237;jmy%20%20graf%2020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BA/BA-FARKASOVA_K/My%20Documents/Pr&#237;lohy%20k%20spr&#225;ve%20r.%202017/K&#243;pia%20-%20graf%20%20skuto&#269;nos&#357;%20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FARKASOVA_K\AppData\Local\Microsoft\Windows\Temporary%20Internet%20Files\Content.Outlook\AFICXF30\V&#253;voj%20poh&#318;._2_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emky 711001"/>
      <sheetName val="budovy 712"/>
      <sheetName val="dopravné 714"/>
      <sheetName val="SW 711003"/>
      <sheetName val="stroje 713"/>
      <sheetName val="projektová 716"/>
      <sheetName val="stavby 717"/>
      <sheetName val="2016 a 2017"/>
      <sheetName val="Graf"/>
      <sheetName val="spolu 600+700 február 2017"/>
      <sheetName val="spolu 600 február 2017"/>
      <sheetName val="spolu 700 február 2017"/>
      <sheetName val="objed.a faktúry február 2017"/>
      <sheetName val="spolu SF prezentácia november "/>
      <sheetName val="pobočky 600 júl 2016"/>
      <sheetName val="Graf 2"/>
      <sheetName val="zdroj"/>
      <sheetName val="Graf1"/>
      <sheetName val="mzdy vzor"/>
      <sheetName val="vzor1"/>
      <sheetName val="SF 25.7.2016"/>
      <sheetName val="RO "/>
      <sheetName val="KV rozpočet a skutočnosť"/>
      <sheetName val="Hárok2"/>
      <sheetName val="rozdi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 refreshError="1"/>
      <sheetData sheetId="16">
        <row r="8">
          <cell r="B8" t="str">
            <v xml:space="preserve"> Január </v>
          </cell>
          <cell r="C8" t="str">
            <v xml:space="preserve"> Február </v>
          </cell>
        </row>
        <row r="9">
          <cell r="A9" t="str">
            <v>Správny fond v roku 2016</v>
          </cell>
          <cell r="B9">
            <v>9204693</v>
          </cell>
          <cell r="C9">
            <v>8367150</v>
          </cell>
        </row>
        <row r="10">
          <cell r="A10" t="str">
            <v>Správny fond v roku 2017</v>
          </cell>
          <cell r="B10">
            <v>8357394</v>
          </cell>
          <cell r="C10">
            <v>9552874</v>
          </cell>
        </row>
      </sheetData>
      <sheetData sheetId="17" refreshError="1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M-nepredpísané poistné"/>
      <sheetName val="ZAM-nepredložené výkazy"/>
      <sheetName val="SZČO-nepredpísané poistné"/>
    </sheetNames>
    <sheetDataSet>
      <sheetData sheetId="0">
        <row r="3">
          <cell r="F3" t="str">
            <v>Objem poistného, viažuceho sa k odoslaným SMS správam a e-mailom v Eur</v>
          </cell>
          <cell r="G3" t="str">
            <v>Uhradené poistné na základe upozornenia formou SMS správ a e-mailu v Eur</v>
          </cell>
        </row>
        <row r="4">
          <cell r="A4" t="str">
            <v>Január_2017</v>
          </cell>
          <cell r="F4">
            <v>21900409.010000002</v>
          </cell>
          <cell r="G4">
            <v>5452877.3300000001</v>
          </cell>
        </row>
        <row r="5">
          <cell r="A5" t="str">
            <v>Február_2017</v>
          </cell>
          <cell r="F5">
            <v>28963811.670000002</v>
          </cell>
          <cell r="G5">
            <v>2277246.5099999998</v>
          </cell>
        </row>
      </sheetData>
      <sheetData sheetId="1">
        <row r="3">
          <cell r="D3" t="str">
            <v>Počet doručených SMS a e-mailov</v>
          </cell>
          <cell r="F3" t="str">
            <v>Počet zaslaných výkazov na základe upozornenia formou SMS a e-mailu</v>
          </cell>
        </row>
        <row r="4">
          <cell r="A4" t="str">
            <v xml:space="preserve">Január_2017 </v>
          </cell>
          <cell r="D4">
            <v>9641</v>
          </cell>
          <cell r="F4">
            <v>1424</v>
          </cell>
        </row>
        <row r="5">
          <cell r="A5" t="str">
            <v>Február_2017</v>
          </cell>
          <cell r="D5">
            <v>10123</v>
          </cell>
          <cell r="F5">
            <v>1673</v>
          </cell>
        </row>
      </sheetData>
      <sheetData sheetId="2">
        <row r="3">
          <cell r="E3" t="str">
            <v xml:space="preserve"> Objem poistného, viažuceho sa k odoslaným SMS a e-mailom v Eur</v>
          </cell>
          <cell r="F3" t="str">
            <v>Uhradené poistné na základe upozornenia formou SMS správ a e-mailu v Eur</v>
          </cell>
        </row>
        <row r="4">
          <cell r="A4" t="str">
            <v>Január_2017</v>
          </cell>
          <cell r="E4">
            <v>2437045.9300000002</v>
          </cell>
          <cell r="F4">
            <v>463010.99</v>
          </cell>
        </row>
        <row r="5">
          <cell r="A5" t="str">
            <v>Február_2017</v>
          </cell>
          <cell r="E5">
            <v>2514005.5699999998</v>
          </cell>
          <cell r="F5">
            <v>385217.51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olu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  <sheetName val="graf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"/>
      <sheetName val="Hárok1"/>
    </sheetNames>
    <sheetDataSet>
      <sheetData sheetId="0">
        <row r="4">
          <cell r="C4" t="str">
            <v xml:space="preserve">január </v>
          </cell>
          <cell r="D4" t="str">
            <v>február</v>
          </cell>
          <cell r="E4" t="str">
            <v>marec</v>
          </cell>
          <cell r="F4" t="str">
            <v>apríl</v>
          </cell>
          <cell r="G4" t="str">
            <v>máj</v>
          </cell>
          <cell r="H4" t="str">
            <v>jún</v>
          </cell>
          <cell r="I4" t="str">
            <v>júl</v>
          </cell>
          <cell r="J4" t="str">
            <v>august</v>
          </cell>
          <cell r="K4" t="str">
            <v>september</v>
          </cell>
          <cell r="L4" t="str">
            <v>október</v>
          </cell>
          <cell r="M4" t="str">
            <v>november</v>
          </cell>
          <cell r="N4" t="str">
            <v>december</v>
          </cell>
        </row>
        <row r="10">
          <cell r="B10" t="str">
            <v>príjmy od EAO spolu rok 2013</v>
          </cell>
          <cell r="C10">
            <v>451707</v>
          </cell>
          <cell r="D10">
            <v>453534</v>
          </cell>
          <cell r="E10">
            <v>443416</v>
          </cell>
          <cell r="F10">
            <v>477329</v>
          </cell>
          <cell r="G10">
            <v>480751</v>
          </cell>
          <cell r="H10">
            <v>482171</v>
          </cell>
          <cell r="I10">
            <v>509858</v>
          </cell>
          <cell r="J10">
            <v>489040</v>
          </cell>
          <cell r="K10">
            <v>481644</v>
          </cell>
          <cell r="L10">
            <v>497426</v>
          </cell>
          <cell r="M10">
            <v>486306</v>
          </cell>
          <cell r="N10">
            <v>599870</v>
          </cell>
        </row>
        <row r="11">
          <cell r="B11" t="str">
            <v>príjmy od EAO spolu rok 2014</v>
          </cell>
          <cell r="C11">
            <v>503984</v>
          </cell>
          <cell r="D11">
            <v>481528</v>
          </cell>
          <cell r="E11">
            <v>475858</v>
          </cell>
          <cell r="F11">
            <v>496840</v>
          </cell>
          <cell r="G11">
            <v>503765</v>
          </cell>
          <cell r="H11">
            <v>507774</v>
          </cell>
          <cell r="I11">
            <v>535491</v>
          </cell>
          <cell r="J11">
            <v>500166</v>
          </cell>
          <cell r="K11">
            <v>506783</v>
          </cell>
          <cell r="L11">
            <v>523153</v>
          </cell>
          <cell r="M11">
            <v>505122</v>
          </cell>
          <cell r="N11">
            <v>634410</v>
          </cell>
        </row>
        <row r="12">
          <cell r="B12" t="str">
            <v>príjmy od EAO spolu rok 2015</v>
          </cell>
          <cell r="C12">
            <v>518950</v>
          </cell>
          <cell r="D12">
            <v>506380</v>
          </cell>
          <cell r="E12">
            <v>512765</v>
          </cell>
          <cell r="F12">
            <v>524828</v>
          </cell>
          <cell r="G12">
            <v>528401</v>
          </cell>
          <cell r="H12">
            <v>545873</v>
          </cell>
          <cell r="I12">
            <v>568221</v>
          </cell>
          <cell r="J12">
            <v>546908</v>
          </cell>
          <cell r="K12">
            <v>537886</v>
          </cell>
          <cell r="L12">
            <v>546220</v>
          </cell>
          <cell r="M12">
            <v>554958</v>
          </cell>
          <cell r="N12">
            <v>683959</v>
          </cell>
        </row>
        <row r="14">
          <cell r="B14" t="str">
            <v>príjmy od EAO spolu rok 2016</v>
          </cell>
          <cell r="C14">
            <v>547507</v>
          </cell>
          <cell r="D14">
            <v>547353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rr príjmov od EAO spolu rok 2016</v>
          </cell>
          <cell r="C15">
            <v>531416.03660002141</v>
          </cell>
          <cell r="D15">
            <v>518899.65961161046</v>
          </cell>
          <cell r="E15">
            <v>527623.48541159567</v>
          </cell>
          <cell r="F15">
            <v>537591.44154362264</v>
          </cell>
          <cell r="G15">
            <v>542981.10865902225</v>
          </cell>
          <cell r="H15">
            <v>561408.84466933052</v>
          </cell>
          <cell r="I15">
            <v>585035.88209862774</v>
          </cell>
          <cell r="J15">
            <v>561184.37754552707</v>
          </cell>
          <cell r="K15">
            <v>552012.68977513106</v>
          </cell>
          <cell r="L15">
            <v>559603.50686731597</v>
          </cell>
          <cell r="M15">
            <v>568765.03598320007</v>
          </cell>
          <cell r="N15">
            <v>701839.08873499488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"/>
      <sheetName val="Hárok1"/>
    </sheetNames>
    <sheetDataSet>
      <sheetData sheetId="0">
        <row r="4">
          <cell r="C4" t="str">
            <v xml:space="preserve">január </v>
          </cell>
          <cell r="D4" t="str">
            <v>február</v>
          </cell>
          <cell r="E4" t="str">
            <v>marec</v>
          </cell>
          <cell r="F4" t="str">
            <v>apríl</v>
          </cell>
          <cell r="G4" t="str">
            <v>máj</v>
          </cell>
          <cell r="H4" t="str">
            <v>jún</v>
          </cell>
          <cell r="I4" t="str">
            <v>júl</v>
          </cell>
          <cell r="J4" t="str">
            <v>august</v>
          </cell>
          <cell r="K4" t="str">
            <v>september</v>
          </cell>
          <cell r="L4" t="str">
            <v>október</v>
          </cell>
          <cell r="M4" t="str">
            <v>november</v>
          </cell>
          <cell r="N4" t="str">
            <v>december</v>
          </cell>
        </row>
        <row r="6">
          <cell r="B6" t="str">
            <v>príjmy od EAO spolu rok 2014</v>
          </cell>
          <cell r="C6">
            <v>503984</v>
          </cell>
          <cell r="D6">
            <v>481528</v>
          </cell>
          <cell r="E6">
            <v>475858</v>
          </cell>
          <cell r="F6">
            <v>496840</v>
          </cell>
          <cell r="G6">
            <v>503765</v>
          </cell>
          <cell r="H6">
            <v>507774</v>
          </cell>
          <cell r="I6">
            <v>535491</v>
          </cell>
          <cell r="J6">
            <v>500166</v>
          </cell>
          <cell r="K6">
            <v>506783</v>
          </cell>
          <cell r="L6">
            <v>523153</v>
          </cell>
          <cell r="M6">
            <v>505122</v>
          </cell>
          <cell r="N6">
            <v>634410</v>
          </cell>
        </row>
        <row r="7">
          <cell r="B7" t="str">
            <v>príjmy od EAO spolu rok 2015</v>
          </cell>
          <cell r="C7">
            <v>518950</v>
          </cell>
          <cell r="D7">
            <v>506380</v>
          </cell>
          <cell r="E7">
            <v>512765</v>
          </cell>
          <cell r="F7">
            <v>524828</v>
          </cell>
          <cell r="G7">
            <v>528401</v>
          </cell>
          <cell r="H7">
            <v>545873</v>
          </cell>
          <cell r="I7">
            <v>568221</v>
          </cell>
          <cell r="J7">
            <v>546908</v>
          </cell>
          <cell r="K7">
            <v>537886</v>
          </cell>
          <cell r="L7">
            <v>546220</v>
          </cell>
          <cell r="M7">
            <v>554958</v>
          </cell>
          <cell r="N7">
            <v>683959</v>
          </cell>
        </row>
        <row r="8">
          <cell r="B8" t="str">
            <v>príjmy od EAO spolu rok 2016</v>
          </cell>
          <cell r="C8">
            <v>547507</v>
          </cell>
          <cell r="D8">
            <v>547353</v>
          </cell>
          <cell r="E8">
            <v>548108</v>
          </cell>
          <cell r="F8">
            <v>566381</v>
          </cell>
          <cell r="G8">
            <v>571359</v>
          </cell>
          <cell r="H8">
            <v>574361</v>
          </cell>
          <cell r="I8">
            <v>593463</v>
          </cell>
          <cell r="J8">
            <v>584486</v>
          </cell>
          <cell r="K8">
            <v>575430</v>
          </cell>
          <cell r="L8">
            <v>584897</v>
          </cell>
          <cell r="M8">
            <v>583061</v>
          </cell>
          <cell r="N8">
            <v>712971</v>
          </cell>
        </row>
        <row r="9">
          <cell r="B9" t="str">
            <v>rozpis rozpočtu príjmov na rok 2017</v>
          </cell>
          <cell r="C9">
            <v>578223.20962315251</v>
          </cell>
          <cell r="D9">
            <v>578166.28652649885</v>
          </cell>
          <cell r="E9">
            <v>579009.05670190998</v>
          </cell>
          <cell r="F9">
            <v>596216.72777667083</v>
          </cell>
          <cell r="G9">
            <v>602855.19621971308</v>
          </cell>
          <cell r="H9">
            <v>607538.7497456877</v>
          </cell>
          <cell r="I9">
            <v>630858.04006533162</v>
          </cell>
          <cell r="J9">
            <v>621632.55073376407</v>
          </cell>
          <cell r="K9">
            <v>613061.46849268384</v>
          </cell>
          <cell r="L9">
            <v>618675.05147935881</v>
          </cell>
          <cell r="M9">
            <v>617974.24872143567</v>
          </cell>
          <cell r="N9">
            <v>767423.12391379417</v>
          </cell>
        </row>
        <row r="10">
          <cell r="B10" t="str">
            <v>príjmy od EAO spolu rok 2017</v>
          </cell>
          <cell r="C10">
            <v>608214</v>
          </cell>
          <cell r="D10">
            <v>580442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voj pohľadávok graf 2016_ 17"/>
      <sheetName val="Vývoj pohľadávok graf 2015_2016"/>
      <sheetName val="stav pohľ.podľa pob.12_13.0 "/>
      <sheetName val="stav pohľ.podľa pob.12_13"/>
      <sheetName val="stav pohľ.podľa pob.12_14.0 "/>
      <sheetName val="stav pohľ.podľa pob.12_14.1"/>
      <sheetName val="stav poh._poboč_12_15"/>
      <sheetName val="Hárok4 (2)"/>
      <sheetName val="Stav pohľ.podľa poboč(12_12"/>
      <sheetName val="stav poh._poboč_1_16"/>
      <sheetName val="stav poh._poboč_1_16 (2)"/>
      <sheetName val="stav poh._poboč_2_16"/>
      <sheetName val="stav poh._poboč_2_16 (2)"/>
      <sheetName val="stav poh._poboč_2_16 alt"/>
      <sheetName val="stav poh._poboč_2_16 alt (2)"/>
      <sheetName val="stav poh._poboč_3_16 "/>
      <sheetName val="stav poh._poboč_3_16  (2)"/>
      <sheetName val="stav poh._poboč_3_16 alt "/>
      <sheetName val="Hárok1"/>
      <sheetName val="stav poh._poboč_3_16 alt  (2)"/>
      <sheetName val="stav poh._poboč_4_16 alt"/>
      <sheetName val="stav poh._poboč_4_16 alt (2)"/>
      <sheetName val="stav poh._poboč_4_16 "/>
      <sheetName val="stav poh._poboč_5_16 alt "/>
      <sheetName val="stav poh._poboč_5_16 alt  (2)"/>
      <sheetName val="stav poh._poboč_5_16"/>
      <sheetName val="stav poh._poboč_5_16 (2)"/>
      <sheetName val="stav poh._poboč_6_16 alt"/>
      <sheetName val="stav poh._poboč_6_16 alt (2)"/>
      <sheetName val="stav poh._poboč_6_16 "/>
      <sheetName val="stav poh._poboč_6_16  (2)"/>
      <sheetName val="stav poh._poboč_7_16 alt "/>
      <sheetName val="stav poh._poboč_7_16 alt  (2)"/>
      <sheetName val="stav poh._poboč_7_16"/>
      <sheetName val="stav poh._poboč_7_16 (2)"/>
      <sheetName val="stav poh._poboč_8_16 alt "/>
      <sheetName val="stav poh._poboč_8_16 alt(2 "/>
      <sheetName val="stav poh._poboč_8_16"/>
      <sheetName val="stav poh._poboč_8_16 (2)"/>
      <sheetName val="stav poh._poboč_9_16 alt"/>
      <sheetName val="stav poh._poboč_9_16 alt (2)"/>
      <sheetName val="stav poh._poboč_9_16 "/>
      <sheetName val="stav poh._poboč_9_16  (2)"/>
      <sheetName val="stav poh._poboč_10_16 alt"/>
      <sheetName val="stav poh._poboč_10_16 alt (2)"/>
      <sheetName val="stav poh._poboč_10_16"/>
      <sheetName val="stav poh._poboč_10_16 (2)"/>
      <sheetName val="stav poh._poboč_11_16 alt"/>
      <sheetName val="stav poh._poboč_11_16 alt (2)"/>
      <sheetName val="stav poh._poboč_12_16"/>
      <sheetName val="stav poh._poboč_11_16 (2)"/>
      <sheetName val="stav poh._poboč_12_16 (2)"/>
      <sheetName val="stav poh._poboč_1_17 alt"/>
      <sheetName val="stav poh._poboč_1_17 alt (2)"/>
      <sheetName val="stav poh._poboč_2_17 alt "/>
      <sheetName val="stav poh._poboč_2_17 alt  (2)"/>
    </sheetNames>
    <sheetDataSet>
      <sheetData sheetId="0">
        <row r="37">
          <cell r="B37" t="str">
            <v>k 31.12.2010</v>
          </cell>
          <cell r="C37">
            <v>823205</v>
          </cell>
        </row>
        <row r="38">
          <cell r="B38" t="str">
            <v xml:space="preserve"> k 31.12.2011</v>
          </cell>
          <cell r="C38">
            <v>563760.21516999998</v>
          </cell>
        </row>
        <row r="39">
          <cell r="B39" t="str">
            <v>k 31.12.2012</v>
          </cell>
          <cell r="C39">
            <v>595319.51966000011</v>
          </cell>
        </row>
        <row r="40">
          <cell r="B40" t="str">
            <v>k 31.12.2013</v>
          </cell>
          <cell r="C40">
            <v>667147.8540899998</v>
          </cell>
        </row>
        <row r="41">
          <cell r="B41" t="str">
            <v>k 31.12.2014</v>
          </cell>
          <cell r="C41">
            <v>725513.39975999994</v>
          </cell>
        </row>
        <row r="42">
          <cell r="B42" t="str">
            <v>k 31.12.2015</v>
          </cell>
          <cell r="C42">
            <v>702697.80602999998</v>
          </cell>
        </row>
        <row r="43">
          <cell r="B43" t="str">
            <v>k 31.1.2016</v>
          </cell>
          <cell r="C43">
            <v>759450.32606999995</v>
          </cell>
        </row>
        <row r="44">
          <cell r="B44" t="str">
            <v>k 29.2.2016</v>
          </cell>
          <cell r="C44">
            <v>743867.39113999996</v>
          </cell>
        </row>
        <row r="45">
          <cell r="B45" t="str">
            <v>k 31.3.2016</v>
          </cell>
          <cell r="C45">
            <v>750510.42794000008</v>
          </cell>
        </row>
        <row r="46">
          <cell r="B46" t="str">
            <v>k 30.4.2016</v>
          </cell>
          <cell r="C46">
            <v>763377.86130999995</v>
          </cell>
        </row>
        <row r="47">
          <cell r="B47" t="str">
            <v>k 31.5.2016</v>
          </cell>
          <cell r="C47">
            <v>769039.94027000002</v>
          </cell>
        </row>
        <row r="48">
          <cell r="B48" t="str">
            <v>k 30.6.2016</v>
          </cell>
          <cell r="C48">
            <v>775941.76596999995</v>
          </cell>
        </row>
        <row r="49">
          <cell r="B49" t="str">
            <v>k 31.7.2016</v>
          </cell>
          <cell r="C49">
            <v>821722.19310999999</v>
          </cell>
        </row>
        <row r="50">
          <cell r="B50" t="str">
            <v>k 31.8.2016</v>
          </cell>
          <cell r="C50">
            <v>796417.36285999999</v>
          </cell>
        </row>
        <row r="51">
          <cell r="B51" t="str">
            <v>k 30.9.2016</v>
          </cell>
          <cell r="C51">
            <v>803183.19692000002</v>
          </cell>
        </row>
        <row r="52">
          <cell r="B52" t="str">
            <v>k 31.10.2016</v>
          </cell>
          <cell r="C52">
            <v>773776.62745999999</v>
          </cell>
        </row>
        <row r="53">
          <cell r="B53" t="str">
            <v>k 30.11.2016</v>
          </cell>
          <cell r="C53">
            <v>781882.29417999997</v>
          </cell>
        </row>
        <row r="54">
          <cell r="B54" t="str">
            <v>k 31.12.2016</v>
          </cell>
          <cell r="C54">
            <v>786089.71756999998</v>
          </cell>
        </row>
        <row r="55">
          <cell r="B55" t="str">
            <v>k 31.1.2017</v>
          </cell>
          <cell r="C55">
            <v>833289.91683999996</v>
          </cell>
        </row>
        <row r="56">
          <cell r="B56" t="str">
            <v>k 28.2.2017</v>
          </cell>
          <cell r="C56">
            <v>816343.10699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workbookViewId="0">
      <selection activeCell="E7" sqref="E7"/>
    </sheetView>
  </sheetViews>
  <sheetFormatPr defaultColWidth="8" defaultRowHeight="15.75" x14ac:dyDescent="0.25"/>
  <cols>
    <col min="1" max="1" width="50.85546875" style="68" customWidth="1"/>
    <col min="2" max="2" width="17" style="68" customWidth="1"/>
    <col min="3" max="4" width="17" style="246" customWidth="1"/>
    <col min="5" max="5" width="18.5703125" style="68" customWidth="1"/>
    <col min="6" max="6" width="15.28515625" style="68" customWidth="1"/>
    <col min="7" max="8" width="10.28515625" style="68" customWidth="1"/>
    <col min="9" max="9" width="13.85546875" style="68" customWidth="1"/>
    <col min="10" max="10" width="8" style="68"/>
    <col min="11" max="11" width="10.140625" style="68" bestFit="1" customWidth="1"/>
    <col min="12" max="12" width="15" style="68" customWidth="1"/>
    <col min="13" max="16384" width="8" style="68"/>
  </cols>
  <sheetData>
    <row r="1" spans="1:9" ht="24.75" customHeight="1" x14ac:dyDescent="0.25">
      <c r="A1" s="245"/>
    </row>
    <row r="2" spans="1:9" ht="31.5" customHeight="1" x14ac:dyDescent="0.25"/>
    <row r="3" spans="1:9" ht="20.25" customHeight="1" x14ac:dyDescent="0.25">
      <c r="A3" s="247" t="s">
        <v>201</v>
      </c>
      <c r="B3" s="248"/>
      <c r="C3" s="249"/>
      <c r="D3" s="249"/>
      <c r="E3" s="250"/>
      <c r="F3" s="248"/>
    </row>
    <row r="4" spans="1:9" x14ac:dyDescent="0.25">
      <c r="B4" s="248"/>
      <c r="C4" s="249"/>
      <c r="D4" s="249"/>
      <c r="E4" s="248"/>
      <c r="F4" s="248"/>
    </row>
    <row r="5" spans="1:9" x14ac:dyDescent="0.25">
      <c r="A5" s="248"/>
      <c r="B5" s="248"/>
      <c r="C5" s="249"/>
      <c r="E5" s="251"/>
      <c r="I5" s="251" t="s">
        <v>3</v>
      </c>
    </row>
    <row r="6" spans="1:9" ht="54.75" customHeight="1" x14ac:dyDescent="0.25">
      <c r="A6" s="252" t="s">
        <v>1</v>
      </c>
      <c r="B6" s="253" t="s">
        <v>202</v>
      </c>
      <c r="C6" s="253" t="s">
        <v>203</v>
      </c>
      <c r="D6" s="253" t="s">
        <v>204</v>
      </c>
      <c r="E6" s="253" t="s">
        <v>147</v>
      </c>
      <c r="F6" s="253" t="s">
        <v>205</v>
      </c>
      <c r="G6" s="254" t="s">
        <v>206</v>
      </c>
      <c r="H6" s="254" t="s">
        <v>207</v>
      </c>
      <c r="I6" s="254" t="s">
        <v>208</v>
      </c>
    </row>
    <row r="7" spans="1:9" ht="14.25" customHeight="1" x14ac:dyDescent="0.25">
      <c r="A7" s="255" t="s">
        <v>0</v>
      </c>
      <c r="B7" s="255">
        <v>1</v>
      </c>
      <c r="C7" s="256">
        <v>2</v>
      </c>
      <c r="D7" s="256">
        <v>3</v>
      </c>
      <c r="E7" s="255">
        <v>4</v>
      </c>
      <c r="F7" s="255">
        <v>5</v>
      </c>
      <c r="G7" s="257">
        <v>6</v>
      </c>
      <c r="H7" s="257">
        <v>7</v>
      </c>
      <c r="I7" s="257">
        <v>8</v>
      </c>
    </row>
    <row r="8" spans="1:9" x14ac:dyDescent="0.25">
      <c r="A8" s="258" t="s">
        <v>209</v>
      </c>
      <c r="B8" s="259"/>
      <c r="C8" s="260"/>
      <c r="D8" s="260"/>
      <c r="E8" s="259"/>
      <c r="F8" s="259"/>
      <c r="G8" s="261"/>
      <c r="H8" s="261"/>
      <c r="I8" s="261"/>
    </row>
    <row r="9" spans="1:9" x14ac:dyDescent="0.25">
      <c r="A9" s="261" t="s">
        <v>210</v>
      </c>
      <c r="B9" s="262">
        <v>7150230</v>
      </c>
      <c r="C9" s="262">
        <v>7646266</v>
      </c>
      <c r="D9" s="262">
        <v>7717994</v>
      </c>
      <c r="E9" s="262">
        <v>1190711</v>
      </c>
      <c r="F9" s="262">
        <v>1221003</v>
      </c>
      <c r="G9" s="263">
        <v>15.9686178848604</v>
      </c>
      <c r="H9" s="263">
        <v>102.5440262162691</v>
      </c>
      <c r="I9" s="262">
        <v>30292</v>
      </c>
    </row>
    <row r="10" spans="1:9" x14ac:dyDescent="0.25">
      <c r="A10" s="261" t="s">
        <v>211</v>
      </c>
      <c r="B10" s="262">
        <v>365324</v>
      </c>
      <c r="C10" s="262">
        <v>501059</v>
      </c>
      <c r="D10" s="262">
        <v>501059</v>
      </c>
      <c r="E10" s="262">
        <v>83510</v>
      </c>
      <c r="F10" s="262">
        <v>83510</v>
      </c>
      <c r="G10" s="263">
        <v>16.666699929549214</v>
      </c>
      <c r="H10" s="263">
        <v>100</v>
      </c>
      <c r="I10" s="262">
        <v>0</v>
      </c>
    </row>
    <row r="11" spans="1:9" x14ac:dyDescent="0.25">
      <c r="A11" s="261" t="s">
        <v>212</v>
      </c>
      <c r="B11" s="262">
        <v>7324318</v>
      </c>
      <c r="C11" s="262">
        <v>7640731</v>
      </c>
      <c r="D11" s="262">
        <v>7720297</v>
      </c>
      <c r="E11" s="262">
        <v>1229850</v>
      </c>
      <c r="F11" s="262">
        <v>1233917</v>
      </c>
      <c r="G11" s="263">
        <v>16.149200907609497</v>
      </c>
      <c r="H11" s="263">
        <v>100.33069073464245</v>
      </c>
      <c r="I11" s="262">
        <v>4067</v>
      </c>
    </row>
    <row r="12" spans="1:9" x14ac:dyDescent="0.25">
      <c r="A12" s="261" t="s">
        <v>213</v>
      </c>
      <c r="B12" s="262">
        <v>-174088</v>
      </c>
      <c r="C12" s="262">
        <v>5535</v>
      </c>
      <c r="D12" s="262">
        <v>-2303</v>
      </c>
      <c r="E12" s="262">
        <v>-39139</v>
      </c>
      <c r="F12" s="262">
        <v>-12914</v>
      </c>
      <c r="G12" s="264" t="s">
        <v>177</v>
      </c>
      <c r="H12" s="263">
        <v>32.995222156927873</v>
      </c>
      <c r="I12" s="262">
        <v>26225</v>
      </c>
    </row>
    <row r="13" spans="1:9" x14ac:dyDescent="0.25">
      <c r="A13" s="261" t="s">
        <v>214</v>
      </c>
      <c r="B13" s="262">
        <v>703196</v>
      </c>
      <c r="C13" s="262">
        <v>542415</v>
      </c>
      <c r="D13" s="262">
        <v>529108</v>
      </c>
      <c r="E13" s="262">
        <v>542415</v>
      </c>
      <c r="F13" s="262">
        <v>529108</v>
      </c>
      <c r="G13" s="263">
        <v>97.546712388116106</v>
      </c>
      <c r="H13" s="263">
        <v>97.546712388116106</v>
      </c>
      <c r="I13" s="262">
        <v>-13307</v>
      </c>
    </row>
    <row r="14" spans="1:9" x14ac:dyDescent="0.25">
      <c r="A14" s="261" t="s">
        <v>215</v>
      </c>
      <c r="B14" s="262">
        <v>529108</v>
      </c>
      <c r="C14" s="262">
        <v>547950</v>
      </c>
      <c r="D14" s="262">
        <v>526805</v>
      </c>
      <c r="E14" s="262">
        <v>503276</v>
      </c>
      <c r="F14" s="262">
        <v>516194</v>
      </c>
      <c r="G14" s="263">
        <v>94.204580709918787</v>
      </c>
      <c r="H14" s="263">
        <v>102.56678244144366</v>
      </c>
      <c r="I14" s="262">
        <v>12918</v>
      </c>
    </row>
    <row r="15" spans="1:9" x14ac:dyDescent="0.25">
      <c r="A15" s="261" t="s">
        <v>216</v>
      </c>
      <c r="B15" s="262">
        <v>7853426</v>
      </c>
      <c r="C15" s="262">
        <v>8188681</v>
      </c>
      <c r="D15" s="262">
        <v>8247102</v>
      </c>
      <c r="E15" s="262">
        <v>1733126</v>
      </c>
      <c r="F15" s="262">
        <v>1750111</v>
      </c>
      <c r="G15" s="263">
        <v>21.372318692106823</v>
      </c>
      <c r="H15" s="263">
        <v>100.98002107175128</v>
      </c>
      <c r="I15" s="262">
        <v>16985</v>
      </c>
    </row>
    <row r="16" spans="1:9" x14ac:dyDescent="0.25">
      <c r="A16" s="261"/>
      <c r="B16" s="262"/>
      <c r="C16" s="262"/>
      <c r="D16" s="262"/>
      <c r="E16" s="262"/>
      <c r="F16" s="262"/>
      <c r="G16" s="265"/>
      <c r="H16" s="265"/>
      <c r="I16" s="266"/>
    </row>
    <row r="17" spans="1:12" x14ac:dyDescent="0.25">
      <c r="A17" s="267" t="s">
        <v>217</v>
      </c>
      <c r="B17" s="268">
        <v>7150230</v>
      </c>
      <c r="C17" s="268">
        <v>7646266</v>
      </c>
      <c r="D17" s="268">
        <v>7717994</v>
      </c>
      <c r="E17" s="268">
        <v>1190711</v>
      </c>
      <c r="F17" s="268">
        <v>1221003</v>
      </c>
      <c r="G17" s="263">
        <v>15.9686178848604</v>
      </c>
      <c r="H17" s="263">
        <v>102.5440262162691</v>
      </c>
      <c r="I17" s="262">
        <v>30292</v>
      </c>
      <c r="K17" s="269"/>
    </row>
    <row r="18" spans="1:12" x14ac:dyDescent="0.25">
      <c r="A18" s="261" t="s">
        <v>218</v>
      </c>
      <c r="B18" s="262">
        <v>6747715</v>
      </c>
      <c r="C18" s="262">
        <v>7101829</v>
      </c>
      <c r="D18" s="262">
        <v>7178967</v>
      </c>
      <c r="E18" s="262">
        <v>1099745</v>
      </c>
      <c r="F18" s="262">
        <v>1130315</v>
      </c>
      <c r="G18" s="263">
        <v>15.915829570100884</v>
      </c>
      <c r="H18" s="263">
        <v>102.77973530227462</v>
      </c>
      <c r="I18" s="262">
        <v>30570</v>
      </c>
      <c r="K18" s="269"/>
      <c r="L18" s="269"/>
    </row>
    <row r="19" spans="1:12" x14ac:dyDescent="0.25">
      <c r="A19" s="261" t="s">
        <v>219</v>
      </c>
      <c r="B19" s="262">
        <v>583485</v>
      </c>
      <c r="C19" s="262">
        <v>592370</v>
      </c>
      <c r="D19" s="262">
        <v>598420</v>
      </c>
      <c r="E19" s="262">
        <v>91657</v>
      </c>
      <c r="F19" s="262">
        <v>99048</v>
      </c>
      <c r="G19" s="263">
        <v>16.720630686901767</v>
      </c>
      <c r="H19" s="263">
        <v>108.06375945099664</v>
      </c>
      <c r="I19" s="262">
        <v>7391</v>
      </c>
    </row>
    <row r="20" spans="1:12" x14ac:dyDescent="0.25">
      <c r="A20" s="261" t="s">
        <v>220</v>
      </c>
      <c r="B20" s="262">
        <v>3383626</v>
      </c>
      <c r="C20" s="262">
        <v>3587286</v>
      </c>
      <c r="D20" s="262">
        <v>3628017</v>
      </c>
      <c r="E20" s="262">
        <v>555883</v>
      </c>
      <c r="F20" s="262">
        <v>559201</v>
      </c>
      <c r="G20" s="263">
        <v>15.588414193905923</v>
      </c>
      <c r="H20" s="263">
        <v>100.5968881940984</v>
      </c>
      <c r="I20" s="262">
        <v>3318</v>
      </c>
    </row>
    <row r="21" spans="1:12" x14ac:dyDescent="0.25">
      <c r="A21" s="261" t="s">
        <v>221</v>
      </c>
      <c r="B21" s="262">
        <v>1226925</v>
      </c>
      <c r="C21" s="262">
        <v>1296724</v>
      </c>
      <c r="D21" s="262">
        <v>1310160</v>
      </c>
      <c r="E21" s="262">
        <v>200796</v>
      </c>
      <c r="F21" s="262">
        <v>207786</v>
      </c>
      <c r="G21" s="263">
        <v>16.023918736755085</v>
      </c>
      <c r="H21" s="263">
        <v>103.48114504272993</v>
      </c>
      <c r="I21" s="262">
        <v>6990</v>
      </c>
    </row>
    <row r="22" spans="1:12" x14ac:dyDescent="0.25">
      <c r="A22" s="261" t="s">
        <v>222</v>
      </c>
      <c r="B22" s="262">
        <v>160894</v>
      </c>
      <c r="C22" s="262">
        <v>175427</v>
      </c>
      <c r="D22" s="262">
        <v>177193</v>
      </c>
      <c r="E22" s="262">
        <v>27158</v>
      </c>
      <c r="F22" s="262">
        <v>27715</v>
      </c>
      <c r="G22" s="263">
        <v>15.798594287082377</v>
      </c>
      <c r="H22" s="263">
        <v>102.05096104278665</v>
      </c>
      <c r="I22" s="262">
        <v>557</v>
      </c>
    </row>
    <row r="23" spans="1:12" x14ac:dyDescent="0.25">
      <c r="A23" s="68" t="s">
        <v>223</v>
      </c>
      <c r="B23" s="262">
        <v>38980</v>
      </c>
      <c r="C23" s="262">
        <v>42687</v>
      </c>
      <c r="D23" s="262">
        <v>43149</v>
      </c>
      <c r="E23" s="262">
        <v>6590</v>
      </c>
      <c r="F23" s="262">
        <v>6607</v>
      </c>
      <c r="G23" s="263">
        <v>15.477780120411367</v>
      </c>
      <c r="H23" s="263">
        <v>100.25796661608497</v>
      </c>
      <c r="I23" s="262">
        <v>17</v>
      </c>
    </row>
    <row r="24" spans="1:12" x14ac:dyDescent="0.25">
      <c r="A24" s="261" t="s">
        <v>224</v>
      </c>
      <c r="B24" s="262">
        <v>364653</v>
      </c>
      <c r="C24" s="262">
        <v>376107</v>
      </c>
      <c r="D24" s="262">
        <v>379836</v>
      </c>
      <c r="E24" s="262">
        <v>58251</v>
      </c>
      <c r="F24" s="262">
        <v>62006</v>
      </c>
      <c r="G24" s="263">
        <v>16.486265876466007</v>
      </c>
      <c r="H24" s="263">
        <v>106.44624126624436</v>
      </c>
      <c r="I24" s="262">
        <v>3755</v>
      </c>
    </row>
    <row r="25" spans="1:12" x14ac:dyDescent="0.25">
      <c r="A25" s="261" t="s">
        <v>225</v>
      </c>
      <c r="B25" s="262">
        <v>989152</v>
      </c>
      <c r="C25" s="262">
        <v>1031228</v>
      </c>
      <c r="D25" s="262">
        <v>1042192</v>
      </c>
      <c r="E25" s="262">
        <v>159410</v>
      </c>
      <c r="F25" s="262">
        <v>167952</v>
      </c>
      <c r="G25" s="263">
        <v>16.286601992963728</v>
      </c>
      <c r="H25" s="263">
        <v>105.35850950379523</v>
      </c>
      <c r="I25" s="262">
        <v>8542</v>
      </c>
    </row>
    <row r="26" spans="1:12" x14ac:dyDescent="0.25">
      <c r="A26" s="261" t="s">
        <v>226</v>
      </c>
      <c r="B26" s="262">
        <v>15153</v>
      </c>
      <c r="C26" s="262">
        <v>16493</v>
      </c>
      <c r="D26" s="262">
        <v>16493</v>
      </c>
      <c r="E26" s="262">
        <v>3309</v>
      </c>
      <c r="F26" s="262">
        <v>2454</v>
      </c>
      <c r="G26" s="263">
        <v>14.879039592554417</v>
      </c>
      <c r="H26" s="263">
        <v>74.161378059836807</v>
      </c>
      <c r="I26" s="262">
        <v>-855</v>
      </c>
    </row>
    <row r="27" spans="1:12" x14ac:dyDescent="0.25">
      <c r="A27" s="261" t="s">
        <v>84</v>
      </c>
      <c r="B27" s="262">
        <v>18037</v>
      </c>
      <c r="C27" s="262">
        <v>17000</v>
      </c>
      <c r="D27" s="262">
        <v>17235</v>
      </c>
      <c r="E27" s="262">
        <v>2630</v>
      </c>
      <c r="F27" s="262">
        <v>3808</v>
      </c>
      <c r="G27" s="263">
        <v>22.400000000000002</v>
      </c>
      <c r="H27" s="263">
        <v>144.79087452471481</v>
      </c>
      <c r="I27" s="262">
        <v>1178</v>
      </c>
    </row>
    <row r="28" spans="1:12" x14ac:dyDescent="0.25">
      <c r="A28" s="261" t="s">
        <v>227</v>
      </c>
      <c r="B28" s="262">
        <v>4001</v>
      </c>
      <c r="C28" s="262">
        <v>9885</v>
      </c>
      <c r="D28" s="262">
        <v>4240</v>
      </c>
      <c r="E28" s="262">
        <v>1517</v>
      </c>
      <c r="F28" s="262">
        <v>916</v>
      </c>
      <c r="G28" s="263">
        <v>9.2665655032878096</v>
      </c>
      <c r="H28" s="263">
        <v>60.382333553065259</v>
      </c>
      <c r="I28" s="262">
        <v>-601</v>
      </c>
    </row>
    <row r="29" spans="1:12" x14ac:dyDescent="0.25">
      <c r="A29" s="261" t="s">
        <v>228</v>
      </c>
      <c r="B29" s="262">
        <v>365324</v>
      </c>
      <c r="C29" s="262">
        <v>501059</v>
      </c>
      <c r="D29" s="262">
        <v>501059</v>
      </c>
      <c r="E29" s="262">
        <v>83510</v>
      </c>
      <c r="F29" s="262">
        <v>83510</v>
      </c>
      <c r="G29" s="263">
        <v>16.666699929549214</v>
      </c>
      <c r="H29" s="263">
        <v>100</v>
      </c>
      <c r="I29" s="262">
        <v>0</v>
      </c>
    </row>
    <row r="30" spans="1:12" x14ac:dyDescent="0.25">
      <c r="A30" s="270"/>
      <c r="B30" s="266"/>
      <c r="C30" s="266"/>
      <c r="D30" s="266"/>
      <c r="E30" s="266"/>
      <c r="F30" s="266"/>
      <c r="G30" s="265"/>
      <c r="H30" s="265"/>
      <c r="I30" s="266"/>
    </row>
    <row r="31" spans="1:12" x14ac:dyDescent="0.25">
      <c r="A31" s="267" t="s">
        <v>229</v>
      </c>
      <c r="B31" s="268">
        <v>7324318</v>
      </c>
      <c r="C31" s="268">
        <v>7640731</v>
      </c>
      <c r="D31" s="268">
        <v>7720297</v>
      </c>
      <c r="E31" s="268">
        <v>1229850</v>
      </c>
      <c r="F31" s="268">
        <v>1233917</v>
      </c>
      <c r="G31" s="263">
        <v>16.149200907609497</v>
      </c>
      <c r="H31" s="263">
        <v>100.33069073464245</v>
      </c>
      <c r="I31" s="262">
        <v>4067</v>
      </c>
    </row>
    <row r="32" spans="1:12" x14ac:dyDescent="0.25">
      <c r="A32" s="261" t="s">
        <v>230</v>
      </c>
      <c r="B32" s="262">
        <v>7191594</v>
      </c>
      <c r="C32" s="262">
        <v>7534731</v>
      </c>
      <c r="D32" s="262">
        <v>7560641</v>
      </c>
      <c r="E32" s="262">
        <v>1210110</v>
      </c>
      <c r="F32" s="262">
        <v>1216007</v>
      </c>
      <c r="G32" s="263">
        <v>16.138691613542676</v>
      </c>
      <c r="H32" s="263">
        <v>100.48731107089439</v>
      </c>
      <c r="I32" s="262">
        <v>5897</v>
      </c>
    </row>
    <row r="33" spans="1:9" x14ac:dyDescent="0.25">
      <c r="A33" s="261" t="s">
        <v>7</v>
      </c>
      <c r="B33" s="262">
        <v>473885</v>
      </c>
      <c r="C33" s="262">
        <v>535041</v>
      </c>
      <c r="D33" s="262">
        <v>543403</v>
      </c>
      <c r="E33" s="262">
        <v>85719</v>
      </c>
      <c r="F33" s="262">
        <v>93562</v>
      </c>
      <c r="G33" s="263">
        <v>17.486884182707492</v>
      </c>
      <c r="H33" s="263">
        <v>109.14966343517773</v>
      </c>
      <c r="I33" s="262">
        <v>7843</v>
      </c>
    </row>
    <row r="34" spans="1:9" x14ac:dyDescent="0.25">
      <c r="A34" s="261" t="s">
        <v>13</v>
      </c>
      <c r="B34" s="262">
        <v>5571328</v>
      </c>
      <c r="C34" s="262">
        <v>5845743</v>
      </c>
      <c r="D34" s="262">
        <v>5845743</v>
      </c>
      <c r="E34" s="262">
        <v>935607</v>
      </c>
      <c r="F34" s="262">
        <v>933276</v>
      </c>
      <c r="G34" s="263">
        <v>15.965053544091829</v>
      </c>
      <c r="H34" s="263">
        <v>99.750856930313688</v>
      </c>
      <c r="I34" s="262">
        <v>-2331</v>
      </c>
    </row>
    <row r="35" spans="1:9" x14ac:dyDescent="0.25">
      <c r="A35" s="261" t="s">
        <v>20</v>
      </c>
      <c r="B35" s="262">
        <v>914066</v>
      </c>
      <c r="C35" s="262">
        <v>933897</v>
      </c>
      <c r="D35" s="262">
        <v>933897</v>
      </c>
      <c r="E35" s="262">
        <v>151826</v>
      </c>
      <c r="F35" s="262">
        <v>149743</v>
      </c>
      <c r="G35" s="263">
        <v>16.03420934000216</v>
      </c>
      <c r="H35" s="263">
        <v>98.628034723960326</v>
      </c>
      <c r="I35" s="262">
        <v>-2083</v>
      </c>
    </row>
    <row r="36" spans="1:9" x14ac:dyDescent="0.25">
      <c r="A36" s="261" t="s">
        <v>25</v>
      </c>
      <c r="B36" s="262">
        <v>47322</v>
      </c>
      <c r="C36" s="262">
        <v>50250</v>
      </c>
      <c r="D36" s="262">
        <v>50250</v>
      </c>
      <c r="E36" s="262">
        <v>8470</v>
      </c>
      <c r="F36" s="262">
        <v>7895</v>
      </c>
      <c r="G36" s="263">
        <v>15.711442786069652</v>
      </c>
      <c r="H36" s="263">
        <v>93.211334120425022</v>
      </c>
      <c r="I36" s="262">
        <v>-575</v>
      </c>
    </row>
    <row r="37" spans="1:9" x14ac:dyDescent="0.25">
      <c r="A37" s="261" t="s">
        <v>39</v>
      </c>
      <c r="B37" s="262">
        <v>13363</v>
      </c>
      <c r="C37" s="262">
        <v>16696</v>
      </c>
      <c r="D37" s="262">
        <v>14488</v>
      </c>
      <c r="E37" s="262">
        <v>3153</v>
      </c>
      <c r="F37" s="262">
        <v>2399</v>
      </c>
      <c r="G37" s="263">
        <v>14.368711068519405</v>
      </c>
      <c r="H37" s="263">
        <v>76.086267047256584</v>
      </c>
      <c r="I37" s="262">
        <v>-754</v>
      </c>
    </row>
    <row r="38" spans="1:9" x14ac:dyDescent="0.25">
      <c r="A38" s="261" t="s">
        <v>43</v>
      </c>
      <c r="B38" s="262">
        <v>171630</v>
      </c>
      <c r="C38" s="262">
        <v>153104</v>
      </c>
      <c r="D38" s="262">
        <v>172860</v>
      </c>
      <c r="E38" s="262">
        <v>25335</v>
      </c>
      <c r="F38" s="262">
        <v>29132</v>
      </c>
      <c r="G38" s="263">
        <v>19.027589089769045</v>
      </c>
      <c r="H38" s="263">
        <v>114.98717189658576</v>
      </c>
      <c r="I38" s="262">
        <v>3797</v>
      </c>
    </row>
    <row r="39" spans="1:9" x14ac:dyDescent="0.25">
      <c r="A39" s="261" t="s">
        <v>231</v>
      </c>
      <c r="B39" s="262">
        <v>132724</v>
      </c>
      <c r="C39" s="262">
        <v>106000</v>
      </c>
      <c r="D39" s="262">
        <v>159656</v>
      </c>
      <c r="E39" s="262">
        <v>19740</v>
      </c>
      <c r="F39" s="262">
        <v>17910</v>
      </c>
      <c r="G39" s="263">
        <v>16.89622641509434</v>
      </c>
      <c r="H39" s="263">
        <v>90.729483282674778</v>
      </c>
      <c r="I39" s="262">
        <v>-1830</v>
      </c>
    </row>
    <row r="40" spans="1:9" x14ac:dyDescent="0.25">
      <c r="A40" s="270"/>
      <c r="B40" s="270"/>
      <c r="C40" s="270"/>
      <c r="D40" s="270"/>
      <c r="E40" s="270"/>
      <c r="F40" s="270"/>
      <c r="G40" s="270"/>
      <c r="H40" s="270"/>
      <c r="I40" s="270"/>
    </row>
    <row r="41" spans="1:9" x14ac:dyDescent="0.25">
      <c r="A41" s="271" t="s">
        <v>231</v>
      </c>
      <c r="B41" s="271"/>
      <c r="C41" s="271"/>
      <c r="D41" s="271"/>
      <c r="E41" s="271"/>
      <c r="F41" s="271"/>
      <c r="G41" s="272"/>
      <c r="H41" s="272"/>
      <c r="I41" s="268"/>
    </row>
    <row r="42" spans="1:9" x14ac:dyDescent="0.25">
      <c r="A42" s="273" t="s">
        <v>232</v>
      </c>
      <c r="B42" s="274">
        <v>164414</v>
      </c>
      <c r="C42" s="274">
        <v>172742</v>
      </c>
      <c r="D42" s="274">
        <v>174624</v>
      </c>
      <c r="E42" s="274">
        <v>26768</v>
      </c>
      <c r="F42" s="274">
        <v>26575</v>
      </c>
      <c r="G42" s="263">
        <v>15.384214609070174</v>
      </c>
      <c r="H42" s="263">
        <v>99.278989838613271</v>
      </c>
      <c r="I42" s="262">
        <v>-193</v>
      </c>
    </row>
    <row r="43" spans="1:9" x14ac:dyDescent="0.25">
      <c r="A43" s="273" t="s">
        <v>233</v>
      </c>
      <c r="B43" s="274">
        <v>132724</v>
      </c>
      <c r="C43" s="274">
        <v>106000</v>
      </c>
      <c r="D43" s="274">
        <v>159656</v>
      </c>
      <c r="E43" s="274">
        <v>19740</v>
      </c>
      <c r="F43" s="274">
        <v>17910</v>
      </c>
      <c r="G43" s="263">
        <v>16.89622641509434</v>
      </c>
      <c r="H43" s="263">
        <v>90.729483282674778</v>
      </c>
      <c r="I43" s="262">
        <v>-1830</v>
      </c>
    </row>
    <row r="44" spans="1:9" x14ac:dyDescent="0.25">
      <c r="A44" s="261" t="s">
        <v>213</v>
      </c>
      <c r="B44" s="274">
        <v>31690</v>
      </c>
      <c r="C44" s="274">
        <v>66742</v>
      </c>
      <c r="D44" s="274">
        <v>14968</v>
      </c>
      <c r="E44" s="274">
        <v>7028</v>
      </c>
      <c r="F44" s="274">
        <v>8665</v>
      </c>
      <c r="G44" s="263">
        <v>12.982829402774865</v>
      </c>
      <c r="H44" s="263">
        <v>123.29254410927717</v>
      </c>
      <c r="I44" s="262">
        <v>1637</v>
      </c>
    </row>
    <row r="45" spans="1:9" x14ac:dyDescent="0.25">
      <c r="A45" s="261" t="s">
        <v>214</v>
      </c>
      <c r="B45" s="274">
        <v>0</v>
      </c>
      <c r="C45" s="274">
        <v>0</v>
      </c>
      <c r="D45" s="274">
        <v>0</v>
      </c>
      <c r="E45" s="274">
        <v>0</v>
      </c>
      <c r="F45" s="274">
        <v>31690</v>
      </c>
      <c r="G45" s="263">
        <v>0</v>
      </c>
      <c r="H45" s="263">
        <v>0</v>
      </c>
      <c r="I45" s="262">
        <v>31690</v>
      </c>
    </row>
    <row r="46" spans="1:9" x14ac:dyDescent="0.25">
      <c r="A46" s="270" t="s">
        <v>215</v>
      </c>
      <c r="B46" s="275">
        <v>31690</v>
      </c>
      <c r="C46" s="275">
        <v>66742</v>
      </c>
      <c r="D46" s="275">
        <v>14968</v>
      </c>
      <c r="E46" s="275">
        <v>7028</v>
      </c>
      <c r="F46" s="275">
        <v>40355</v>
      </c>
      <c r="G46" s="265">
        <v>60.464175481705674</v>
      </c>
      <c r="H46" s="265">
        <v>574.20318725099605</v>
      </c>
      <c r="I46" s="266">
        <v>33327</v>
      </c>
    </row>
    <row r="48" spans="1:9" x14ac:dyDescent="0.25">
      <c r="A48" s="276" t="s">
        <v>234</v>
      </c>
    </row>
    <row r="49" spans="1:4" x14ac:dyDescent="0.25">
      <c r="A49" s="20"/>
      <c r="C49" s="68"/>
      <c r="D49" s="68"/>
    </row>
  </sheetData>
  <phoneticPr fontId="24" type="noConversion"/>
  <printOptions horizontalCentered="1"/>
  <pageMargins left="0.55118110236220474" right="0.59055118110236227" top="0.43307086614173229" bottom="0.51181102362204722" header="0.51181102362204722" footer="0.51181102362204722"/>
  <pageSetup paperSize="9" scale="6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43"/>
  <sheetViews>
    <sheetView showGridLines="0" zoomScale="70" zoomScaleNormal="70" workbookViewId="0">
      <selection activeCell="E7" sqref="E7"/>
    </sheetView>
  </sheetViews>
  <sheetFormatPr defaultRowHeight="15" customHeight="1" x14ac:dyDescent="0.2"/>
  <cols>
    <col min="1" max="1" width="16" style="633" customWidth="1"/>
    <col min="2" max="2" width="16.85546875" style="633" customWidth="1"/>
    <col min="3" max="3" width="18.7109375" style="633" customWidth="1"/>
    <col min="4" max="4" width="74" style="633" customWidth="1"/>
    <col min="5" max="5" width="13.7109375" style="633" customWidth="1"/>
    <col min="6" max="6" width="16.85546875" style="633" customWidth="1"/>
    <col min="7" max="7" width="15.85546875" style="633" customWidth="1"/>
    <col min="8" max="8" width="15.5703125" style="633" customWidth="1"/>
    <col min="9" max="9" width="17" style="633" customWidth="1"/>
    <col min="10" max="10" width="15" style="633" customWidth="1"/>
    <col min="11" max="11" width="9.140625" style="633"/>
    <col min="12" max="12" width="12" style="633" customWidth="1"/>
    <col min="13" max="256" width="9.140625" style="633"/>
    <col min="257" max="257" width="16" style="633" customWidth="1"/>
    <col min="258" max="258" width="16.85546875" style="633" customWidth="1"/>
    <col min="259" max="259" width="17.5703125" style="633" bestFit="1" customWidth="1"/>
    <col min="260" max="260" width="60.7109375" style="633" customWidth="1"/>
    <col min="261" max="261" width="10" style="633" bestFit="1" customWidth="1"/>
    <col min="262" max="262" width="16.85546875" style="633" customWidth="1"/>
    <col min="263" max="263" width="15.85546875" style="633" customWidth="1"/>
    <col min="264" max="264" width="15.5703125" style="633" customWidth="1"/>
    <col min="265" max="265" width="13.28515625" style="633" customWidth="1"/>
    <col min="266" max="512" width="9.140625" style="633"/>
    <col min="513" max="513" width="16" style="633" customWidth="1"/>
    <col min="514" max="514" width="16.85546875" style="633" customWidth="1"/>
    <col min="515" max="515" width="17.5703125" style="633" bestFit="1" customWidth="1"/>
    <col min="516" max="516" width="60.7109375" style="633" customWidth="1"/>
    <col min="517" max="517" width="10" style="633" bestFit="1" customWidth="1"/>
    <col min="518" max="518" width="16.85546875" style="633" customWidth="1"/>
    <col min="519" max="519" width="15.85546875" style="633" customWidth="1"/>
    <col min="520" max="520" width="15.5703125" style="633" customWidth="1"/>
    <col min="521" max="521" width="13.28515625" style="633" customWidth="1"/>
    <col min="522" max="768" width="9.140625" style="633"/>
    <col min="769" max="769" width="16" style="633" customWidth="1"/>
    <col min="770" max="770" width="16.85546875" style="633" customWidth="1"/>
    <col min="771" max="771" width="17.5703125" style="633" bestFit="1" customWidth="1"/>
    <col min="772" max="772" width="60.7109375" style="633" customWidth="1"/>
    <col min="773" max="773" width="10" style="633" bestFit="1" customWidth="1"/>
    <col min="774" max="774" width="16.85546875" style="633" customWidth="1"/>
    <col min="775" max="775" width="15.85546875" style="633" customWidth="1"/>
    <col min="776" max="776" width="15.5703125" style="633" customWidth="1"/>
    <col min="777" max="777" width="13.28515625" style="633" customWidth="1"/>
    <col min="778" max="1024" width="9.140625" style="633"/>
    <col min="1025" max="1025" width="16" style="633" customWidth="1"/>
    <col min="1026" max="1026" width="16.85546875" style="633" customWidth="1"/>
    <col min="1027" max="1027" width="17.5703125" style="633" bestFit="1" customWidth="1"/>
    <col min="1028" max="1028" width="60.7109375" style="633" customWidth="1"/>
    <col min="1029" max="1029" width="10" style="633" bestFit="1" customWidth="1"/>
    <col min="1030" max="1030" width="16.85546875" style="633" customWidth="1"/>
    <col min="1031" max="1031" width="15.85546875" style="633" customWidth="1"/>
    <col min="1032" max="1032" width="15.5703125" style="633" customWidth="1"/>
    <col min="1033" max="1033" width="13.28515625" style="633" customWidth="1"/>
    <col min="1034" max="1280" width="9.140625" style="633"/>
    <col min="1281" max="1281" width="16" style="633" customWidth="1"/>
    <col min="1282" max="1282" width="16.85546875" style="633" customWidth="1"/>
    <col min="1283" max="1283" width="17.5703125" style="633" bestFit="1" customWidth="1"/>
    <col min="1284" max="1284" width="60.7109375" style="633" customWidth="1"/>
    <col min="1285" max="1285" width="10" style="633" bestFit="1" customWidth="1"/>
    <col min="1286" max="1286" width="16.85546875" style="633" customWidth="1"/>
    <col min="1287" max="1287" width="15.85546875" style="633" customWidth="1"/>
    <col min="1288" max="1288" width="15.5703125" style="633" customWidth="1"/>
    <col min="1289" max="1289" width="13.28515625" style="633" customWidth="1"/>
    <col min="1290" max="1536" width="9.140625" style="633"/>
    <col min="1537" max="1537" width="16" style="633" customWidth="1"/>
    <col min="1538" max="1538" width="16.85546875" style="633" customWidth="1"/>
    <col min="1539" max="1539" width="17.5703125" style="633" bestFit="1" customWidth="1"/>
    <col min="1540" max="1540" width="60.7109375" style="633" customWidth="1"/>
    <col min="1541" max="1541" width="10" style="633" bestFit="1" customWidth="1"/>
    <col min="1542" max="1542" width="16.85546875" style="633" customWidth="1"/>
    <col min="1543" max="1543" width="15.85546875" style="633" customWidth="1"/>
    <col min="1544" max="1544" width="15.5703125" style="633" customWidth="1"/>
    <col min="1545" max="1545" width="13.28515625" style="633" customWidth="1"/>
    <col min="1546" max="1792" width="9.140625" style="633"/>
    <col min="1793" max="1793" width="16" style="633" customWidth="1"/>
    <col min="1794" max="1794" width="16.85546875" style="633" customWidth="1"/>
    <col min="1795" max="1795" width="17.5703125" style="633" bestFit="1" customWidth="1"/>
    <col min="1796" max="1796" width="60.7109375" style="633" customWidth="1"/>
    <col min="1797" max="1797" width="10" style="633" bestFit="1" customWidth="1"/>
    <col min="1798" max="1798" width="16.85546875" style="633" customWidth="1"/>
    <col min="1799" max="1799" width="15.85546875" style="633" customWidth="1"/>
    <col min="1800" max="1800" width="15.5703125" style="633" customWidth="1"/>
    <col min="1801" max="1801" width="13.28515625" style="633" customWidth="1"/>
    <col min="1802" max="2048" width="9.140625" style="633"/>
    <col min="2049" max="2049" width="16" style="633" customWidth="1"/>
    <col min="2050" max="2050" width="16.85546875" style="633" customWidth="1"/>
    <col min="2051" max="2051" width="17.5703125" style="633" bestFit="1" customWidth="1"/>
    <col min="2052" max="2052" width="60.7109375" style="633" customWidth="1"/>
    <col min="2053" max="2053" width="10" style="633" bestFit="1" customWidth="1"/>
    <col min="2054" max="2054" width="16.85546875" style="633" customWidth="1"/>
    <col min="2055" max="2055" width="15.85546875" style="633" customWidth="1"/>
    <col min="2056" max="2056" width="15.5703125" style="633" customWidth="1"/>
    <col min="2057" max="2057" width="13.28515625" style="633" customWidth="1"/>
    <col min="2058" max="2304" width="9.140625" style="633"/>
    <col min="2305" max="2305" width="16" style="633" customWidth="1"/>
    <col min="2306" max="2306" width="16.85546875" style="633" customWidth="1"/>
    <col min="2307" max="2307" width="17.5703125" style="633" bestFit="1" customWidth="1"/>
    <col min="2308" max="2308" width="60.7109375" style="633" customWidth="1"/>
    <col min="2309" max="2309" width="10" style="633" bestFit="1" customWidth="1"/>
    <col min="2310" max="2310" width="16.85546875" style="633" customWidth="1"/>
    <col min="2311" max="2311" width="15.85546875" style="633" customWidth="1"/>
    <col min="2312" max="2312" width="15.5703125" style="633" customWidth="1"/>
    <col min="2313" max="2313" width="13.28515625" style="633" customWidth="1"/>
    <col min="2314" max="2560" width="9.140625" style="633"/>
    <col min="2561" max="2561" width="16" style="633" customWidth="1"/>
    <col min="2562" max="2562" width="16.85546875" style="633" customWidth="1"/>
    <col min="2563" max="2563" width="17.5703125" style="633" bestFit="1" customWidth="1"/>
    <col min="2564" max="2564" width="60.7109375" style="633" customWidth="1"/>
    <col min="2565" max="2565" width="10" style="633" bestFit="1" customWidth="1"/>
    <col min="2566" max="2566" width="16.85546875" style="633" customWidth="1"/>
    <col min="2567" max="2567" width="15.85546875" style="633" customWidth="1"/>
    <col min="2568" max="2568" width="15.5703125" style="633" customWidth="1"/>
    <col min="2569" max="2569" width="13.28515625" style="633" customWidth="1"/>
    <col min="2570" max="2816" width="9.140625" style="633"/>
    <col min="2817" max="2817" width="16" style="633" customWidth="1"/>
    <col min="2818" max="2818" width="16.85546875" style="633" customWidth="1"/>
    <col min="2819" max="2819" width="17.5703125" style="633" bestFit="1" customWidth="1"/>
    <col min="2820" max="2820" width="60.7109375" style="633" customWidth="1"/>
    <col min="2821" max="2821" width="10" style="633" bestFit="1" customWidth="1"/>
    <col min="2822" max="2822" width="16.85546875" style="633" customWidth="1"/>
    <col min="2823" max="2823" width="15.85546875" style="633" customWidth="1"/>
    <col min="2824" max="2824" width="15.5703125" style="633" customWidth="1"/>
    <col min="2825" max="2825" width="13.28515625" style="633" customWidth="1"/>
    <col min="2826" max="3072" width="9.140625" style="633"/>
    <col min="3073" max="3073" width="16" style="633" customWidth="1"/>
    <col min="3074" max="3074" width="16.85546875" style="633" customWidth="1"/>
    <col min="3075" max="3075" width="17.5703125" style="633" bestFit="1" customWidth="1"/>
    <col min="3076" max="3076" width="60.7109375" style="633" customWidth="1"/>
    <col min="3077" max="3077" width="10" style="633" bestFit="1" customWidth="1"/>
    <col min="3078" max="3078" width="16.85546875" style="633" customWidth="1"/>
    <col min="3079" max="3079" width="15.85546875" style="633" customWidth="1"/>
    <col min="3080" max="3080" width="15.5703125" style="633" customWidth="1"/>
    <col min="3081" max="3081" width="13.28515625" style="633" customWidth="1"/>
    <col min="3082" max="3328" width="9.140625" style="633"/>
    <col min="3329" max="3329" width="16" style="633" customWidth="1"/>
    <col min="3330" max="3330" width="16.85546875" style="633" customWidth="1"/>
    <col min="3331" max="3331" width="17.5703125" style="633" bestFit="1" customWidth="1"/>
    <col min="3332" max="3332" width="60.7109375" style="633" customWidth="1"/>
    <col min="3333" max="3333" width="10" style="633" bestFit="1" customWidth="1"/>
    <col min="3334" max="3334" width="16.85546875" style="633" customWidth="1"/>
    <col min="3335" max="3335" width="15.85546875" style="633" customWidth="1"/>
    <col min="3336" max="3336" width="15.5703125" style="633" customWidth="1"/>
    <col min="3337" max="3337" width="13.28515625" style="633" customWidth="1"/>
    <col min="3338" max="3584" width="9.140625" style="633"/>
    <col min="3585" max="3585" width="16" style="633" customWidth="1"/>
    <col min="3586" max="3586" width="16.85546875" style="633" customWidth="1"/>
    <col min="3587" max="3587" width="17.5703125" style="633" bestFit="1" customWidth="1"/>
    <col min="3588" max="3588" width="60.7109375" style="633" customWidth="1"/>
    <col min="3589" max="3589" width="10" style="633" bestFit="1" customWidth="1"/>
    <col min="3590" max="3590" width="16.85546875" style="633" customWidth="1"/>
    <col min="3591" max="3591" width="15.85546875" style="633" customWidth="1"/>
    <col min="3592" max="3592" width="15.5703125" style="633" customWidth="1"/>
    <col min="3593" max="3593" width="13.28515625" style="633" customWidth="1"/>
    <col min="3594" max="3840" width="9.140625" style="633"/>
    <col min="3841" max="3841" width="16" style="633" customWidth="1"/>
    <col min="3842" max="3842" width="16.85546875" style="633" customWidth="1"/>
    <col min="3843" max="3843" width="17.5703125" style="633" bestFit="1" customWidth="1"/>
    <col min="3844" max="3844" width="60.7109375" style="633" customWidth="1"/>
    <col min="3845" max="3845" width="10" style="633" bestFit="1" customWidth="1"/>
    <col min="3846" max="3846" width="16.85546875" style="633" customWidth="1"/>
    <col min="3847" max="3847" width="15.85546875" style="633" customWidth="1"/>
    <col min="3848" max="3848" width="15.5703125" style="633" customWidth="1"/>
    <col min="3849" max="3849" width="13.28515625" style="633" customWidth="1"/>
    <col min="3850" max="4096" width="9.140625" style="633"/>
    <col min="4097" max="4097" width="16" style="633" customWidth="1"/>
    <col min="4098" max="4098" width="16.85546875" style="633" customWidth="1"/>
    <col min="4099" max="4099" width="17.5703125" style="633" bestFit="1" customWidth="1"/>
    <col min="4100" max="4100" width="60.7109375" style="633" customWidth="1"/>
    <col min="4101" max="4101" width="10" style="633" bestFit="1" customWidth="1"/>
    <col min="4102" max="4102" width="16.85546875" style="633" customWidth="1"/>
    <col min="4103" max="4103" width="15.85546875" style="633" customWidth="1"/>
    <col min="4104" max="4104" width="15.5703125" style="633" customWidth="1"/>
    <col min="4105" max="4105" width="13.28515625" style="633" customWidth="1"/>
    <col min="4106" max="4352" width="9.140625" style="633"/>
    <col min="4353" max="4353" width="16" style="633" customWidth="1"/>
    <col min="4354" max="4354" width="16.85546875" style="633" customWidth="1"/>
    <col min="4355" max="4355" width="17.5703125" style="633" bestFit="1" customWidth="1"/>
    <col min="4356" max="4356" width="60.7109375" style="633" customWidth="1"/>
    <col min="4357" max="4357" width="10" style="633" bestFit="1" customWidth="1"/>
    <col min="4358" max="4358" width="16.85546875" style="633" customWidth="1"/>
    <col min="4359" max="4359" width="15.85546875" style="633" customWidth="1"/>
    <col min="4360" max="4360" width="15.5703125" style="633" customWidth="1"/>
    <col min="4361" max="4361" width="13.28515625" style="633" customWidth="1"/>
    <col min="4362" max="4608" width="9.140625" style="633"/>
    <col min="4609" max="4609" width="16" style="633" customWidth="1"/>
    <col min="4610" max="4610" width="16.85546875" style="633" customWidth="1"/>
    <col min="4611" max="4611" width="17.5703125" style="633" bestFit="1" customWidth="1"/>
    <col min="4612" max="4612" width="60.7109375" style="633" customWidth="1"/>
    <col min="4613" max="4613" width="10" style="633" bestFit="1" customWidth="1"/>
    <col min="4614" max="4614" width="16.85546875" style="633" customWidth="1"/>
    <col min="4615" max="4615" width="15.85546875" style="633" customWidth="1"/>
    <col min="4616" max="4616" width="15.5703125" style="633" customWidth="1"/>
    <col min="4617" max="4617" width="13.28515625" style="633" customWidth="1"/>
    <col min="4618" max="4864" width="9.140625" style="633"/>
    <col min="4865" max="4865" width="16" style="633" customWidth="1"/>
    <col min="4866" max="4866" width="16.85546875" style="633" customWidth="1"/>
    <col min="4867" max="4867" width="17.5703125" style="633" bestFit="1" customWidth="1"/>
    <col min="4868" max="4868" width="60.7109375" style="633" customWidth="1"/>
    <col min="4869" max="4869" width="10" style="633" bestFit="1" customWidth="1"/>
    <col min="4870" max="4870" width="16.85546875" style="633" customWidth="1"/>
    <col min="4871" max="4871" width="15.85546875" style="633" customWidth="1"/>
    <col min="4872" max="4872" width="15.5703125" style="633" customWidth="1"/>
    <col min="4873" max="4873" width="13.28515625" style="633" customWidth="1"/>
    <col min="4874" max="5120" width="9.140625" style="633"/>
    <col min="5121" max="5121" width="16" style="633" customWidth="1"/>
    <col min="5122" max="5122" width="16.85546875" style="633" customWidth="1"/>
    <col min="5123" max="5123" width="17.5703125" style="633" bestFit="1" customWidth="1"/>
    <col min="5124" max="5124" width="60.7109375" style="633" customWidth="1"/>
    <col min="5125" max="5125" width="10" style="633" bestFit="1" customWidth="1"/>
    <col min="5126" max="5126" width="16.85546875" style="633" customWidth="1"/>
    <col min="5127" max="5127" width="15.85546875" style="633" customWidth="1"/>
    <col min="5128" max="5128" width="15.5703125" style="633" customWidth="1"/>
    <col min="5129" max="5129" width="13.28515625" style="633" customWidth="1"/>
    <col min="5130" max="5376" width="9.140625" style="633"/>
    <col min="5377" max="5377" width="16" style="633" customWidth="1"/>
    <col min="5378" max="5378" width="16.85546875" style="633" customWidth="1"/>
    <col min="5379" max="5379" width="17.5703125" style="633" bestFit="1" customWidth="1"/>
    <col min="5380" max="5380" width="60.7109375" style="633" customWidth="1"/>
    <col min="5381" max="5381" width="10" style="633" bestFit="1" customWidth="1"/>
    <col min="5382" max="5382" width="16.85546875" style="633" customWidth="1"/>
    <col min="5383" max="5383" width="15.85546875" style="633" customWidth="1"/>
    <col min="5384" max="5384" width="15.5703125" style="633" customWidth="1"/>
    <col min="5385" max="5385" width="13.28515625" style="633" customWidth="1"/>
    <col min="5386" max="5632" width="9.140625" style="633"/>
    <col min="5633" max="5633" width="16" style="633" customWidth="1"/>
    <col min="5634" max="5634" width="16.85546875" style="633" customWidth="1"/>
    <col min="5635" max="5635" width="17.5703125" style="633" bestFit="1" customWidth="1"/>
    <col min="5636" max="5636" width="60.7109375" style="633" customWidth="1"/>
    <col min="5637" max="5637" width="10" style="633" bestFit="1" customWidth="1"/>
    <col min="5638" max="5638" width="16.85546875" style="633" customWidth="1"/>
    <col min="5639" max="5639" width="15.85546875" style="633" customWidth="1"/>
    <col min="5640" max="5640" width="15.5703125" style="633" customWidth="1"/>
    <col min="5641" max="5641" width="13.28515625" style="633" customWidth="1"/>
    <col min="5642" max="5888" width="9.140625" style="633"/>
    <col min="5889" max="5889" width="16" style="633" customWidth="1"/>
    <col min="5890" max="5890" width="16.85546875" style="633" customWidth="1"/>
    <col min="5891" max="5891" width="17.5703125" style="633" bestFit="1" customWidth="1"/>
    <col min="5892" max="5892" width="60.7109375" style="633" customWidth="1"/>
    <col min="5893" max="5893" width="10" style="633" bestFit="1" customWidth="1"/>
    <col min="5894" max="5894" width="16.85546875" style="633" customWidth="1"/>
    <col min="5895" max="5895" width="15.85546875" style="633" customWidth="1"/>
    <col min="5896" max="5896" width="15.5703125" style="633" customWidth="1"/>
    <col min="5897" max="5897" width="13.28515625" style="633" customWidth="1"/>
    <col min="5898" max="6144" width="9.140625" style="633"/>
    <col min="6145" max="6145" width="16" style="633" customWidth="1"/>
    <col min="6146" max="6146" width="16.85546875" style="633" customWidth="1"/>
    <col min="6147" max="6147" width="17.5703125" style="633" bestFit="1" customWidth="1"/>
    <col min="6148" max="6148" width="60.7109375" style="633" customWidth="1"/>
    <col min="6149" max="6149" width="10" style="633" bestFit="1" customWidth="1"/>
    <col min="6150" max="6150" width="16.85546875" style="633" customWidth="1"/>
    <col min="6151" max="6151" width="15.85546875" style="633" customWidth="1"/>
    <col min="6152" max="6152" width="15.5703125" style="633" customWidth="1"/>
    <col min="6153" max="6153" width="13.28515625" style="633" customWidth="1"/>
    <col min="6154" max="6400" width="9.140625" style="633"/>
    <col min="6401" max="6401" width="16" style="633" customWidth="1"/>
    <col min="6402" max="6402" width="16.85546875" style="633" customWidth="1"/>
    <col min="6403" max="6403" width="17.5703125" style="633" bestFit="1" customWidth="1"/>
    <col min="6404" max="6404" width="60.7109375" style="633" customWidth="1"/>
    <col min="6405" max="6405" width="10" style="633" bestFit="1" customWidth="1"/>
    <col min="6406" max="6406" width="16.85546875" style="633" customWidth="1"/>
    <col min="6407" max="6407" width="15.85546875" style="633" customWidth="1"/>
    <col min="6408" max="6408" width="15.5703125" style="633" customWidth="1"/>
    <col min="6409" max="6409" width="13.28515625" style="633" customWidth="1"/>
    <col min="6410" max="6656" width="9.140625" style="633"/>
    <col min="6657" max="6657" width="16" style="633" customWidth="1"/>
    <col min="6658" max="6658" width="16.85546875" style="633" customWidth="1"/>
    <col min="6659" max="6659" width="17.5703125" style="633" bestFit="1" customWidth="1"/>
    <col min="6660" max="6660" width="60.7109375" style="633" customWidth="1"/>
    <col min="6661" max="6661" width="10" style="633" bestFit="1" customWidth="1"/>
    <col min="6662" max="6662" width="16.85546875" style="633" customWidth="1"/>
    <col min="6663" max="6663" width="15.85546875" style="633" customWidth="1"/>
    <col min="6664" max="6664" width="15.5703125" style="633" customWidth="1"/>
    <col min="6665" max="6665" width="13.28515625" style="633" customWidth="1"/>
    <col min="6666" max="6912" width="9.140625" style="633"/>
    <col min="6913" max="6913" width="16" style="633" customWidth="1"/>
    <col min="6914" max="6914" width="16.85546875" style="633" customWidth="1"/>
    <col min="6915" max="6915" width="17.5703125" style="633" bestFit="1" customWidth="1"/>
    <col min="6916" max="6916" width="60.7109375" style="633" customWidth="1"/>
    <col min="6917" max="6917" width="10" style="633" bestFit="1" customWidth="1"/>
    <col min="6918" max="6918" width="16.85546875" style="633" customWidth="1"/>
    <col min="6919" max="6919" width="15.85546875" style="633" customWidth="1"/>
    <col min="6920" max="6920" width="15.5703125" style="633" customWidth="1"/>
    <col min="6921" max="6921" width="13.28515625" style="633" customWidth="1"/>
    <col min="6922" max="7168" width="9.140625" style="633"/>
    <col min="7169" max="7169" width="16" style="633" customWidth="1"/>
    <col min="7170" max="7170" width="16.85546875" style="633" customWidth="1"/>
    <col min="7171" max="7171" width="17.5703125" style="633" bestFit="1" customWidth="1"/>
    <col min="7172" max="7172" width="60.7109375" style="633" customWidth="1"/>
    <col min="7173" max="7173" width="10" style="633" bestFit="1" customWidth="1"/>
    <col min="7174" max="7174" width="16.85546875" style="633" customWidth="1"/>
    <col min="7175" max="7175" width="15.85546875" style="633" customWidth="1"/>
    <col min="7176" max="7176" width="15.5703125" style="633" customWidth="1"/>
    <col min="7177" max="7177" width="13.28515625" style="633" customWidth="1"/>
    <col min="7178" max="7424" width="9.140625" style="633"/>
    <col min="7425" max="7425" width="16" style="633" customWidth="1"/>
    <col min="7426" max="7426" width="16.85546875" style="633" customWidth="1"/>
    <col min="7427" max="7427" width="17.5703125" style="633" bestFit="1" customWidth="1"/>
    <col min="7428" max="7428" width="60.7109375" style="633" customWidth="1"/>
    <col min="7429" max="7429" width="10" style="633" bestFit="1" customWidth="1"/>
    <col min="7430" max="7430" width="16.85546875" style="633" customWidth="1"/>
    <col min="7431" max="7431" width="15.85546875" style="633" customWidth="1"/>
    <col min="7432" max="7432" width="15.5703125" style="633" customWidth="1"/>
    <col min="7433" max="7433" width="13.28515625" style="633" customWidth="1"/>
    <col min="7434" max="7680" width="9.140625" style="633"/>
    <col min="7681" max="7681" width="16" style="633" customWidth="1"/>
    <col min="7682" max="7682" width="16.85546875" style="633" customWidth="1"/>
    <col min="7683" max="7683" width="17.5703125" style="633" bestFit="1" customWidth="1"/>
    <col min="7684" max="7684" width="60.7109375" style="633" customWidth="1"/>
    <col min="7685" max="7685" width="10" style="633" bestFit="1" customWidth="1"/>
    <col min="7686" max="7686" width="16.85546875" style="633" customWidth="1"/>
    <col min="7687" max="7687" width="15.85546875" style="633" customWidth="1"/>
    <col min="7688" max="7688" width="15.5703125" style="633" customWidth="1"/>
    <col min="7689" max="7689" width="13.28515625" style="633" customWidth="1"/>
    <col min="7690" max="7936" width="9.140625" style="633"/>
    <col min="7937" max="7937" width="16" style="633" customWidth="1"/>
    <col min="7938" max="7938" width="16.85546875" style="633" customWidth="1"/>
    <col min="7939" max="7939" width="17.5703125" style="633" bestFit="1" customWidth="1"/>
    <col min="7940" max="7940" width="60.7109375" style="633" customWidth="1"/>
    <col min="7941" max="7941" width="10" style="633" bestFit="1" customWidth="1"/>
    <col min="7942" max="7942" width="16.85546875" style="633" customWidth="1"/>
    <col min="7943" max="7943" width="15.85546875" style="633" customWidth="1"/>
    <col min="7944" max="7944" width="15.5703125" style="633" customWidth="1"/>
    <col min="7945" max="7945" width="13.28515625" style="633" customWidth="1"/>
    <col min="7946" max="8192" width="9.140625" style="633"/>
    <col min="8193" max="8193" width="16" style="633" customWidth="1"/>
    <col min="8194" max="8194" width="16.85546875" style="633" customWidth="1"/>
    <col min="8195" max="8195" width="17.5703125" style="633" bestFit="1" customWidth="1"/>
    <col min="8196" max="8196" width="60.7109375" style="633" customWidth="1"/>
    <col min="8197" max="8197" width="10" style="633" bestFit="1" customWidth="1"/>
    <col min="8198" max="8198" width="16.85546875" style="633" customWidth="1"/>
    <col min="8199" max="8199" width="15.85546875" style="633" customWidth="1"/>
    <col min="8200" max="8200" width="15.5703125" style="633" customWidth="1"/>
    <col min="8201" max="8201" width="13.28515625" style="633" customWidth="1"/>
    <col min="8202" max="8448" width="9.140625" style="633"/>
    <col min="8449" max="8449" width="16" style="633" customWidth="1"/>
    <col min="8450" max="8450" width="16.85546875" style="633" customWidth="1"/>
    <col min="8451" max="8451" width="17.5703125" style="633" bestFit="1" customWidth="1"/>
    <col min="8452" max="8452" width="60.7109375" style="633" customWidth="1"/>
    <col min="8453" max="8453" width="10" style="633" bestFit="1" customWidth="1"/>
    <col min="8454" max="8454" width="16.85546875" style="633" customWidth="1"/>
    <col min="8455" max="8455" width="15.85546875" style="633" customWidth="1"/>
    <col min="8456" max="8456" width="15.5703125" style="633" customWidth="1"/>
    <col min="8457" max="8457" width="13.28515625" style="633" customWidth="1"/>
    <col min="8458" max="8704" width="9.140625" style="633"/>
    <col min="8705" max="8705" width="16" style="633" customWidth="1"/>
    <col min="8706" max="8706" width="16.85546875" style="633" customWidth="1"/>
    <col min="8707" max="8707" width="17.5703125" style="633" bestFit="1" customWidth="1"/>
    <col min="8708" max="8708" width="60.7109375" style="633" customWidth="1"/>
    <col min="8709" max="8709" width="10" style="633" bestFit="1" customWidth="1"/>
    <col min="8710" max="8710" width="16.85546875" style="633" customWidth="1"/>
    <col min="8711" max="8711" width="15.85546875" style="633" customWidth="1"/>
    <col min="8712" max="8712" width="15.5703125" style="633" customWidth="1"/>
    <col min="8713" max="8713" width="13.28515625" style="633" customWidth="1"/>
    <col min="8714" max="8960" width="9.140625" style="633"/>
    <col min="8961" max="8961" width="16" style="633" customWidth="1"/>
    <col min="8962" max="8962" width="16.85546875" style="633" customWidth="1"/>
    <col min="8963" max="8963" width="17.5703125" style="633" bestFit="1" customWidth="1"/>
    <col min="8964" max="8964" width="60.7109375" style="633" customWidth="1"/>
    <col min="8965" max="8965" width="10" style="633" bestFit="1" customWidth="1"/>
    <col min="8966" max="8966" width="16.85546875" style="633" customWidth="1"/>
    <col min="8967" max="8967" width="15.85546875" style="633" customWidth="1"/>
    <col min="8968" max="8968" width="15.5703125" style="633" customWidth="1"/>
    <col min="8969" max="8969" width="13.28515625" style="633" customWidth="1"/>
    <col min="8970" max="9216" width="9.140625" style="633"/>
    <col min="9217" max="9217" width="16" style="633" customWidth="1"/>
    <col min="9218" max="9218" width="16.85546875" style="633" customWidth="1"/>
    <col min="9219" max="9219" width="17.5703125" style="633" bestFit="1" customWidth="1"/>
    <col min="9220" max="9220" width="60.7109375" style="633" customWidth="1"/>
    <col min="9221" max="9221" width="10" style="633" bestFit="1" customWidth="1"/>
    <col min="9222" max="9222" width="16.85546875" style="633" customWidth="1"/>
    <col min="9223" max="9223" width="15.85546875" style="633" customWidth="1"/>
    <col min="9224" max="9224" width="15.5703125" style="633" customWidth="1"/>
    <col min="9225" max="9225" width="13.28515625" style="633" customWidth="1"/>
    <col min="9226" max="9472" width="9.140625" style="633"/>
    <col min="9473" max="9473" width="16" style="633" customWidth="1"/>
    <col min="9474" max="9474" width="16.85546875" style="633" customWidth="1"/>
    <col min="9475" max="9475" width="17.5703125" style="633" bestFit="1" customWidth="1"/>
    <col min="9476" max="9476" width="60.7109375" style="633" customWidth="1"/>
    <col min="9477" max="9477" width="10" style="633" bestFit="1" customWidth="1"/>
    <col min="9478" max="9478" width="16.85546875" style="633" customWidth="1"/>
    <col min="9479" max="9479" width="15.85546875" style="633" customWidth="1"/>
    <col min="9480" max="9480" width="15.5703125" style="633" customWidth="1"/>
    <col min="9481" max="9481" width="13.28515625" style="633" customWidth="1"/>
    <col min="9482" max="9728" width="9.140625" style="633"/>
    <col min="9729" max="9729" width="16" style="633" customWidth="1"/>
    <col min="9730" max="9730" width="16.85546875" style="633" customWidth="1"/>
    <col min="9731" max="9731" width="17.5703125" style="633" bestFit="1" customWidth="1"/>
    <col min="9732" max="9732" width="60.7109375" style="633" customWidth="1"/>
    <col min="9733" max="9733" width="10" style="633" bestFit="1" customWidth="1"/>
    <col min="9734" max="9734" width="16.85546875" style="633" customWidth="1"/>
    <col min="9735" max="9735" width="15.85546875" style="633" customWidth="1"/>
    <col min="9736" max="9736" width="15.5703125" style="633" customWidth="1"/>
    <col min="9737" max="9737" width="13.28515625" style="633" customWidth="1"/>
    <col min="9738" max="9984" width="9.140625" style="633"/>
    <col min="9985" max="9985" width="16" style="633" customWidth="1"/>
    <col min="9986" max="9986" width="16.85546875" style="633" customWidth="1"/>
    <col min="9987" max="9987" width="17.5703125" style="633" bestFit="1" customWidth="1"/>
    <col min="9988" max="9988" width="60.7109375" style="633" customWidth="1"/>
    <col min="9989" max="9989" width="10" style="633" bestFit="1" customWidth="1"/>
    <col min="9990" max="9990" width="16.85546875" style="633" customWidth="1"/>
    <col min="9991" max="9991" width="15.85546875" style="633" customWidth="1"/>
    <col min="9992" max="9992" width="15.5703125" style="633" customWidth="1"/>
    <col min="9993" max="9993" width="13.28515625" style="633" customWidth="1"/>
    <col min="9994" max="10240" width="9.140625" style="633"/>
    <col min="10241" max="10241" width="16" style="633" customWidth="1"/>
    <col min="10242" max="10242" width="16.85546875" style="633" customWidth="1"/>
    <col min="10243" max="10243" width="17.5703125" style="633" bestFit="1" customWidth="1"/>
    <col min="10244" max="10244" width="60.7109375" style="633" customWidth="1"/>
    <col min="10245" max="10245" width="10" style="633" bestFit="1" customWidth="1"/>
    <col min="10246" max="10246" width="16.85546875" style="633" customWidth="1"/>
    <col min="10247" max="10247" width="15.85546875" style="633" customWidth="1"/>
    <col min="10248" max="10248" width="15.5703125" style="633" customWidth="1"/>
    <col min="10249" max="10249" width="13.28515625" style="633" customWidth="1"/>
    <col min="10250" max="10496" width="9.140625" style="633"/>
    <col min="10497" max="10497" width="16" style="633" customWidth="1"/>
    <col min="10498" max="10498" width="16.85546875" style="633" customWidth="1"/>
    <col min="10499" max="10499" width="17.5703125" style="633" bestFit="1" customWidth="1"/>
    <col min="10500" max="10500" width="60.7109375" style="633" customWidth="1"/>
    <col min="10501" max="10501" width="10" style="633" bestFit="1" customWidth="1"/>
    <col min="10502" max="10502" width="16.85546875" style="633" customWidth="1"/>
    <col min="10503" max="10503" width="15.85546875" style="633" customWidth="1"/>
    <col min="10504" max="10504" width="15.5703125" style="633" customWidth="1"/>
    <col min="10505" max="10505" width="13.28515625" style="633" customWidth="1"/>
    <col min="10506" max="10752" width="9.140625" style="633"/>
    <col min="10753" max="10753" width="16" style="633" customWidth="1"/>
    <col min="10754" max="10754" width="16.85546875" style="633" customWidth="1"/>
    <col min="10755" max="10755" width="17.5703125" style="633" bestFit="1" customWidth="1"/>
    <col min="10756" max="10756" width="60.7109375" style="633" customWidth="1"/>
    <col min="10757" max="10757" width="10" style="633" bestFit="1" customWidth="1"/>
    <col min="10758" max="10758" width="16.85546875" style="633" customWidth="1"/>
    <col min="10759" max="10759" width="15.85546875" style="633" customWidth="1"/>
    <col min="10760" max="10760" width="15.5703125" style="633" customWidth="1"/>
    <col min="10761" max="10761" width="13.28515625" style="633" customWidth="1"/>
    <col min="10762" max="11008" width="9.140625" style="633"/>
    <col min="11009" max="11009" width="16" style="633" customWidth="1"/>
    <col min="11010" max="11010" width="16.85546875" style="633" customWidth="1"/>
    <col min="11011" max="11011" width="17.5703125" style="633" bestFit="1" customWidth="1"/>
    <col min="11012" max="11012" width="60.7109375" style="633" customWidth="1"/>
    <col min="11013" max="11013" width="10" style="633" bestFit="1" customWidth="1"/>
    <col min="11014" max="11014" width="16.85546875" style="633" customWidth="1"/>
    <col min="11015" max="11015" width="15.85546875" style="633" customWidth="1"/>
    <col min="11016" max="11016" width="15.5703125" style="633" customWidth="1"/>
    <col min="11017" max="11017" width="13.28515625" style="633" customWidth="1"/>
    <col min="11018" max="11264" width="9.140625" style="633"/>
    <col min="11265" max="11265" width="16" style="633" customWidth="1"/>
    <col min="11266" max="11266" width="16.85546875" style="633" customWidth="1"/>
    <col min="11267" max="11267" width="17.5703125" style="633" bestFit="1" customWidth="1"/>
    <col min="11268" max="11268" width="60.7109375" style="633" customWidth="1"/>
    <col min="11269" max="11269" width="10" style="633" bestFit="1" customWidth="1"/>
    <col min="11270" max="11270" width="16.85546875" style="633" customWidth="1"/>
    <col min="11271" max="11271" width="15.85546875" style="633" customWidth="1"/>
    <col min="11272" max="11272" width="15.5703125" style="633" customWidth="1"/>
    <col min="11273" max="11273" width="13.28515625" style="633" customWidth="1"/>
    <col min="11274" max="11520" width="9.140625" style="633"/>
    <col min="11521" max="11521" width="16" style="633" customWidth="1"/>
    <col min="11522" max="11522" width="16.85546875" style="633" customWidth="1"/>
    <col min="11523" max="11523" width="17.5703125" style="633" bestFit="1" customWidth="1"/>
    <col min="11524" max="11524" width="60.7109375" style="633" customWidth="1"/>
    <col min="11525" max="11525" width="10" style="633" bestFit="1" customWidth="1"/>
    <col min="11526" max="11526" width="16.85546875" style="633" customWidth="1"/>
    <col min="11527" max="11527" width="15.85546875" style="633" customWidth="1"/>
    <col min="11528" max="11528" width="15.5703125" style="633" customWidth="1"/>
    <col min="11529" max="11529" width="13.28515625" style="633" customWidth="1"/>
    <col min="11530" max="11776" width="9.140625" style="633"/>
    <col min="11777" max="11777" width="16" style="633" customWidth="1"/>
    <col min="11778" max="11778" width="16.85546875" style="633" customWidth="1"/>
    <col min="11779" max="11779" width="17.5703125" style="633" bestFit="1" customWidth="1"/>
    <col min="11780" max="11780" width="60.7109375" style="633" customWidth="1"/>
    <col min="11781" max="11781" width="10" style="633" bestFit="1" customWidth="1"/>
    <col min="11782" max="11782" width="16.85546875" style="633" customWidth="1"/>
    <col min="11783" max="11783" width="15.85546875" style="633" customWidth="1"/>
    <col min="11784" max="11784" width="15.5703125" style="633" customWidth="1"/>
    <col min="11785" max="11785" width="13.28515625" style="633" customWidth="1"/>
    <col min="11786" max="12032" width="9.140625" style="633"/>
    <col min="12033" max="12033" width="16" style="633" customWidth="1"/>
    <col min="12034" max="12034" width="16.85546875" style="633" customWidth="1"/>
    <col min="12035" max="12035" width="17.5703125" style="633" bestFit="1" customWidth="1"/>
    <col min="12036" max="12036" width="60.7109375" style="633" customWidth="1"/>
    <col min="12037" max="12037" width="10" style="633" bestFit="1" customWidth="1"/>
    <col min="12038" max="12038" width="16.85546875" style="633" customWidth="1"/>
    <col min="12039" max="12039" width="15.85546875" style="633" customWidth="1"/>
    <col min="12040" max="12040" width="15.5703125" style="633" customWidth="1"/>
    <col min="12041" max="12041" width="13.28515625" style="633" customWidth="1"/>
    <col min="12042" max="12288" width="9.140625" style="633"/>
    <col min="12289" max="12289" width="16" style="633" customWidth="1"/>
    <col min="12290" max="12290" width="16.85546875" style="633" customWidth="1"/>
    <col min="12291" max="12291" width="17.5703125" style="633" bestFit="1" customWidth="1"/>
    <col min="12292" max="12292" width="60.7109375" style="633" customWidth="1"/>
    <col min="12293" max="12293" width="10" style="633" bestFit="1" customWidth="1"/>
    <col min="12294" max="12294" width="16.85546875" style="633" customWidth="1"/>
    <col min="12295" max="12295" width="15.85546875" style="633" customWidth="1"/>
    <col min="12296" max="12296" width="15.5703125" style="633" customWidth="1"/>
    <col min="12297" max="12297" width="13.28515625" style="633" customWidth="1"/>
    <col min="12298" max="12544" width="9.140625" style="633"/>
    <col min="12545" max="12545" width="16" style="633" customWidth="1"/>
    <col min="12546" max="12546" width="16.85546875" style="633" customWidth="1"/>
    <col min="12547" max="12547" width="17.5703125" style="633" bestFit="1" customWidth="1"/>
    <col min="12548" max="12548" width="60.7109375" style="633" customWidth="1"/>
    <col min="12549" max="12549" width="10" style="633" bestFit="1" customWidth="1"/>
    <col min="12550" max="12550" width="16.85546875" style="633" customWidth="1"/>
    <col min="12551" max="12551" width="15.85546875" style="633" customWidth="1"/>
    <col min="12552" max="12552" width="15.5703125" style="633" customWidth="1"/>
    <col min="12553" max="12553" width="13.28515625" style="633" customWidth="1"/>
    <col min="12554" max="12800" width="9.140625" style="633"/>
    <col min="12801" max="12801" width="16" style="633" customWidth="1"/>
    <col min="12802" max="12802" width="16.85546875" style="633" customWidth="1"/>
    <col min="12803" max="12803" width="17.5703125" style="633" bestFit="1" customWidth="1"/>
    <col min="12804" max="12804" width="60.7109375" style="633" customWidth="1"/>
    <col min="12805" max="12805" width="10" style="633" bestFit="1" customWidth="1"/>
    <col min="12806" max="12806" width="16.85546875" style="633" customWidth="1"/>
    <col min="12807" max="12807" width="15.85546875" style="633" customWidth="1"/>
    <col min="12808" max="12808" width="15.5703125" style="633" customWidth="1"/>
    <col min="12809" max="12809" width="13.28515625" style="633" customWidth="1"/>
    <col min="12810" max="13056" width="9.140625" style="633"/>
    <col min="13057" max="13057" width="16" style="633" customWidth="1"/>
    <col min="13058" max="13058" width="16.85546875" style="633" customWidth="1"/>
    <col min="13059" max="13059" width="17.5703125" style="633" bestFit="1" customWidth="1"/>
    <col min="13060" max="13060" width="60.7109375" style="633" customWidth="1"/>
    <col min="13061" max="13061" width="10" style="633" bestFit="1" customWidth="1"/>
    <col min="13062" max="13062" width="16.85546875" style="633" customWidth="1"/>
    <col min="13063" max="13063" width="15.85546875" style="633" customWidth="1"/>
    <col min="13064" max="13064" width="15.5703125" style="633" customWidth="1"/>
    <col min="13065" max="13065" width="13.28515625" style="633" customWidth="1"/>
    <col min="13066" max="13312" width="9.140625" style="633"/>
    <col min="13313" max="13313" width="16" style="633" customWidth="1"/>
    <col min="13314" max="13314" width="16.85546875" style="633" customWidth="1"/>
    <col min="13315" max="13315" width="17.5703125" style="633" bestFit="1" customWidth="1"/>
    <col min="13316" max="13316" width="60.7109375" style="633" customWidth="1"/>
    <col min="13317" max="13317" width="10" style="633" bestFit="1" customWidth="1"/>
    <col min="13318" max="13318" width="16.85546875" style="633" customWidth="1"/>
    <col min="13319" max="13319" width="15.85546875" style="633" customWidth="1"/>
    <col min="13320" max="13320" width="15.5703125" style="633" customWidth="1"/>
    <col min="13321" max="13321" width="13.28515625" style="633" customWidth="1"/>
    <col min="13322" max="13568" width="9.140625" style="633"/>
    <col min="13569" max="13569" width="16" style="633" customWidth="1"/>
    <col min="13570" max="13570" width="16.85546875" style="633" customWidth="1"/>
    <col min="13571" max="13571" width="17.5703125" style="633" bestFit="1" customWidth="1"/>
    <col min="13572" max="13572" width="60.7109375" style="633" customWidth="1"/>
    <col min="13573" max="13573" width="10" style="633" bestFit="1" customWidth="1"/>
    <col min="13574" max="13574" width="16.85546875" style="633" customWidth="1"/>
    <col min="13575" max="13575" width="15.85546875" style="633" customWidth="1"/>
    <col min="13576" max="13576" width="15.5703125" style="633" customWidth="1"/>
    <col min="13577" max="13577" width="13.28515625" style="633" customWidth="1"/>
    <col min="13578" max="13824" width="9.140625" style="633"/>
    <col min="13825" max="13825" width="16" style="633" customWidth="1"/>
    <col min="13826" max="13826" width="16.85546875" style="633" customWidth="1"/>
    <col min="13827" max="13827" width="17.5703125" style="633" bestFit="1" customWidth="1"/>
    <col min="13828" max="13828" width="60.7109375" style="633" customWidth="1"/>
    <col min="13829" max="13829" width="10" style="633" bestFit="1" customWidth="1"/>
    <col min="13830" max="13830" width="16.85546875" style="633" customWidth="1"/>
    <col min="13831" max="13831" width="15.85546875" style="633" customWidth="1"/>
    <col min="13832" max="13832" width="15.5703125" style="633" customWidth="1"/>
    <col min="13833" max="13833" width="13.28515625" style="633" customWidth="1"/>
    <col min="13834" max="14080" width="9.140625" style="633"/>
    <col min="14081" max="14081" width="16" style="633" customWidth="1"/>
    <col min="14082" max="14082" width="16.85546875" style="633" customWidth="1"/>
    <col min="14083" max="14083" width="17.5703125" style="633" bestFit="1" customWidth="1"/>
    <col min="14084" max="14084" width="60.7109375" style="633" customWidth="1"/>
    <col min="14085" max="14085" width="10" style="633" bestFit="1" customWidth="1"/>
    <col min="14086" max="14086" width="16.85546875" style="633" customWidth="1"/>
    <col min="14087" max="14087" width="15.85546875" style="633" customWidth="1"/>
    <col min="14088" max="14088" width="15.5703125" style="633" customWidth="1"/>
    <col min="14089" max="14089" width="13.28515625" style="633" customWidth="1"/>
    <col min="14090" max="14336" width="9.140625" style="633"/>
    <col min="14337" max="14337" width="16" style="633" customWidth="1"/>
    <col min="14338" max="14338" width="16.85546875" style="633" customWidth="1"/>
    <col min="14339" max="14339" width="17.5703125" style="633" bestFit="1" customWidth="1"/>
    <col min="14340" max="14340" width="60.7109375" style="633" customWidth="1"/>
    <col min="14341" max="14341" width="10" style="633" bestFit="1" customWidth="1"/>
    <col min="14342" max="14342" width="16.85546875" style="633" customWidth="1"/>
    <col min="14343" max="14343" width="15.85546875" style="633" customWidth="1"/>
    <col min="14344" max="14344" width="15.5703125" style="633" customWidth="1"/>
    <col min="14345" max="14345" width="13.28515625" style="633" customWidth="1"/>
    <col min="14346" max="14592" width="9.140625" style="633"/>
    <col min="14593" max="14593" width="16" style="633" customWidth="1"/>
    <col min="14594" max="14594" width="16.85546875" style="633" customWidth="1"/>
    <col min="14595" max="14595" width="17.5703125" style="633" bestFit="1" customWidth="1"/>
    <col min="14596" max="14596" width="60.7109375" style="633" customWidth="1"/>
    <col min="14597" max="14597" width="10" style="633" bestFit="1" customWidth="1"/>
    <col min="14598" max="14598" width="16.85546875" style="633" customWidth="1"/>
    <col min="14599" max="14599" width="15.85546875" style="633" customWidth="1"/>
    <col min="14600" max="14600" width="15.5703125" style="633" customWidth="1"/>
    <col min="14601" max="14601" width="13.28515625" style="633" customWidth="1"/>
    <col min="14602" max="14848" width="9.140625" style="633"/>
    <col min="14849" max="14849" width="16" style="633" customWidth="1"/>
    <col min="14850" max="14850" width="16.85546875" style="633" customWidth="1"/>
    <col min="14851" max="14851" width="17.5703125" style="633" bestFit="1" customWidth="1"/>
    <col min="14852" max="14852" width="60.7109375" style="633" customWidth="1"/>
    <col min="14853" max="14853" width="10" style="633" bestFit="1" customWidth="1"/>
    <col min="14854" max="14854" width="16.85546875" style="633" customWidth="1"/>
    <col min="14855" max="14855" width="15.85546875" style="633" customWidth="1"/>
    <col min="14856" max="14856" width="15.5703125" style="633" customWidth="1"/>
    <col min="14857" max="14857" width="13.28515625" style="633" customWidth="1"/>
    <col min="14858" max="15104" width="9.140625" style="633"/>
    <col min="15105" max="15105" width="16" style="633" customWidth="1"/>
    <col min="15106" max="15106" width="16.85546875" style="633" customWidth="1"/>
    <col min="15107" max="15107" width="17.5703125" style="633" bestFit="1" customWidth="1"/>
    <col min="15108" max="15108" width="60.7109375" style="633" customWidth="1"/>
    <col min="15109" max="15109" width="10" style="633" bestFit="1" customWidth="1"/>
    <col min="15110" max="15110" width="16.85546875" style="633" customWidth="1"/>
    <col min="15111" max="15111" width="15.85546875" style="633" customWidth="1"/>
    <col min="15112" max="15112" width="15.5703125" style="633" customWidth="1"/>
    <col min="15113" max="15113" width="13.28515625" style="633" customWidth="1"/>
    <col min="15114" max="15360" width="9.140625" style="633"/>
    <col min="15361" max="15361" width="16" style="633" customWidth="1"/>
    <col min="15362" max="15362" width="16.85546875" style="633" customWidth="1"/>
    <col min="15363" max="15363" width="17.5703125" style="633" bestFit="1" customWidth="1"/>
    <col min="15364" max="15364" width="60.7109375" style="633" customWidth="1"/>
    <col min="15365" max="15365" width="10" style="633" bestFit="1" customWidth="1"/>
    <col min="15366" max="15366" width="16.85546875" style="633" customWidth="1"/>
    <col min="15367" max="15367" width="15.85546875" style="633" customWidth="1"/>
    <col min="15368" max="15368" width="15.5703125" style="633" customWidth="1"/>
    <col min="15369" max="15369" width="13.28515625" style="633" customWidth="1"/>
    <col min="15370" max="15616" width="9.140625" style="633"/>
    <col min="15617" max="15617" width="16" style="633" customWidth="1"/>
    <col min="15618" max="15618" width="16.85546875" style="633" customWidth="1"/>
    <col min="15619" max="15619" width="17.5703125" style="633" bestFit="1" customWidth="1"/>
    <col min="15620" max="15620" width="60.7109375" style="633" customWidth="1"/>
    <col min="15621" max="15621" width="10" style="633" bestFit="1" customWidth="1"/>
    <col min="15622" max="15622" width="16.85546875" style="633" customWidth="1"/>
    <col min="15623" max="15623" width="15.85546875" style="633" customWidth="1"/>
    <col min="15624" max="15624" width="15.5703125" style="633" customWidth="1"/>
    <col min="15625" max="15625" width="13.28515625" style="633" customWidth="1"/>
    <col min="15626" max="15872" width="9.140625" style="633"/>
    <col min="15873" max="15873" width="16" style="633" customWidth="1"/>
    <col min="15874" max="15874" width="16.85546875" style="633" customWidth="1"/>
    <col min="15875" max="15875" width="17.5703125" style="633" bestFit="1" customWidth="1"/>
    <col min="15876" max="15876" width="60.7109375" style="633" customWidth="1"/>
    <col min="15877" max="15877" width="10" style="633" bestFit="1" customWidth="1"/>
    <col min="15878" max="15878" width="16.85546875" style="633" customWidth="1"/>
    <col min="15879" max="15879" width="15.85546875" style="633" customWidth="1"/>
    <col min="15880" max="15880" width="15.5703125" style="633" customWidth="1"/>
    <col min="15881" max="15881" width="13.28515625" style="633" customWidth="1"/>
    <col min="15882" max="16128" width="9.140625" style="633"/>
    <col min="16129" max="16129" width="16" style="633" customWidth="1"/>
    <col min="16130" max="16130" width="16.85546875" style="633" customWidth="1"/>
    <col min="16131" max="16131" width="17.5703125" style="633" bestFit="1" customWidth="1"/>
    <col min="16132" max="16132" width="60.7109375" style="633" customWidth="1"/>
    <col min="16133" max="16133" width="10" style="633" bestFit="1" customWidth="1"/>
    <col min="16134" max="16134" width="16.85546875" style="633" customWidth="1"/>
    <col min="16135" max="16135" width="15.85546875" style="633" customWidth="1"/>
    <col min="16136" max="16136" width="15.5703125" style="633" customWidth="1"/>
    <col min="16137" max="16137" width="13.28515625" style="633" customWidth="1"/>
    <col min="16138" max="16384" width="9.140625" style="633"/>
  </cols>
  <sheetData>
    <row r="1" spans="1:17" ht="24.75" customHeight="1" x14ac:dyDescent="0.2">
      <c r="A1" s="779" t="s">
        <v>683</v>
      </c>
      <c r="B1" s="780"/>
      <c r="C1" s="780"/>
      <c r="D1" s="780"/>
      <c r="E1" s="780"/>
      <c r="F1" s="780"/>
      <c r="G1" s="780"/>
      <c r="H1" s="780"/>
    </row>
    <row r="2" spans="1:17" ht="84" customHeight="1" x14ac:dyDescent="0.25">
      <c r="A2" s="711" t="s">
        <v>684</v>
      </c>
      <c r="B2" s="711" t="s">
        <v>685</v>
      </c>
      <c r="C2" s="711" t="s">
        <v>622</v>
      </c>
      <c r="D2" s="711" t="s">
        <v>686</v>
      </c>
      <c r="E2" s="712" t="s">
        <v>687</v>
      </c>
      <c r="F2" s="655" t="s">
        <v>688</v>
      </c>
      <c r="G2" s="655" t="s">
        <v>689</v>
      </c>
      <c r="H2" s="655" t="s">
        <v>690</v>
      </c>
      <c r="J2" s="83"/>
      <c r="K2" s="83"/>
      <c r="L2" s="83"/>
      <c r="M2" s="83"/>
      <c r="N2" s="83"/>
      <c r="O2" s="83"/>
      <c r="P2" s="83"/>
      <c r="Q2" s="83"/>
    </row>
    <row r="3" spans="1:17" ht="22.5" customHeight="1" x14ac:dyDescent="0.25">
      <c r="A3" s="656">
        <v>1</v>
      </c>
      <c r="B3" s="656" t="s">
        <v>691</v>
      </c>
      <c r="C3" s="654" t="s">
        <v>658</v>
      </c>
      <c r="D3" s="654" t="s">
        <v>692</v>
      </c>
      <c r="E3" s="653" t="s">
        <v>693</v>
      </c>
      <c r="F3" s="658">
        <v>8644.4258000000009</v>
      </c>
      <c r="G3" s="658">
        <v>8632.9813800000011</v>
      </c>
      <c r="H3" s="658">
        <f>G3-F3</f>
        <v>-11.444419999999809</v>
      </c>
      <c r="I3" s="83"/>
      <c r="J3" s="83"/>
      <c r="K3" s="83"/>
      <c r="L3" s="83"/>
      <c r="M3" s="83"/>
      <c r="N3" s="83"/>
      <c r="O3" s="83"/>
      <c r="P3" s="83"/>
      <c r="Q3" s="83"/>
    </row>
    <row r="4" spans="1:17" ht="22.5" customHeight="1" x14ac:dyDescent="0.25">
      <c r="A4" s="656">
        <v>1</v>
      </c>
      <c r="B4" s="656" t="s">
        <v>691</v>
      </c>
      <c r="C4" s="654" t="s">
        <v>630</v>
      </c>
      <c r="D4" s="654" t="s">
        <v>694</v>
      </c>
      <c r="E4" s="653" t="s">
        <v>695</v>
      </c>
      <c r="F4" s="658">
        <v>21440.065460000002</v>
      </c>
      <c r="G4" s="658">
        <v>21852.933089999999</v>
      </c>
      <c r="H4" s="658">
        <f t="shared" ref="H4:H25" si="0">G4-F4</f>
        <v>412.86762999999701</v>
      </c>
      <c r="I4" s="83"/>
      <c r="J4" s="83"/>
      <c r="K4" s="83"/>
      <c r="L4" s="83"/>
      <c r="M4" s="83"/>
      <c r="N4" s="83"/>
      <c r="O4" s="83"/>
      <c r="P4" s="83"/>
      <c r="Q4" s="83"/>
    </row>
    <row r="5" spans="1:17" ht="22.5" customHeight="1" x14ac:dyDescent="0.25">
      <c r="A5" s="656">
        <v>1</v>
      </c>
      <c r="B5" s="656" t="s">
        <v>691</v>
      </c>
      <c r="C5" s="654" t="s">
        <v>630</v>
      </c>
      <c r="D5" s="654" t="s">
        <v>696</v>
      </c>
      <c r="E5" s="657">
        <v>31813861</v>
      </c>
      <c r="F5" s="658">
        <v>106138.42303000001</v>
      </c>
      <c r="G5" s="658">
        <v>108074.59256</v>
      </c>
      <c r="H5" s="658">
        <f t="shared" si="0"/>
        <v>1936.1695299999992</v>
      </c>
      <c r="I5" s="83"/>
      <c r="J5" s="83"/>
      <c r="K5" s="83"/>
      <c r="L5" s="83"/>
      <c r="M5" s="83"/>
      <c r="N5" s="83"/>
      <c r="O5" s="83"/>
      <c r="P5" s="83"/>
      <c r="Q5" s="83"/>
    </row>
    <row r="6" spans="1:17" ht="22.5" customHeight="1" x14ac:dyDescent="0.25">
      <c r="A6" s="656">
        <v>1</v>
      </c>
      <c r="B6" s="656" t="s">
        <v>691</v>
      </c>
      <c r="C6" s="659" t="s">
        <v>631</v>
      </c>
      <c r="D6" s="654" t="s">
        <v>697</v>
      </c>
      <c r="E6" s="653" t="s">
        <v>698</v>
      </c>
      <c r="F6" s="658">
        <v>5663.3553200000006</v>
      </c>
      <c r="G6" s="658">
        <v>6662.0901199999998</v>
      </c>
      <c r="H6" s="658">
        <f t="shared" si="0"/>
        <v>998.73479999999927</v>
      </c>
      <c r="I6" s="83"/>
      <c r="J6" s="83"/>
      <c r="K6" s="83"/>
      <c r="L6" s="83"/>
      <c r="M6" s="83"/>
      <c r="N6" s="83"/>
      <c r="O6" s="83"/>
      <c r="P6" s="83"/>
      <c r="Q6" s="83"/>
    </row>
    <row r="7" spans="1:17" ht="22.5" customHeight="1" x14ac:dyDescent="0.25">
      <c r="A7" s="656">
        <v>1</v>
      </c>
      <c r="B7" s="656" t="s">
        <v>691</v>
      </c>
      <c r="C7" s="659" t="s">
        <v>639</v>
      </c>
      <c r="D7" s="654" t="s">
        <v>699</v>
      </c>
      <c r="E7" s="653" t="s">
        <v>700</v>
      </c>
      <c r="F7" s="658">
        <v>300</v>
      </c>
      <c r="G7" s="658">
        <v>400</v>
      </c>
      <c r="H7" s="658">
        <f t="shared" si="0"/>
        <v>100</v>
      </c>
      <c r="I7" s="83"/>
      <c r="J7" s="83"/>
      <c r="K7" s="83"/>
      <c r="L7" s="83"/>
      <c r="M7" s="83"/>
      <c r="N7" s="83"/>
      <c r="O7" s="83"/>
      <c r="P7" s="83"/>
      <c r="Q7" s="83"/>
    </row>
    <row r="8" spans="1:17" ht="22.5" customHeight="1" x14ac:dyDescent="0.25">
      <c r="A8" s="656">
        <v>1</v>
      </c>
      <c r="B8" s="656" t="s">
        <v>691</v>
      </c>
      <c r="C8" s="654" t="s">
        <v>633</v>
      </c>
      <c r="D8" s="654" t="s">
        <v>701</v>
      </c>
      <c r="E8" s="657" t="s">
        <v>702</v>
      </c>
      <c r="F8" s="658">
        <v>5820.4732300000005</v>
      </c>
      <c r="G8" s="658">
        <v>6136.1168200000002</v>
      </c>
      <c r="H8" s="658">
        <f t="shared" si="0"/>
        <v>315.64358999999968</v>
      </c>
      <c r="I8" s="83"/>
      <c r="J8" s="83"/>
      <c r="K8" s="83"/>
      <c r="L8" s="83"/>
      <c r="M8" s="83"/>
      <c r="N8" s="83"/>
      <c r="O8" s="83"/>
      <c r="P8" s="83"/>
      <c r="Q8" s="83"/>
    </row>
    <row r="9" spans="1:17" ht="22.5" customHeight="1" x14ac:dyDescent="0.25">
      <c r="A9" s="656">
        <v>1</v>
      </c>
      <c r="B9" s="656" t="s">
        <v>691</v>
      </c>
      <c r="C9" s="659" t="s">
        <v>632</v>
      </c>
      <c r="D9" s="654" t="s">
        <v>703</v>
      </c>
      <c r="E9" s="656">
        <v>17335825</v>
      </c>
      <c r="F9" s="658">
        <v>1014.80265</v>
      </c>
      <c r="G9" s="658">
        <v>1506.2803700000002</v>
      </c>
      <c r="H9" s="658">
        <f t="shared" si="0"/>
        <v>491.4777200000002</v>
      </c>
      <c r="I9" s="83"/>
      <c r="J9" s="83"/>
      <c r="K9" s="83"/>
      <c r="L9" s="83"/>
      <c r="M9" s="83"/>
      <c r="N9" s="83"/>
      <c r="O9" s="83"/>
      <c r="P9" s="83"/>
      <c r="Q9" s="83"/>
    </row>
    <row r="10" spans="1:17" ht="22.5" customHeight="1" x14ac:dyDescent="0.25">
      <c r="A10" s="656">
        <v>7</v>
      </c>
      <c r="B10" s="656" t="s">
        <v>691</v>
      </c>
      <c r="C10" s="659" t="s">
        <v>630</v>
      </c>
      <c r="D10" s="654" t="s">
        <v>704</v>
      </c>
      <c r="E10" s="656">
        <v>30853915</v>
      </c>
      <c r="F10" s="658">
        <v>4151.6929700000001</v>
      </c>
      <c r="G10" s="658">
        <v>4270.2105700000002</v>
      </c>
      <c r="H10" s="658">
        <f t="shared" si="0"/>
        <v>118.51760000000013</v>
      </c>
      <c r="I10" s="83"/>
      <c r="J10" s="83"/>
      <c r="K10" s="83"/>
      <c r="L10" s="83"/>
      <c r="M10" s="83"/>
      <c r="N10" s="83"/>
      <c r="O10" s="83"/>
      <c r="P10" s="83"/>
      <c r="Q10" s="83"/>
    </row>
    <row r="11" spans="1:17" ht="22.5" customHeight="1" x14ac:dyDescent="0.25">
      <c r="A11" s="656">
        <v>7</v>
      </c>
      <c r="B11" s="656" t="s">
        <v>691</v>
      </c>
      <c r="C11" s="654" t="s">
        <v>631</v>
      </c>
      <c r="D11" s="654" t="s">
        <v>705</v>
      </c>
      <c r="E11" s="657">
        <v>36601578</v>
      </c>
      <c r="F11" s="658">
        <v>0</v>
      </c>
      <c r="G11" s="658">
        <v>30</v>
      </c>
      <c r="H11" s="658">
        <f t="shared" si="0"/>
        <v>30</v>
      </c>
      <c r="I11" s="83"/>
      <c r="J11" s="83"/>
      <c r="K11" s="83"/>
      <c r="L11" s="83"/>
      <c r="M11" s="83"/>
      <c r="N11" s="83"/>
      <c r="O11" s="83"/>
      <c r="P11" s="83"/>
      <c r="Q11" s="83"/>
    </row>
    <row r="12" spans="1:17" ht="22.5" customHeight="1" x14ac:dyDescent="0.25">
      <c r="A12" s="655">
        <v>7</v>
      </c>
      <c r="B12" s="655" t="s">
        <v>691</v>
      </c>
      <c r="C12" s="659" t="s">
        <v>655</v>
      </c>
      <c r="D12" s="654" t="s">
        <v>706</v>
      </c>
      <c r="E12" s="653">
        <v>17336082</v>
      </c>
      <c r="F12" s="658">
        <v>13.87565</v>
      </c>
      <c r="G12" s="658">
        <v>22.107470000000003</v>
      </c>
      <c r="H12" s="658">
        <f t="shared" si="0"/>
        <v>8.2318200000000026</v>
      </c>
      <c r="I12" s="83"/>
      <c r="J12" s="83"/>
      <c r="K12" s="83"/>
      <c r="L12" s="83"/>
      <c r="M12" s="83"/>
      <c r="N12" s="83"/>
      <c r="O12" s="83"/>
      <c r="P12" s="83"/>
      <c r="Q12" s="83"/>
    </row>
    <row r="13" spans="1:17" ht="22.5" customHeight="1" x14ac:dyDescent="0.25">
      <c r="A13" s="655">
        <v>8</v>
      </c>
      <c r="B13" s="655" t="s">
        <v>707</v>
      </c>
      <c r="C13" s="659" t="s">
        <v>641</v>
      </c>
      <c r="D13" s="654" t="s">
        <v>708</v>
      </c>
      <c r="E13" s="653">
        <v>17335469</v>
      </c>
      <c r="F13" s="658">
        <v>988.97393999999997</v>
      </c>
      <c r="G13" s="658">
        <v>988.97393999999997</v>
      </c>
      <c r="H13" s="658">
        <f t="shared" si="0"/>
        <v>0</v>
      </c>
      <c r="I13" s="83"/>
      <c r="J13" s="83"/>
      <c r="K13" s="83"/>
      <c r="L13" s="83"/>
      <c r="M13" s="83"/>
      <c r="N13" s="83"/>
      <c r="O13" s="83"/>
      <c r="P13" s="83"/>
      <c r="Q13" s="83"/>
    </row>
    <row r="14" spans="1:17" ht="22.5" customHeight="1" x14ac:dyDescent="0.25">
      <c r="A14" s="655">
        <v>8</v>
      </c>
      <c r="B14" s="655" t="s">
        <v>707</v>
      </c>
      <c r="C14" s="659" t="s">
        <v>647</v>
      </c>
      <c r="D14" s="654" t="s">
        <v>709</v>
      </c>
      <c r="E14" s="653" t="s">
        <v>710</v>
      </c>
      <c r="F14" s="658">
        <v>2419.2680299999997</v>
      </c>
      <c r="G14" s="658">
        <v>2577.0306099999998</v>
      </c>
      <c r="H14" s="658">
        <f t="shared" si="0"/>
        <v>157.76258000000007</v>
      </c>
      <c r="I14" s="83"/>
      <c r="J14" s="83"/>
      <c r="K14" s="83"/>
      <c r="L14" s="83"/>
      <c r="M14" s="83"/>
      <c r="N14" s="83"/>
      <c r="O14" s="83"/>
      <c r="P14" s="83"/>
      <c r="Q14" s="83"/>
    </row>
    <row r="15" spans="1:17" ht="22.5" customHeight="1" x14ac:dyDescent="0.25">
      <c r="A15" s="656">
        <v>8</v>
      </c>
      <c r="B15" s="656" t="s">
        <v>707</v>
      </c>
      <c r="C15" s="659" t="s">
        <v>656</v>
      </c>
      <c r="D15" s="654" t="s">
        <v>711</v>
      </c>
      <c r="E15" s="657">
        <v>17336163</v>
      </c>
      <c r="F15" s="658">
        <v>3325.0004900000004</v>
      </c>
      <c r="G15" s="658">
        <v>3324.9807299999998</v>
      </c>
      <c r="H15" s="658">
        <f t="shared" si="0"/>
        <v>-1.9760000000587752E-2</v>
      </c>
      <c r="I15" s="83"/>
      <c r="J15" s="83"/>
      <c r="K15" s="83"/>
      <c r="L15" s="83"/>
      <c r="M15" s="83"/>
      <c r="N15" s="83"/>
      <c r="O15" s="83"/>
      <c r="P15" s="83"/>
      <c r="Q15" s="83"/>
    </row>
    <row r="16" spans="1:17" ht="22.5" customHeight="1" x14ac:dyDescent="0.25">
      <c r="A16" s="656">
        <v>8</v>
      </c>
      <c r="B16" s="656" t="s">
        <v>707</v>
      </c>
      <c r="C16" s="659" t="s">
        <v>635</v>
      </c>
      <c r="D16" s="654" t="s">
        <v>712</v>
      </c>
      <c r="E16" s="657" t="s">
        <v>713</v>
      </c>
      <c r="F16" s="658">
        <v>14918.375619999999</v>
      </c>
      <c r="G16" s="658">
        <v>15141.504779999999</v>
      </c>
      <c r="H16" s="658">
        <f t="shared" si="0"/>
        <v>223.12916000000041</v>
      </c>
      <c r="I16" s="83"/>
      <c r="J16" s="83"/>
      <c r="K16" s="83"/>
      <c r="L16" s="83"/>
      <c r="M16" s="83"/>
      <c r="N16" s="83"/>
      <c r="O16" s="83"/>
      <c r="P16" s="83"/>
      <c r="Q16" s="83"/>
    </row>
    <row r="17" spans="1:17" ht="22.5" customHeight="1" x14ac:dyDescent="0.25">
      <c r="A17" s="656">
        <v>8</v>
      </c>
      <c r="B17" s="656" t="s">
        <v>707</v>
      </c>
      <c r="C17" s="659" t="s">
        <v>640</v>
      </c>
      <c r="D17" s="654" t="s">
        <v>714</v>
      </c>
      <c r="E17" s="657">
        <v>17335795</v>
      </c>
      <c r="F17" s="658">
        <v>13888.89336</v>
      </c>
      <c r="G17" s="658">
        <v>14138.89336</v>
      </c>
      <c r="H17" s="658">
        <f t="shared" si="0"/>
        <v>250</v>
      </c>
      <c r="I17" s="83"/>
      <c r="J17" s="83"/>
      <c r="K17" s="83"/>
      <c r="L17" s="83"/>
      <c r="M17" s="83"/>
      <c r="N17" s="83"/>
      <c r="O17" s="83"/>
      <c r="P17" s="83"/>
      <c r="Q17" s="83"/>
    </row>
    <row r="18" spans="1:17" ht="22.5" customHeight="1" x14ac:dyDescent="0.25">
      <c r="A18" s="656">
        <v>8</v>
      </c>
      <c r="B18" s="656" t="s">
        <v>707</v>
      </c>
      <c r="C18" s="659" t="s">
        <v>636</v>
      </c>
      <c r="D18" s="654" t="s">
        <v>715</v>
      </c>
      <c r="E18" s="657" t="s">
        <v>716</v>
      </c>
      <c r="F18" s="658">
        <v>6087.4789199999996</v>
      </c>
      <c r="G18" s="658">
        <v>6169.23963</v>
      </c>
      <c r="H18" s="658">
        <f t="shared" si="0"/>
        <v>81.760710000000472</v>
      </c>
      <c r="I18" s="83"/>
      <c r="J18" s="83"/>
      <c r="K18" s="83"/>
      <c r="L18" s="83"/>
      <c r="M18" s="83"/>
      <c r="N18" s="83"/>
      <c r="O18" s="83"/>
      <c r="P18" s="83"/>
      <c r="Q18" s="83"/>
    </row>
    <row r="19" spans="1:17" ht="22.5" customHeight="1" x14ac:dyDescent="0.25">
      <c r="A19" s="656">
        <v>10</v>
      </c>
      <c r="B19" s="656" t="s">
        <v>707</v>
      </c>
      <c r="C19" s="659" t="s">
        <v>635</v>
      </c>
      <c r="D19" s="654" t="s">
        <v>717</v>
      </c>
      <c r="E19" s="657">
        <v>17336244</v>
      </c>
      <c r="F19" s="658">
        <v>68.315730000000002</v>
      </c>
      <c r="G19" s="658">
        <v>72.699219999999997</v>
      </c>
      <c r="H19" s="658">
        <f t="shared" si="0"/>
        <v>4.3834899999999948</v>
      </c>
      <c r="I19" s="83"/>
      <c r="J19" s="83"/>
      <c r="K19" s="83"/>
      <c r="L19" s="83"/>
      <c r="M19" s="83"/>
      <c r="N19" s="83"/>
      <c r="O19" s="83"/>
      <c r="P19" s="83"/>
      <c r="Q19" s="83"/>
    </row>
    <row r="20" spans="1:17" ht="22.5" customHeight="1" x14ac:dyDescent="0.25">
      <c r="A20" s="656">
        <v>11</v>
      </c>
      <c r="B20" s="656" t="s">
        <v>707</v>
      </c>
      <c r="C20" s="659" t="s">
        <v>649</v>
      </c>
      <c r="D20" s="654" t="s">
        <v>718</v>
      </c>
      <c r="E20" s="653">
        <v>36167991</v>
      </c>
      <c r="F20" s="658">
        <v>460.18034999999998</v>
      </c>
      <c r="G20" s="658">
        <v>480.63070999999997</v>
      </c>
      <c r="H20" s="658">
        <f t="shared" si="0"/>
        <v>20.450359999999989</v>
      </c>
      <c r="I20" s="83"/>
      <c r="J20" s="83"/>
      <c r="K20" s="83"/>
      <c r="L20" s="83"/>
      <c r="M20" s="83"/>
      <c r="N20" s="83"/>
      <c r="O20" s="83"/>
      <c r="P20" s="83"/>
      <c r="Q20" s="83"/>
    </row>
    <row r="21" spans="1:17" ht="22.5" customHeight="1" x14ac:dyDescent="0.25">
      <c r="A21" s="656">
        <v>11</v>
      </c>
      <c r="B21" s="656" t="s">
        <v>707</v>
      </c>
      <c r="C21" s="659" t="s">
        <v>635</v>
      </c>
      <c r="D21" s="654" t="s">
        <v>719</v>
      </c>
      <c r="E21" s="653" t="s">
        <v>720</v>
      </c>
      <c r="F21" s="658">
        <v>3897.5108999999998</v>
      </c>
      <c r="G21" s="658">
        <v>3933.3148700000002</v>
      </c>
      <c r="H21" s="658">
        <f t="shared" si="0"/>
        <v>35.80397000000039</v>
      </c>
      <c r="I21" s="83"/>
      <c r="J21" s="83"/>
      <c r="K21" s="83"/>
      <c r="L21" s="83"/>
      <c r="M21" s="83"/>
      <c r="N21" s="83"/>
      <c r="O21" s="83"/>
      <c r="P21" s="83"/>
      <c r="Q21" s="83"/>
    </row>
    <row r="22" spans="1:17" ht="22.5" customHeight="1" x14ac:dyDescent="0.25">
      <c r="A22" s="655">
        <v>11</v>
      </c>
      <c r="B22" s="655" t="s">
        <v>707</v>
      </c>
      <c r="C22" s="654" t="s">
        <v>642</v>
      </c>
      <c r="D22" s="654" t="s">
        <v>721</v>
      </c>
      <c r="E22" s="657">
        <v>36119369</v>
      </c>
      <c r="F22" s="658">
        <v>1010.1449200000001</v>
      </c>
      <c r="G22" s="658">
        <v>1030.9361899999999</v>
      </c>
      <c r="H22" s="658">
        <f t="shared" si="0"/>
        <v>20.791269999999827</v>
      </c>
      <c r="I22" s="83"/>
      <c r="J22" s="83"/>
      <c r="K22" s="83"/>
      <c r="L22" s="83"/>
      <c r="M22" s="83"/>
      <c r="N22" s="83"/>
      <c r="O22" s="83"/>
      <c r="P22" s="83"/>
      <c r="Q22" s="83"/>
    </row>
    <row r="23" spans="1:17" s="634" customFormat="1" ht="22.5" customHeight="1" x14ac:dyDescent="0.25">
      <c r="A23" s="656">
        <v>11</v>
      </c>
      <c r="B23" s="655" t="s">
        <v>707</v>
      </c>
      <c r="C23" s="654" t="s">
        <v>633</v>
      </c>
      <c r="D23" s="654" t="s">
        <v>722</v>
      </c>
      <c r="E23" s="653">
        <v>36084221</v>
      </c>
      <c r="F23" s="658">
        <v>1330.1116200000001</v>
      </c>
      <c r="G23" s="658">
        <v>1456.8403799999999</v>
      </c>
      <c r="H23" s="658">
        <f t="shared" si="0"/>
        <v>126.72875999999974</v>
      </c>
      <c r="I23" s="633"/>
      <c r="J23" s="83"/>
      <c r="K23" s="83"/>
      <c r="L23" s="83"/>
      <c r="M23" s="83"/>
      <c r="N23" s="83"/>
      <c r="O23" s="83"/>
      <c r="P23" s="83"/>
      <c r="Q23" s="83"/>
    </row>
    <row r="24" spans="1:17" s="634" customFormat="1" ht="22.5" customHeight="1" x14ac:dyDescent="0.25">
      <c r="A24" s="656">
        <v>11</v>
      </c>
      <c r="B24" s="655" t="s">
        <v>707</v>
      </c>
      <c r="C24" s="654" t="s">
        <v>629</v>
      </c>
      <c r="D24" s="654" t="s">
        <v>723</v>
      </c>
      <c r="E24" s="653">
        <v>31908977</v>
      </c>
      <c r="F24" s="658">
        <v>0</v>
      </c>
      <c r="G24" s="658">
        <v>80.499020000000002</v>
      </c>
      <c r="H24" s="658">
        <f t="shared" si="0"/>
        <v>80.499020000000002</v>
      </c>
      <c r="I24" s="633"/>
      <c r="J24" s="83"/>
      <c r="K24" s="83"/>
      <c r="L24" s="83"/>
      <c r="M24" s="83"/>
      <c r="N24" s="83"/>
      <c r="O24" s="83"/>
      <c r="P24" s="83"/>
      <c r="Q24" s="83"/>
    </row>
    <row r="25" spans="1:17" s="634" customFormat="1" ht="22.5" customHeight="1" x14ac:dyDescent="0.25">
      <c r="A25" s="652">
        <v>11</v>
      </c>
      <c r="B25" s="652" t="s">
        <v>707</v>
      </c>
      <c r="C25" s="651" t="s">
        <v>655</v>
      </c>
      <c r="D25" s="651" t="s">
        <v>724</v>
      </c>
      <c r="E25" s="652">
        <v>37954954</v>
      </c>
      <c r="F25" s="658">
        <v>1.3720000000000001E-2</v>
      </c>
      <c r="G25" s="658">
        <v>1.3720000000000001E-2</v>
      </c>
      <c r="H25" s="658">
        <f t="shared" si="0"/>
        <v>0</v>
      </c>
      <c r="I25" s="633"/>
      <c r="J25" s="83"/>
      <c r="K25" s="83"/>
      <c r="L25" s="83"/>
      <c r="M25" s="83"/>
      <c r="N25" s="83"/>
      <c r="O25" s="83"/>
      <c r="P25" s="83"/>
      <c r="Q25" s="83"/>
    </row>
    <row r="26" spans="1:17" s="634" customFormat="1" ht="22.5" customHeight="1" x14ac:dyDescent="0.25">
      <c r="A26" s="778" t="s">
        <v>4</v>
      </c>
      <c r="B26" s="778"/>
      <c r="C26" s="778"/>
      <c r="D26" s="778"/>
      <c r="E26" s="778"/>
      <c r="F26" s="713">
        <f>SUM(F3:F25)</f>
        <v>201581.38171000002</v>
      </c>
      <c r="G26" s="713">
        <f>SUM(G3:G25)</f>
        <v>206982.86953999996</v>
      </c>
      <c r="H26" s="713">
        <f>SUM(H3:H25)</f>
        <v>5401.4878299999955</v>
      </c>
      <c r="J26" s="83"/>
      <c r="K26" s="83"/>
      <c r="L26" s="83"/>
      <c r="M26" s="83"/>
      <c r="N26" s="83"/>
      <c r="O26" s="83"/>
      <c r="P26" s="83"/>
      <c r="Q26" s="83"/>
    </row>
    <row r="27" spans="1:17" s="634" customFormat="1" ht="12.75" customHeight="1" x14ac:dyDescent="0.25">
      <c r="A27" s="660"/>
      <c r="B27" s="660"/>
      <c r="C27" s="660"/>
      <c r="D27" s="660"/>
      <c r="E27" s="660"/>
      <c r="F27" s="661"/>
      <c r="G27" s="661"/>
      <c r="H27" s="661"/>
      <c r="J27" s="83"/>
      <c r="K27" s="83"/>
      <c r="L27" s="83"/>
      <c r="M27" s="83"/>
      <c r="N27" s="83"/>
      <c r="O27" s="83"/>
      <c r="P27" s="83"/>
      <c r="Q27" s="83"/>
    </row>
    <row r="28" spans="1:17" s="634" customFormat="1" ht="12.75" customHeight="1" x14ac:dyDescent="0.25">
      <c r="A28" s="635">
        <v>2</v>
      </c>
      <c r="B28" s="781" t="s">
        <v>725</v>
      </c>
      <c r="C28" s="781"/>
      <c r="D28" s="781"/>
      <c r="F28" s="636"/>
      <c r="J28" s="83"/>
      <c r="K28" s="83"/>
      <c r="L28" s="83"/>
      <c r="M28" s="83"/>
      <c r="N28" s="83"/>
      <c r="O28" s="83"/>
      <c r="P28" s="83"/>
      <c r="Q28" s="83"/>
    </row>
    <row r="29" spans="1:17" s="634" customFormat="1" ht="12.75" customHeight="1" x14ac:dyDescent="0.25">
      <c r="A29" s="635">
        <v>3</v>
      </c>
      <c r="B29" s="777" t="s">
        <v>726</v>
      </c>
      <c r="C29" s="777"/>
      <c r="D29" s="777"/>
      <c r="F29" s="636"/>
    </row>
    <row r="30" spans="1:17" s="634" customFormat="1" ht="12.75" customHeight="1" x14ac:dyDescent="0.25">
      <c r="A30" s="635">
        <v>4</v>
      </c>
      <c r="B30" s="777" t="s">
        <v>727</v>
      </c>
      <c r="C30" s="777"/>
      <c r="D30" s="777"/>
    </row>
    <row r="31" spans="1:17" s="634" customFormat="1" ht="12.75" customHeight="1" x14ac:dyDescent="0.25">
      <c r="A31" s="635">
        <v>5</v>
      </c>
      <c r="B31" s="777" t="s">
        <v>728</v>
      </c>
      <c r="C31" s="777"/>
      <c r="D31" s="777"/>
    </row>
    <row r="32" spans="1:17" s="634" customFormat="1" ht="12.75" customHeight="1" x14ac:dyDescent="0.25">
      <c r="A32" s="635">
        <v>6</v>
      </c>
      <c r="B32" s="777" t="s">
        <v>729</v>
      </c>
      <c r="C32" s="777"/>
      <c r="D32" s="777"/>
    </row>
    <row r="33" spans="1:6" s="634" customFormat="1" ht="12.75" customHeight="1" x14ac:dyDescent="0.25">
      <c r="A33" s="635">
        <v>7</v>
      </c>
      <c r="B33" s="777" t="s">
        <v>730</v>
      </c>
      <c r="C33" s="777"/>
      <c r="D33" s="777"/>
      <c r="E33" s="637"/>
    </row>
    <row r="34" spans="1:6" s="634" customFormat="1" ht="12.75" customHeight="1" x14ac:dyDescent="0.25">
      <c r="A34" s="635">
        <v>8</v>
      </c>
      <c r="B34" s="777" t="s">
        <v>731</v>
      </c>
      <c r="C34" s="777"/>
      <c r="D34" s="777"/>
      <c r="E34" s="637"/>
    </row>
    <row r="35" spans="1:6" s="634" customFormat="1" ht="12.75" customHeight="1" x14ac:dyDescent="0.25">
      <c r="A35" s="635">
        <v>9</v>
      </c>
      <c r="B35" s="777" t="s">
        <v>732</v>
      </c>
      <c r="C35" s="777"/>
      <c r="D35" s="777"/>
      <c r="E35" s="638"/>
      <c r="F35" s="639"/>
    </row>
    <row r="36" spans="1:6" s="634" customFormat="1" ht="12.75" customHeight="1" x14ac:dyDescent="0.25">
      <c r="A36" s="635">
        <v>10</v>
      </c>
      <c r="B36" s="777" t="s">
        <v>733</v>
      </c>
      <c r="C36" s="777"/>
      <c r="D36" s="777"/>
      <c r="E36" s="637"/>
    </row>
    <row r="37" spans="1:6" s="634" customFormat="1" ht="12.75" customHeight="1" x14ac:dyDescent="0.25">
      <c r="A37" s="635">
        <v>11</v>
      </c>
      <c r="B37" s="777" t="s">
        <v>734</v>
      </c>
      <c r="C37" s="777"/>
      <c r="D37" s="777"/>
      <c r="E37" s="637"/>
    </row>
    <row r="38" spans="1:6" s="634" customFormat="1" ht="12.75" customHeight="1" x14ac:dyDescent="0.25">
      <c r="A38" s="635">
        <v>12</v>
      </c>
      <c r="B38" s="777" t="s">
        <v>735</v>
      </c>
      <c r="C38" s="777"/>
      <c r="D38" s="777"/>
      <c r="E38" s="640"/>
    </row>
    <row r="39" spans="1:6" s="634" customFormat="1" ht="12.75" customHeight="1" x14ac:dyDescent="0.25">
      <c r="A39" s="641">
        <v>13</v>
      </c>
      <c r="B39" s="777" t="s">
        <v>736</v>
      </c>
      <c r="C39" s="777"/>
      <c r="D39" s="777"/>
      <c r="E39" s="640"/>
    </row>
    <row r="40" spans="1:6" s="634" customFormat="1" ht="9.75" customHeight="1" x14ac:dyDescent="0.25">
      <c r="E40" s="640"/>
    </row>
    <row r="41" spans="1:6" s="634" customFormat="1" x14ac:dyDescent="0.25">
      <c r="A41" s="642" t="s">
        <v>685</v>
      </c>
      <c r="B41" s="643"/>
      <c r="E41" s="640"/>
    </row>
    <row r="42" spans="1:6" s="634" customFormat="1" ht="12.75" customHeight="1" x14ac:dyDescent="0.25">
      <c r="A42" s="635" t="s">
        <v>691</v>
      </c>
      <c r="B42" s="777" t="s">
        <v>737</v>
      </c>
      <c r="C42" s="777"/>
      <c r="D42" s="777"/>
      <c r="E42" s="640"/>
    </row>
    <row r="43" spans="1:6" s="634" customFormat="1" ht="12.75" customHeight="1" x14ac:dyDescent="0.25">
      <c r="A43" s="635" t="s">
        <v>707</v>
      </c>
      <c r="B43" s="777" t="s">
        <v>738</v>
      </c>
      <c r="C43" s="777"/>
      <c r="D43" s="777"/>
    </row>
  </sheetData>
  <mergeCells count="16">
    <mergeCell ref="A1:H1"/>
    <mergeCell ref="B28:D28"/>
    <mergeCell ref="B29:D29"/>
    <mergeCell ref="B30:D30"/>
    <mergeCell ref="B31:D31"/>
    <mergeCell ref="B39:D39"/>
    <mergeCell ref="B42:D42"/>
    <mergeCell ref="B43:D43"/>
    <mergeCell ref="A26:E26"/>
    <mergeCell ref="B33:D33"/>
    <mergeCell ref="B34:D34"/>
    <mergeCell ref="B35:D35"/>
    <mergeCell ref="B36:D36"/>
    <mergeCell ref="B37:D37"/>
    <mergeCell ref="B38:D38"/>
    <mergeCell ref="B32:D32"/>
  </mergeCells>
  <conditionalFormatting sqref="H3:H25">
    <cfRule type="cellIs" dxfId="1" priority="1" operator="lessThan">
      <formula>0</formula>
    </cfRule>
  </conditionalFormatting>
  <conditionalFormatting sqref="H3:H27">
    <cfRule type="cellIs" dxfId="0" priority="2" stopIfTrue="1" operator="lessThan">
      <formula>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95"/>
  <sheetViews>
    <sheetView showGridLines="0" zoomScale="70" zoomScaleNormal="70" zoomScaleSheetLayoutView="75" workbookViewId="0">
      <selection activeCell="E7" sqref="E7"/>
    </sheetView>
  </sheetViews>
  <sheetFormatPr defaultRowHeight="15" x14ac:dyDescent="0.25"/>
  <cols>
    <col min="1" max="1" width="20.140625" style="630" customWidth="1"/>
    <col min="2" max="2" width="6.42578125" style="630" customWidth="1"/>
    <col min="3" max="3" width="7.7109375" style="630" customWidth="1"/>
    <col min="4" max="4" width="39.140625" style="630" customWidth="1"/>
    <col min="5" max="5" width="9.5703125" style="630" customWidth="1"/>
    <col min="6" max="6" width="18.140625" style="739" customWidth="1"/>
    <col min="7" max="7" width="18.5703125" style="739" customWidth="1"/>
    <col min="8" max="8" width="16" style="630" customWidth="1"/>
    <col min="9" max="9" width="12.140625" style="630" customWidth="1"/>
    <col min="10" max="10" width="16.7109375" style="630" customWidth="1"/>
    <col min="11" max="11" width="14.42578125" style="714" customWidth="1"/>
    <col min="12" max="12" width="16.140625" style="714" customWidth="1"/>
    <col min="13" max="13" width="13.28515625" style="714" customWidth="1"/>
    <col min="14" max="14" width="16.85546875" style="714" customWidth="1"/>
    <col min="15" max="15" width="17.7109375" style="714" customWidth="1"/>
    <col min="16" max="16" width="22.28515625" style="162" customWidth="1"/>
    <col min="17" max="17" width="17.5703125" style="162" customWidth="1"/>
    <col min="18" max="18" width="13.42578125" style="162" customWidth="1"/>
    <col min="19" max="19" width="15.28515625" style="714" customWidth="1"/>
    <col min="20" max="20" width="13.42578125" style="162" bestFit="1" customWidth="1"/>
    <col min="21" max="23" width="9.140625" style="162"/>
    <col min="24" max="16384" width="9.140625" style="714"/>
  </cols>
  <sheetData>
    <row r="1" spans="1:19" s="162" customFormat="1" ht="25.5" customHeight="1" x14ac:dyDescent="0.25">
      <c r="A1" s="792" t="s">
        <v>739</v>
      </c>
      <c r="B1" s="792"/>
      <c r="C1" s="792"/>
      <c r="D1" s="792"/>
      <c r="E1" s="792"/>
      <c r="F1" s="792"/>
      <c r="G1" s="792"/>
      <c r="H1" s="792"/>
      <c r="I1" s="792"/>
      <c r="J1" s="792"/>
      <c r="K1" s="792"/>
      <c r="L1" s="792"/>
      <c r="M1" s="792"/>
      <c r="N1" s="792"/>
      <c r="O1" s="792"/>
      <c r="S1" s="714"/>
    </row>
    <row r="2" spans="1:19" s="162" customFormat="1" ht="25.5" customHeight="1" x14ac:dyDescent="0.25">
      <c r="A2" s="793" t="s">
        <v>622</v>
      </c>
      <c r="B2" s="782" t="s">
        <v>740</v>
      </c>
      <c r="C2" s="782" t="s">
        <v>741</v>
      </c>
      <c r="D2" s="782" t="s">
        <v>686</v>
      </c>
      <c r="E2" s="782" t="s">
        <v>687</v>
      </c>
      <c r="F2" s="782" t="s">
        <v>742</v>
      </c>
      <c r="G2" s="795" t="s">
        <v>743</v>
      </c>
      <c r="H2" s="782" t="s">
        <v>744</v>
      </c>
      <c r="I2" s="782" t="s">
        <v>745</v>
      </c>
      <c r="J2" s="782" t="s">
        <v>746</v>
      </c>
      <c r="K2" s="784" t="s">
        <v>747</v>
      </c>
      <c r="L2" s="785"/>
      <c r="M2" s="785"/>
      <c r="N2" s="785"/>
      <c r="O2" s="786"/>
      <c r="P2" s="787" t="s">
        <v>748</v>
      </c>
      <c r="Q2" s="788"/>
      <c r="R2" s="789"/>
      <c r="S2" s="790" t="s">
        <v>749</v>
      </c>
    </row>
    <row r="3" spans="1:19" s="162" customFormat="1" ht="108.75" customHeight="1" x14ac:dyDescent="0.25">
      <c r="A3" s="794"/>
      <c r="B3" s="783"/>
      <c r="C3" s="783"/>
      <c r="D3" s="783"/>
      <c r="E3" s="783"/>
      <c r="F3" s="783"/>
      <c r="G3" s="796"/>
      <c r="H3" s="783"/>
      <c r="I3" s="783"/>
      <c r="J3" s="783"/>
      <c r="K3" s="707" t="s">
        <v>750</v>
      </c>
      <c r="L3" s="707" t="s">
        <v>751</v>
      </c>
      <c r="M3" s="707" t="s">
        <v>752</v>
      </c>
      <c r="N3" s="744" t="s">
        <v>753</v>
      </c>
      <c r="O3" s="744" t="s">
        <v>754</v>
      </c>
      <c r="P3" s="707" t="s">
        <v>755</v>
      </c>
      <c r="Q3" s="744" t="s">
        <v>756</v>
      </c>
      <c r="R3" s="744" t="s">
        <v>757</v>
      </c>
      <c r="S3" s="791"/>
    </row>
    <row r="4" spans="1:19" s="162" customFormat="1" ht="25.5" customHeight="1" x14ac:dyDescent="0.25">
      <c r="A4" s="715" t="s">
        <v>658</v>
      </c>
      <c r="B4" s="716">
        <v>1</v>
      </c>
      <c r="C4" s="716" t="s">
        <v>691</v>
      </c>
      <c r="D4" s="715" t="s">
        <v>692</v>
      </c>
      <c r="E4" s="717" t="s">
        <v>693</v>
      </c>
      <c r="F4" s="717" t="s">
        <v>758</v>
      </c>
      <c r="G4" s="718">
        <v>8632.9813800000011</v>
      </c>
      <c r="H4" s="719" t="s">
        <v>759</v>
      </c>
      <c r="I4" s="720" t="s">
        <v>759</v>
      </c>
      <c r="J4" s="718">
        <v>0</v>
      </c>
      <c r="K4" s="720" t="s">
        <v>759</v>
      </c>
      <c r="L4" s="720" t="s">
        <v>759</v>
      </c>
      <c r="M4" s="720" t="s">
        <v>759</v>
      </c>
      <c r="N4" s="718">
        <v>0</v>
      </c>
      <c r="O4" s="718">
        <v>0</v>
      </c>
      <c r="P4" s="721" t="s">
        <v>759</v>
      </c>
      <c r="Q4" s="718">
        <v>0</v>
      </c>
      <c r="R4" s="718">
        <v>0</v>
      </c>
      <c r="S4" s="718">
        <v>0</v>
      </c>
    </row>
    <row r="5" spans="1:19" s="162" customFormat="1" ht="25.5" customHeight="1" x14ac:dyDescent="0.25">
      <c r="A5" s="715" t="s">
        <v>630</v>
      </c>
      <c r="B5" s="716">
        <v>1</v>
      </c>
      <c r="C5" s="716" t="s">
        <v>691</v>
      </c>
      <c r="D5" s="715" t="s">
        <v>694</v>
      </c>
      <c r="E5" s="717" t="s">
        <v>695</v>
      </c>
      <c r="F5" s="717" t="s">
        <v>760</v>
      </c>
      <c r="G5" s="718">
        <v>21852.933089999999</v>
      </c>
      <c r="H5" s="722" t="s">
        <v>759</v>
      </c>
      <c r="I5" s="722" t="s">
        <v>759</v>
      </c>
      <c r="J5" s="719">
        <v>0</v>
      </c>
      <c r="K5" s="722" t="s">
        <v>759</v>
      </c>
      <c r="L5" s="722" t="s">
        <v>759</v>
      </c>
      <c r="M5" s="720" t="s">
        <v>759</v>
      </c>
      <c r="N5" s="718">
        <v>0</v>
      </c>
      <c r="O5" s="719">
        <v>0</v>
      </c>
      <c r="P5" s="721" t="s">
        <v>759</v>
      </c>
      <c r="Q5" s="719">
        <v>0</v>
      </c>
      <c r="R5" s="718">
        <v>0</v>
      </c>
      <c r="S5" s="718">
        <v>0</v>
      </c>
    </row>
    <row r="6" spans="1:19" s="162" customFormat="1" ht="25.5" customHeight="1" x14ac:dyDescent="0.25">
      <c r="A6" s="715" t="s">
        <v>630</v>
      </c>
      <c r="B6" s="716">
        <v>1</v>
      </c>
      <c r="C6" s="716" t="s">
        <v>691</v>
      </c>
      <c r="D6" s="715" t="s">
        <v>696</v>
      </c>
      <c r="E6" s="723">
        <v>31813861</v>
      </c>
      <c r="F6" s="717" t="s">
        <v>760</v>
      </c>
      <c r="G6" s="718">
        <v>108074.59256</v>
      </c>
      <c r="H6" s="722" t="s">
        <v>759</v>
      </c>
      <c r="I6" s="722" t="s">
        <v>759</v>
      </c>
      <c r="J6" s="719">
        <v>0</v>
      </c>
      <c r="K6" s="722" t="s">
        <v>759</v>
      </c>
      <c r="L6" s="722" t="s">
        <v>759</v>
      </c>
      <c r="M6" s="720" t="s">
        <v>759</v>
      </c>
      <c r="N6" s="718">
        <v>0</v>
      </c>
      <c r="O6" s="719">
        <v>0</v>
      </c>
      <c r="P6" s="721" t="s">
        <v>759</v>
      </c>
      <c r="Q6" s="719">
        <v>0</v>
      </c>
      <c r="R6" s="718">
        <v>0</v>
      </c>
      <c r="S6" s="718">
        <v>0</v>
      </c>
    </row>
    <row r="7" spans="1:19" s="162" customFormat="1" ht="25.5" customHeight="1" x14ac:dyDescent="0.25">
      <c r="A7" s="715" t="s">
        <v>630</v>
      </c>
      <c r="B7" s="716">
        <v>7</v>
      </c>
      <c r="C7" s="716" t="s">
        <v>691</v>
      </c>
      <c r="D7" s="715" t="s">
        <v>704</v>
      </c>
      <c r="E7" s="723">
        <v>30853915</v>
      </c>
      <c r="F7" s="717" t="s">
        <v>760</v>
      </c>
      <c r="G7" s="718">
        <v>4270.2105700000002</v>
      </c>
      <c r="H7" s="722" t="s">
        <v>759</v>
      </c>
      <c r="I7" s="722" t="s">
        <v>759</v>
      </c>
      <c r="J7" s="719">
        <v>0</v>
      </c>
      <c r="K7" s="722" t="s">
        <v>759</v>
      </c>
      <c r="L7" s="722" t="s">
        <v>759</v>
      </c>
      <c r="M7" s="720" t="s">
        <v>759</v>
      </c>
      <c r="N7" s="718">
        <v>0</v>
      </c>
      <c r="O7" s="719">
        <v>0</v>
      </c>
      <c r="P7" s="724" t="s">
        <v>759</v>
      </c>
      <c r="Q7" s="725">
        <v>0</v>
      </c>
      <c r="R7" s="726">
        <v>0</v>
      </c>
      <c r="S7" s="726">
        <v>0</v>
      </c>
    </row>
    <row r="8" spans="1:19" s="162" customFormat="1" ht="25.5" customHeight="1" x14ac:dyDescent="0.25">
      <c r="A8" s="715" t="s">
        <v>641</v>
      </c>
      <c r="B8" s="716">
        <v>8</v>
      </c>
      <c r="C8" s="716" t="s">
        <v>707</v>
      </c>
      <c r="D8" s="715" t="s">
        <v>708</v>
      </c>
      <c r="E8" s="723">
        <v>17335469</v>
      </c>
      <c r="F8" s="717" t="s">
        <v>758</v>
      </c>
      <c r="G8" s="718">
        <v>988.97393999999997</v>
      </c>
      <c r="H8" s="722" t="s">
        <v>759</v>
      </c>
      <c r="I8" s="722" t="s">
        <v>759</v>
      </c>
      <c r="J8" s="719">
        <v>0</v>
      </c>
      <c r="K8" s="722" t="s">
        <v>759</v>
      </c>
      <c r="L8" s="722" t="s">
        <v>759</v>
      </c>
      <c r="M8" s="720" t="s">
        <v>759</v>
      </c>
      <c r="N8" s="718">
        <v>0</v>
      </c>
      <c r="O8" s="719">
        <v>0</v>
      </c>
      <c r="P8" s="721" t="s">
        <v>759</v>
      </c>
      <c r="Q8" s="719">
        <v>0</v>
      </c>
      <c r="R8" s="718">
        <v>0</v>
      </c>
      <c r="S8" s="726">
        <v>0</v>
      </c>
    </row>
    <row r="9" spans="1:19" s="162" customFormat="1" ht="25.5" customHeight="1" x14ac:dyDescent="0.25">
      <c r="A9" s="727" t="s">
        <v>647</v>
      </c>
      <c r="B9" s="728">
        <v>8</v>
      </c>
      <c r="C9" s="728" t="s">
        <v>707</v>
      </c>
      <c r="D9" s="715" t="s">
        <v>709</v>
      </c>
      <c r="E9" s="717" t="s">
        <v>710</v>
      </c>
      <c r="F9" s="717" t="s">
        <v>760</v>
      </c>
      <c r="G9" s="718">
        <v>2577.0306099999998</v>
      </c>
      <c r="H9" s="722" t="s">
        <v>759</v>
      </c>
      <c r="I9" s="729" t="s">
        <v>759</v>
      </c>
      <c r="J9" s="719">
        <v>0</v>
      </c>
      <c r="K9" s="722" t="s">
        <v>759</v>
      </c>
      <c r="L9" s="722" t="s">
        <v>759</v>
      </c>
      <c r="M9" s="720" t="s">
        <v>759</v>
      </c>
      <c r="N9" s="718">
        <v>0</v>
      </c>
      <c r="O9" s="719">
        <v>0</v>
      </c>
      <c r="P9" s="721" t="s">
        <v>759</v>
      </c>
      <c r="Q9" s="718">
        <v>0</v>
      </c>
      <c r="R9" s="718">
        <v>0</v>
      </c>
      <c r="S9" s="718">
        <v>0</v>
      </c>
    </row>
    <row r="10" spans="1:19" s="162" customFormat="1" ht="25.5" customHeight="1" x14ac:dyDescent="0.25">
      <c r="A10" s="727" t="s">
        <v>631</v>
      </c>
      <c r="B10" s="728">
        <v>1</v>
      </c>
      <c r="C10" s="728" t="s">
        <v>691</v>
      </c>
      <c r="D10" s="715" t="s">
        <v>697</v>
      </c>
      <c r="E10" s="730" t="s">
        <v>698</v>
      </c>
      <c r="F10" s="717" t="s">
        <v>760</v>
      </c>
      <c r="G10" s="718">
        <v>6662.0901199999998</v>
      </c>
      <c r="H10" s="722" t="s">
        <v>759</v>
      </c>
      <c r="I10" s="729" t="s">
        <v>759</v>
      </c>
      <c r="J10" s="719">
        <v>0</v>
      </c>
      <c r="K10" s="722" t="s">
        <v>759</v>
      </c>
      <c r="L10" s="722" t="s">
        <v>759</v>
      </c>
      <c r="M10" s="720" t="s">
        <v>759</v>
      </c>
      <c r="N10" s="718">
        <v>0</v>
      </c>
      <c r="O10" s="719">
        <v>0</v>
      </c>
      <c r="P10" s="721" t="s">
        <v>759</v>
      </c>
      <c r="Q10" s="718">
        <v>0</v>
      </c>
      <c r="R10" s="718">
        <v>0</v>
      </c>
      <c r="S10" s="718">
        <v>0</v>
      </c>
    </row>
    <row r="11" spans="1:19" s="162" customFormat="1" ht="25.5" customHeight="1" x14ac:dyDescent="0.25">
      <c r="A11" s="727" t="s">
        <v>631</v>
      </c>
      <c r="B11" s="728">
        <v>7</v>
      </c>
      <c r="C11" s="728" t="s">
        <v>691</v>
      </c>
      <c r="D11" s="715" t="s">
        <v>705</v>
      </c>
      <c r="E11" s="731">
        <v>36601578</v>
      </c>
      <c r="F11" s="730" t="s">
        <v>760</v>
      </c>
      <c r="G11" s="718">
        <v>30</v>
      </c>
      <c r="H11" s="722" t="s">
        <v>759</v>
      </c>
      <c r="I11" s="729" t="s">
        <v>759</v>
      </c>
      <c r="J11" s="719">
        <v>0</v>
      </c>
      <c r="K11" s="722" t="s">
        <v>759</v>
      </c>
      <c r="L11" s="722" t="s">
        <v>759</v>
      </c>
      <c r="M11" s="720" t="s">
        <v>759</v>
      </c>
      <c r="N11" s="718">
        <v>0</v>
      </c>
      <c r="O11" s="719">
        <v>0</v>
      </c>
      <c r="P11" s="721" t="s">
        <v>759</v>
      </c>
      <c r="Q11" s="718">
        <v>0</v>
      </c>
      <c r="R11" s="718">
        <v>0</v>
      </c>
      <c r="S11" s="718">
        <v>0</v>
      </c>
    </row>
    <row r="12" spans="1:19" s="162" customFormat="1" ht="25.5" customHeight="1" x14ac:dyDescent="0.25">
      <c r="A12" s="727" t="s">
        <v>656</v>
      </c>
      <c r="B12" s="716">
        <v>8</v>
      </c>
      <c r="C12" s="716" t="s">
        <v>707</v>
      </c>
      <c r="D12" s="715" t="s">
        <v>711</v>
      </c>
      <c r="E12" s="723">
        <v>17336163</v>
      </c>
      <c r="F12" s="717" t="s">
        <v>758</v>
      </c>
      <c r="G12" s="718">
        <v>3324.9807299999998</v>
      </c>
      <c r="H12" s="720" t="s">
        <v>759</v>
      </c>
      <c r="I12" s="721" t="s">
        <v>759</v>
      </c>
      <c r="J12" s="718">
        <v>0</v>
      </c>
      <c r="K12" s="720" t="s">
        <v>759</v>
      </c>
      <c r="L12" s="720" t="s">
        <v>759</v>
      </c>
      <c r="M12" s="720" t="s">
        <v>759</v>
      </c>
      <c r="N12" s="718">
        <v>0</v>
      </c>
      <c r="O12" s="718">
        <v>0</v>
      </c>
      <c r="P12" s="721" t="s">
        <v>759</v>
      </c>
      <c r="Q12" s="718">
        <v>0</v>
      </c>
      <c r="R12" s="718">
        <v>0</v>
      </c>
      <c r="S12" s="718">
        <v>0</v>
      </c>
    </row>
    <row r="13" spans="1:19" s="162" customFormat="1" ht="25.5" customHeight="1" x14ac:dyDescent="0.25">
      <c r="A13" s="715" t="s">
        <v>649</v>
      </c>
      <c r="B13" s="716">
        <v>11</v>
      </c>
      <c r="C13" s="716" t="s">
        <v>707</v>
      </c>
      <c r="D13" s="715" t="s">
        <v>718</v>
      </c>
      <c r="E13" s="732">
        <v>36167991</v>
      </c>
      <c r="F13" s="732" t="s">
        <v>761</v>
      </c>
      <c r="G13" s="718">
        <v>480.63070999999997</v>
      </c>
      <c r="H13" s="722" t="s">
        <v>759</v>
      </c>
      <c r="I13" s="722" t="s">
        <v>759</v>
      </c>
      <c r="J13" s="719">
        <v>0</v>
      </c>
      <c r="K13" s="729" t="s">
        <v>759</v>
      </c>
      <c r="L13" s="729" t="s">
        <v>759</v>
      </c>
      <c r="M13" s="729" t="s">
        <v>759</v>
      </c>
      <c r="N13" s="719">
        <v>0</v>
      </c>
      <c r="O13" s="719">
        <v>0</v>
      </c>
      <c r="P13" s="729" t="s">
        <v>759</v>
      </c>
      <c r="Q13" s="719">
        <v>0</v>
      </c>
      <c r="R13" s="719">
        <v>0</v>
      </c>
      <c r="S13" s="719">
        <v>0</v>
      </c>
    </row>
    <row r="14" spans="1:19" s="162" customFormat="1" ht="25.5" customHeight="1" x14ac:dyDescent="0.25">
      <c r="A14" s="727" t="s">
        <v>635</v>
      </c>
      <c r="B14" s="716">
        <v>8</v>
      </c>
      <c r="C14" s="716" t="s">
        <v>707</v>
      </c>
      <c r="D14" s="715" t="s">
        <v>712</v>
      </c>
      <c r="E14" s="717" t="s">
        <v>713</v>
      </c>
      <c r="F14" s="717" t="s">
        <v>760</v>
      </c>
      <c r="G14" s="718">
        <v>15141.504779999999</v>
      </c>
      <c r="H14" s="722" t="s">
        <v>759</v>
      </c>
      <c r="I14" s="722" t="s">
        <v>759</v>
      </c>
      <c r="J14" s="719">
        <v>0</v>
      </c>
      <c r="K14" s="729" t="s">
        <v>759</v>
      </c>
      <c r="L14" s="722" t="s">
        <v>759</v>
      </c>
      <c r="M14" s="720" t="s">
        <v>759</v>
      </c>
      <c r="N14" s="718">
        <v>0</v>
      </c>
      <c r="O14" s="719">
        <v>0</v>
      </c>
      <c r="P14" s="729" t="s">
        <v>759</v>
      </c>
      <c r="Q14" s="719">
        <v>0</v>
      </c>
      <c r="R14" s="719">
        <v>0</v>
      </c>
      <c r="S14" s="719">
        <v>0</v>
      </c>
    </row>
    <row r="15" spans="1:19" s="162" customFormat="1" ht="25.5" customHeight="1" x14ac:dyDescent="0.25">
      <c r="A15" s="727" t="s">
        <v>635</v>
      </c>
      <c r="B15" s="716">
        <v>10</v>
      </c>
      <c r="C15" s="716" t="s">
        <v>707</v>
      </c>
      <c r="D15" s="715" t="s">
        <v>717</v>
      </c>
      <c r="E15" s="732">
        <v>17336244</v>
      </c>
      <c r="F15" s="717" t="s">
        <v>760</v>
      </c>
      <c r="G15" s="718">
        <v>72.699219999999997</v>
      </c>
      <c r="H15" s="720" t="s">
        <v>759</v>
      </c>
      <c r="I15" s="720" t="s">
        <v>759</v>
      </c>
      <c r="J15" s="718">
        <v>0</v>
      </c>
      <c r="K15" s="720" t="s">
        <v>759</v>
      </c>
      <c r="L15" s="720" t="s">
        <v>759</v>
      </c>
      <c r="M15" s="720" t="s">
        <v>759</v>
      </c>
      <c r="N15" s="718">
        <v>0</v>
      </c>
      <c r="O15" s="718">
        <v>0</v>
      </c>
      <c r="P15" s="721" t="s">
        <v>759</v>
      </c>
      <c r="Q15" s="718">
        <v>0</v>
      </c>
      <c r="R15" s="718">
        <v>0</v>
      </c>
      <c r="S15" s="718">
        <v>0</v>
      </c>
    </row>
    <row r="16" spans="1:19" s="162" customFormat="1" ht="25.5" customHeight="1" x14ac:dyDescent="0.25">
      <c r="A16" s="727" t="s">
        <v>635</v>
      </c>
      <c r="B16" s="716">
        <v>11</v>
      </c>
      <c r="C16" s="716" t="s">
        <v>707</v>
      </c>
      <c r="D16" s="715" t="s">
        <v>719</v>
      </c>
      <c r="E16" s="717" t="s">
        <v>720</v>
      </c>
      <c r="F16" s="717" t="s">
        <v>760</v>
      </c>
      <c r="G16" s="718">
        <v>3933.3148700000002</v>
      </c>
      <c r="H16" s="728" t="s">
        <v>762</v>
      </c>
      <c r="I16" s="729">
        <v>40709</v>
      </c>
      <c r="J16" s="719">
        <v>953.44416000000001</v>
      </c>
      <c r="K16" s="722" t="s">
        <v>759</v>
      </c>
      <c r="L16" s="722" t="s">
        <v>759</v>
      </c>
      <c r="M16" s="720" t="s">
        <v>759</v>
      </c>
      <c r="N16" s="718">
        <v>0</v>
      </c>
      <c r="O16" s="719">
        <v>0</v>
      </c>
      <c r="P16" s="721" t="s">
        <v>759</v>
      </c>
      <c r="Q16" s="718">
        <v>0</v>
      </c>
      <c r="R16" s="718">
        <v>0</v>
      </c>
      <c r="S16" s="719">
        <v>0</v>
      </c>
    </row>
    <row r="17" spans="1:19" s="162" customFormat="1" ht="25.5" customHeight="1" x14ac:dyDescent="0.25">
      <c r="A17" s="727" t="s">
        <v>639</v>
      </c>
      <c r="B17" s="716">
        <v>1</v>
      </c>
      <c r="C17" s="716" t="s">
        <v>691</v>
      </c>
      <c r="D17" s="715" t="s">
        <v>699</v>
      </c>
      <c r="E17" s="717" t="s">
        <v>700</v>
      </c>
      <c r="F17" s="717" t="s">
        <v>760</v>
      </c>
      <c r="G17" s="718">
        <v>400</v>
      </c>
      <c r="H17" s="722" t="s">
        <v>759</v>
      </c>
      <c r="I17" s="729" t="s">
        <v>759</v>
      </c>
      <c r="J17" s="719">
        <v>0</v>
      </c>
      <c r="K17" s="722" t="s">
        <v>759</v>
      </c>
      <c r="L17" s="722" t="s">
        <v>759</v>
      </c>
      <c r="M17" s="720" t="s">
        <v>759</v>
      </c>
      <c r="N17" s="718">
        <v>0</v>
      </c>
      <c r="O17" s="719">
        <v>0</v>
      </c>
      <c r="P17" s="721" t="s">
        <v>759</v>
      </c>
      <c r="Q17" s="718">
        <v>0</v>
      </c>
      <c r="R17" s="718">
        <v>0</v>
      </c>
      <c r="S17" s="719">
        <v>0</v>
      </c>
    </row>
    <row r="18" spans="1:19" s="162" customFormat="1" ht="25.5" customHeight="1" x14ac:dyDescent="0.25">
      <c r="A18" s="715" t="s">
        <v>640</v>
      </c>
      <c r="B18" s="728">
        <v>8</v>
      </c>
      <c r="C18" s="728" t="s">
        <v>707</v>
      </c>
      <c r="D18" s="715" t="s">
        <v>714</v>
      </c>
      <c r="E18" s="723">
        <v>17335795</v>
      </c>
      <c r="F18" s="717" t="s">
        <v>760</v>
      </c>
      <c r="G18" s="718">
        <v>14138.89336</v>
      </c>
      <c r="H18" s="720" t="s">
        <v>759</v>
      </c>
      <c r="I18" s="720" t="s">
        <v>759</v>
      </c>
      <c r="J18" s="718">
        <v>0</v>
      </c>
      <c r="K18" s="720" t="s">
        <v>759</v>
      </c>
      <c r="L18" s="720" t="s">
        <v>759</v>
      </c>
      <c r="M18" s="720" t="s">
        <v>759</v>
      </c>
      <c r="N18" s="718">
        <v>0</v>
      </c>
      <c r="O18" s="718">
        <v>0</v>
      </c>
      <c r="P18" s="721" t="s">
        <v>759</v>
      </c>
      <c r="Q18" s="718">
        <v>0</v>
      </c>
      <c r="R18" s="718">
        <v>0</v>
      </c>
      <c r="S18" s="718">
        <v>0</v>
      </c>
    </row>
    <row r="19" spans="1:19" s="162" customFormat="1" ht="25.5" customHeight="1" x14ac:dyDescent="0.25">
      <c r="A19" s="715" t="s">
        <v>636</v>
      </c>
      <c r="B19" s="716">
        <v>8</v>
      </c>
      <c r="C19" s="728" t="s">
        <v>707</v>
      </c>
      <c r="D19" s="715" t="s">
        <v>715</v>
      </c>
      <c r="E19" s="717" t="s">
        <v>716</v>
      </c>
      <c r="F19" s="717" t="s">
        <v>760</v>
      </c>
      <c r="G19" s="718">
        <v>6169.23963</v>
      </c>
      <c r="H19" s="722" t="s">
        <v>759</v>
      </c>
      <c r="I19" s="729" t="s">
        <v>759</v>
      </c>
      <c r="J19" s="718">
        <v>0</v>
      </c>
      <c r="K19" s="729" t="s">
        <v>759</v>
      </c>
      <c r="L19" s="722" t="s">
        <v>759</v>
      </c>
      <c r="M19" s="720" t="s">
        <v>759</v>
      </c>
      <c r="N19" s="718">
        <v>0</v>
      </c>
      <c r="O19" s="719">
        <v>0</v>
      </c>
      <c r="P19" s="721" t="s">
        <v>759</v>
      </c>
      <c r="Q19" s="718">
        <v>0</v>
      </c>
      <c r="R19" s="718">
        <v>0</v>
      </c>
      <c r="S19" s="718">
        <v>0</v>
      </c>
    </row>
    <row r="20" spans="1:19" s="162" customFormat="1" ht="25.5" customHeight="1" x14ac:dyDescent="0.25">
      <c r="A20" s="727" t="s">
        <v>642</v>
      </c>
      <c r="B20" s="716">
        <v>11</v>
      </c>
      <c r="C20" s="716" t="s">
        <v>707</v>
      </c>
      <c r="D20" s="715" t="s">
        <v>721</v>
      </c>
      <c r="E20" s="716">
        <v>36119369</v>
      </c>
      <c r="F20" s="717" t="s">
        <v>761</v>
      </c>
      <c r="G20" s="718">
        <v>1030.9361899999999</v>
      </c>
      <c r="H20" s="728" t="s">
        <v>762</v>
      </c>
      <c r="I20" s="721">
        <v>42103</v>
      </c>
      <c r="J20" s="718">
        <v>134.46600000000001</v>
      </c>
      <c r="K20" s="720" t="s">
        <v>759</v>
      </c>
      <c r="L20" s="720" t="s">
        <v>759</v>
      </c>
      <c r="M20" s="720" t="s">
        <v>759</v>
      </c>
      <c r="N20" s="718">
        <v>0</v>
      </c>
      <c r="O20" s="718">
        <v>0</v>
      </c>
      <c r="P20" s="721" t="s">
        <v>759</v>
      </c>
      <c r="Q20" s="718">
        <v>0</v>
      </c>
      <c r="R20" s="718">
        <v>0</v>
      </c>
      <c r="S20" s="718">
        <v>0</v>
      </c>
    </row>
    <row r="21" spans="1:19" s="162" customFormat="1" ht="25.5" customHeight="1" x14ac:dyDescent="0.25">
      <c r="A21" s="727" t="s">
        <v>633</v>
      </c>
      <c r="B21" s="716">
        <v>1</v>
      </c>
      <c r="C21" s="716" t="s">
        <v>691</v>
      </c>
      <c r="D21" s="715" t="s">
        <v>701</v>
      </c>
      <c r="E21" s="717" t="s">
        <v>702</v>
      </c>
      <c r="F21" s="716" t="s">
        <v>760</v>
      </c>
      <c r="G21" s="718">
        <v>6136.1168200000002</v>
      </c>
      <c r="H21" s="720" t="s">
        <v>759</v>
      </c>
      <c r="I21" s="720" t="s">
        <v>759</v>
      </c>
      <c r="J21" s="718">
        <v>0</v>
      </c>
      <c r="K21" s="720" t="s">
        <v>759</v>
      </c>
      <c r="L21" s="720" t="s">
        <v>759</v>
      </c>
      <c r="M21" s="720" t="s">
        <v>759</v>
      </c>
      <c r="N21" s="718">
        <v>0</v>
      </c>
      <c r="O21" s="718">
        <v>0</v>
      </c>
      <c r="P21" s="721" t="s">
        <v>759</v>
      </c>
      <c r="Q21" s="718">
        <v>0</v>
      </c>
      <c r="R21" s="718">
        <v>0</v>
      </c>
      <c r="S21" s="718">
        <v>0</v>
      </c>
    </row>
    <row r="22" spans="1:19" s="162" customFormat="1" ht="25.5" customHeight="1" x14ac:dyDescent="0.25">
      <c r="A22" s="727" t="s">
        <v>633</v>
      </c>
      <c r="B22" s="716">
        <v>11</v>
      </c>
      <c r="C22" s="716" t="s">
        <v>707</v>
      </c>
      <c r="D22" s="715" t="s">
        <v>722</v>
      </c>
      <c r="E22" s="716">
        <v>36084221</v>
      </c>
      <c r="F22" s="717" t="s">
        <v>760</v>
      </c>
      <c r="G22" s="718">
        <v>1456.8403799999999</v>
      </c>
      <c r="H22" s="720" t="s">
        <v>759</v>
      </c>
      <c r="I22" s="720" t="s">
        <v>759</v>
      </c>
      <c r="J22" s="718">
        <v>0</v>
      </c>
      <c r="K22" s="720" t="s">
        <v>759</v>
      </c>
      <c r="L22" s="720" t="s">
        <v>759</v>
      </c>
      <c r="M22" s="720" t="s">
        <v>759</v>
      </c>
      <c r="N22" s="718">
        <v>0</v>
      </c>
      <c r="O22" s="718">
        <v>0</v>
      </c>
      <c r="P22" s="720" t="s">
        <v>759</v>
      </c>
      <c r="Q22" s="718">
        <v>0</v>
      </c>
      <c r="R22" s="718">
        <v>0</v>
      </c>
      <c r="S22" s="718">
        <v>0</v>
      </c>
    </row>
    <row r="23" spans="1:19" s="162" customFormat="1" ht="25.5" customHeight="1" x14ac:dyDescent="0.25">
      <c r="A23" s="727" t="s">
        <v>629</v>
      </c>
      <c r="B23" s="716">
        <v>11</v>
      </c>
      <c r="C23" s="716" t="s">
        <v>707</v>
      </c>
      <c r="D23" s="733" t="s">
        <v>723</v>
      </c>
      <c r="E23" s="707">
        <v>31908977</v>
      </c>
      <c r="F23" s="734" t="s">
        <v>760</v>
      </c>
      <c r="G23" s="718">
        <v>80.499020000000002</v>
      </c>
      <c r="H23" s="720" t="s">
        <v>759</v>
      </c>
      <c r="I23" s="720" t="s">
        <v>759</v>
      </c>
      <c r="J23" s="718">
        <v>0</v>
      </c>
      <c r="K23" s="720" t="s">
        <v>759</v>
      </c>
      <c r="L23" s="720" t="s">
        <v>759</v>
      </c>
      <c r="M23" s="720" t="s">
        <v>759</v>
      </c>
      <c r="N23" s="718">
        <v>0</v>
      </c>
      <c r="O23" s="718">
        <v>0</v>
      </c>
      <c r="P23" s="720" t="s">
        <v>759</v>
      </c>
      <c r="Q23" s="718">
        <v>0</v>
      </c>
      <c r="R23" s="718">
        <v>0</v>
      </c>
      <c r="S23" s="718">
        <v>0</v>
      </c>
    </row>
    <row r="24" spans="1:19" s="162" customFormat="1" ht="23.25" customHeight="1" x14ac:dyDescent="0.25">
      <c r="A24" s="727" t="s">
        <v>655</v>
      </c>
      <c r="B24" s="716">
        <v>7</v>
      </c>
      <c r="C24" s="716" t="s">
        <v>691</v>
      </c>
      <c r="D24" s="715" t="s">
        <v>706</v>
      </c>
      <c r="E24" s="716">
        <v>17336082</v>
      </c>
      <c r="F24" s="716" t="s">
        <v>761</v>
      </c>
      <c r="G24" s="718">
        <v>22.107470000000003</v>
      </c>
      <c r="H24" s="720" t="s">
        <v>759</v>
      </c>
      <c r="I24" s="720" t="s">
        <v>759</v>
      </c>
      <c r="J24" s="718">
        <v>0</v>
      </c>
      <c r="K24" s="720" t="s">
        <v>759</v>
      </c>
      <c r="L24" s="720" t="s">
        <v>759</v>
      </c>
      <c r="M24" s="720" t="s">
        <v>759</v>
      </c>
      <c r="N24" s="718">
        <v>0</v>
      </c>
      <c r="O24" s="718">
        <v>0</v>
      </c>
      <c r="P24" s="721" t="s">
        <v>763</v>
      </c>
      <c r="Q24" s="718">
        <v>0</v>
      </c>
      <c r="R24" s="718">
        <v>0</v>
      </c>
      <c r="S24" s="718">
        <v>0</v>
      </c>
    </row>
    <row r="25" spans="1:19" s="162" customFormat="1" ht="25.5" customHeight="1" x14ac:dyDescent="0.25">
      <c r="A25" s="727" t="s">
        <v>655</v>
      </c>
      <c r="B25" s="716">
        <v>11</v>
      </c>
      <c r="C25" s="716" t="s">
        <v>707</v>
      </c>
      <c r="D25" s="715" t="s">
        <v>724</v>
      </c>
      <c r="E25" s="716">
        <v>37954954</v>
      </c>
      <c r="F25" s="716" t="s">
        <v>764</v>
      </c>
      <c r="G25" s="718">
        <v>1.3720000000000001E-2</v>
      </c>
      <c r="H25" s="720" t="s">
        <v>759</v>
      </c>
      <c r="I25" s="720" t="s">
        <v>759</v>
      </c>
      <c r="J25" s="718">
        <v>0</v>
      </c>
      <c r="K25" s="720" t="s">
        <v>759</v>
      </c>
      <c r="L25" s="720" t="s">
        <v>759</v>
      </c>
      <c r="M25" s="720" t="s">
        <v>759</v>
      </c>
      <c r="N25" s="718">
        <v>0</v>
      </c>
      <c r="O25" s="718">
        <v>0</v>
      </c>
      <c r="P25" s="721" t="s">
        <v>759</v>
      </c>
      <c r="Q25" s="718">
        <v>0</v>
      </c>
      <c r="R25" s="718">
        <v>0</v>
      </c>
      <c r="S25" s="718">
        <v>0</v>
      </c>
    </row>
    <row r="26" spans="1:19" s="162" customFormat="1" ht="25.5" customHeight="1" x14ac:dyDescent="0.25">
      <c r="A26" s="727" t="s">
        <v>632</v>
      </c>
      <c r="B26" s="716">
        <v>1</v>
      </c>
      <c r="C26" s="716" t="s">
        <v>691</v>
      </c>
      <c r="D26" s="715" t="s">
        <v>703</v>
      </c>
      <c r="E26" s="735">
        <v>17335825</v>
      </c>
      <c r="F26" s="716" t="s">
        <v>760</v>
      </c>
      <c r="G26" s="718">
        <v>1506.2803700000002</v>
      </c>
      <c r="H26" s="720" t="s">
        <v>759</v>
      </c>
      <c r="I26" s="720" t="s">
        <v>759</v>
      </c>
      <c r="J26" s="718">
        <v>0</v>
      </c>
      <c r="K26" s="720" t="s">
        <v>759</v>
      </c>
      <c r="L26" s="720" t="s">
        <v>759</v>
      </c>
      <c r="M26" s="720" t="s">
        <v>759</v>
      </c>
      <c r="N26" s="718">
        <v>0</v>
      </c>
      <c r="O26" s="718">
        <v>0</v>
      </c>
      <c r="P26" s="721" t="s">
        <v>759</v>
      </c>
      <c r="Q26" s="718">
        <v>0</v>
      </c>
      <c r="R26" s="718">
        <v>0</v>
      </c>
      <c r="S26" s="718">
        <v>0</v>
      </c>
    </row>
    <row r="27" spans="1:19" s="162" customFormat="1" ht="25.5" customHeight="1" x14ac:dyDescent="0.25">
      <c r="A27" s="745" t="s">
        <v>4</v>
      </c>
      <c r="B27" s="746"/>
      <c r="C27" s="746"/>
      <c r="D27" s="746"/>
      <c r="E27" s="747"/>
      <c r="F27" s="748"/>
      <c r="G27" s="713">
        <f>SUM(G4:G26)</f>
        <v>206982.86953999996</v>
      </c>
      <c r="H27" s="749"/>
      <c r="I27" s="750"/>
      <c r="J27" s="751">
        <v>1087910.1600000001</v>
      </c>
      <c r="K27" s="752"/>
      <c r="L27" s="749"/>
      <c r="M27" s="750"/>
      <c r="N27" s="713">
        <v>0</v>
      </c>
      <c r="O27" s="713">
        <v>0</v>
      </c>
      <c r="P27" s="753"/>
      <c r="Q27" s="713">
        <v>0</v>
      </c>
      <c r="R27" s="713">
        <v>0</v>
      </c>
      <c r="S27" s="713">
        <v>0</v>
      </c>
    </row>
    <row r="28" spans="1:19" s="162" customFormat="1" ht="25.5" customHeight="1" x14ac:dyDescent="0.25"/>
    <row r="29" spans="1:19" s="162" customFormat="1" ht="12.75" customHeight="1" x14ac:dyDescent="0.25">
      <c r="A29" s="754" t="s">
        <v>765</v>
      </c>
      <c r="B29" s="631"/>
      <c r="C29" s="631"/>
      <c r="D29" s="631"/>
      <c r="E29" s="631"/>
      <c r="F29" s="632"/>
      <c r="G29" s="632"/>
      <c r="N29" s="736"/>
      <c r="O29" s="736"/>
      <c r="S29" s="714"/>
    </row>
    <row r="30" spans="1:19" s="162" customFormat="1" x14ac:dyDescent="0.25">
      <c r="A30" s="755" t="s">
        <v>684</v>
      </c>
      <c r="B30" s="755"/>
      <c r="C30" s="755"/>
      <c r="D30" s="737"/>
      <c r="F30" s="738"/>
      <c r="G30" s="631"/>
      <c r="H30" s="755" t="s">
        <v>685</v>
      </c>
      <c r="I30" s="755"/>
      <c r="J30" s="738"/>
      <c r="N30" s="714"/>
      <c r="O30" s="714"/>
      <c r="S30" s="714"/>
    </row>
    <row r="31" spans="1:19" s="162" customFormat="1" ht="15.75" customHeight="1" x14ac:dyDescent="0.25">
      <c r="A31" s="756">
        <v>1</v>
      </c>
      <c r="B31" s="757" t="s">
        <v>766</v>
      </c>
      <c r="C31" s="756"/>
      <c r="D31" s="737"/>
      <c r="F31" s="738"/>
      <c r="G31" s="631"/>
      <c r="H31" s="756" t="s">
        <v>691</v>
      </c>
      <c r="I31" s="757" t="s">
        <v>737</v>
      </c>
      <c r="N31" s="743"/>
      <c r="O31" s="714"/>
      <c r="S31" s="714"/>
    </row>
    <row r="32" spans="1:19" s="162" customFormat="1" x14ac:dyDescent="0.25">
      <c r="A32" s="756">
        <v>2</v>
      </c>
      <c r="B32" s="757" t="s">
        <v>725</v>
      </c>
      <c r="C32" s="756"/>
      <c r="D32" s="737"/>
      <c r="F32" s="738"/>
      <c r="G32" s="631"/>
      <c r="H32" s="756" t="s">
        <v>707</v>
      </c>
      <c r="I32" s="757" t="s">
        <v>738</v>
      </c>
      <c r="N32" s="714"/>
      <c r="O32" s="714"/>
      <c r="S32" s="714"/>
    </row>
    <row r="33" spans="1:13" ht="15.75" customHeight="1" x14ac:dyDescent="0.25">
      <c r="A33" s="756">
        <v>3</v>
      </c>
      <c r="B33" s="757" t="s">
        <v>726</v>
      </c>
      <c r="C33" s="756"/>
      <c r="D33" s="737"/>
      <c r="E33" s="162"/>
      <c r="F33" s="738"/>
      <c r="G33" s="631"/>
      <c r="H33" s="738"/>
      <c r="I33" s="738"/>
      <c r="J33" s="162"/>
      <c r="K33" s="162"/>
      <c r="L33" s="162"/>
      <c r="M33" s="162"/>
    </row>
    <row r="34" spans="1:13" x14ac:dyDescent="0.25">
      <c r="A34" s="756">
        <v>4</v>
      </c>
      <c r="B34" s="757" t="s">
        <v>727</v>
      </c>
      <c r="C34" s="756"/>
      <c r="D34" s="737"/>
      <c r="E34" s="162"/>
      <c r="F34" s="738"/>
      <c r="G34" s="631"/>
      <c r="H34" s="758" t="s">
        <v>742</v>
      </c>
      <c r="I34" s="632"/>
      <c r="J34" s="162"/>
      <c r="K34" s="631"/>
      <c r="L34" s="631"/>
      <c r="M34" s="631"/>
    </row>
    <row r="35" spans="1:13" ht="15.75" customHeight="1" x14ac:dyDescent="0.25">
      <c r="A35" s="756">
        <v>5</v>
      </c>
      <c r="B35" s="757" t="s">
        <v>728</v>
      </c>
      <c r="C35" s="756"/>
      <c r="D35" s="737"/>
      <c r="E35" s="162"/>
      <c r="F35" s="738"/>
      <c r="G35" s="631"/>
      <c r="H35" s="738" t="s">
        <v>758</v>
      </c>
      <c r="I35" s="759" t="s">
        <v>767</v>
      </c>
      <c r="J35" s="162"/>
      <c r="K35" s="162"/>
      <c r="L35" s="162"/>
      <c r="M35" s="162"/>
    </row>
    <row r="36" spans="1:13" x14ac:dyDescent="0.25">
      <c r="A36" s="756">
        <v>6</v>
      </c>
      <c r="B36" s="757" t="s">
        <v>729</v>
      </c>
      <c r="C36" s="162"/>
      <c r="D36" s="162"/>
      <c r="E36" s="162"/>
      <c r="F36" s="738"/>
      <c r="G36" s="631"/>
      <c r="H36" s="738" t="s">
        <v>760</v>
      </c>
      <c r="I36" s="759" t="s">
        <v>768</v>
      </c>
      <c r="J36" s="162"/>
      <c r="K36" s="162"/>
      <c r="L36" s="737"/>
      <c r="M36" s="162"/>
    </row>
    <row r="37" spans="1:13" ht="15.75" customHeight="1" x14ac:dyDescent="0.25">
      <c r="A37" s="756">
        <v>7</v>
      </c>
      <c r="B37" s="757" t="s">
        <v>730</v>
      </c>
      <c r="C37" s="162"/>
      <c r="D37" s="162"/>
      <c r="E37" s="162"/>
      <c r="F37" s="738"/>
      <c r="G37" s="631"/>
      <c r="H37" s="738" t="s">
        <v>761</v>
      </c>
      <c r="I37" s="759" t="s">
        <v>769</v>
      </c>
      <c r="J37" s="162"/>
      <c r="K37" s="162"/>
      <c r="L37" s="737"/>
      <c r="M37" s="162"/>
    </row>
    <row r="38" spans="1:13" x14ac:dyDescent="0.25">
      <c r="A38" s="756">
        <v>8</v>
      </c>
      <c r="B38" s="757" t="s">
        <v>731</v>
      </c>
      <c r="C38" s="162"/>
      <c r="D38" s="162"/>
      <c r="E38" s="162"/>
      <c r="F38" s="738"/>
      <c r="G38" s="631"/>
      <c r="H38" s="738" t="s">
        <v>764</v>
      </c>
      <c r="I38" s="759" t="s">
        <v>770</v>
      </c>
      <c r="J38" s="162"/>
      <c r="K38" s="162"/>
      <c r="L38" s="737"/>
      <c r="M38" s="162"/>
    </row>
    <row r="39" spans="1:13" ht="15.75" customHeight="1" x14ac:dyDescent="0.25">
      <c r="A39" s="756">
        <v>9</v>
      </c>
      <c r="B39" s="757" t="s">
        <v>732</v>
      </c>
      <c r="C39" s="162"/>
      <c r="D39" s="162"/>
      <c r="E39" s="162"/>
      <c r="F39" s="738"/>
      <c r="G39" s="631"/>
      <c r="H39" s="162"/>
      <c r="I39" s="162"/>
      <c r="J39" s="162"/>
      <c r="K39" s="162"/>
      <c r="L39" s="737"/>
      <c r="M39" s="162"/>
    </row>
    <row r="40" spans="1:13" ht="12.75" customHeight="1" x14ac:dyDescent="0.25">
      <c r="A40" s="756">
        <v>10</v>
      </c>
      <c r="B40" s="757" t="s">
        <v>733</v>
      </c>
      <c r="C40" s="162"/>
      <c r="D40" s="631"/>
      <c r="E40" s="631"/>
      <c r="F40" s="632"/>
      <c r="G40" s="738"/>
      <c r="H40" s="631"/>
      <c r="I40" s="631"/>
      <c r="J40" s="631"/>
      <c r="K40" s="631"/>
      <c r="L40" s="631"/>
      <c r="M40" s="162"/>
    </row>
    <row r="41" spans="1:13" ht="15" customHeight="1" x14ac:dyDescent="0.25">
      <c r="A41" s="756">
        <v>11</v>
      </c>
      <c r="B41" s="757" t="s">
        <v>734</v>
      </c>
      <c r="C41" s="631"/>
      <c r="D41" s="631"/>
      <c r="E41" s="631"/>
      <c r="F41" s="632"/>
      <c r="G41" s="738"/>
      <c r="H41" s="162"/>
      <c r="I41" s="162"/>
      <c r="J41" s="631"/>
      <c r="K41" s="162"/>
      <c r="L41" s="162"/>
      <c r="M41" s="162"/>
    </row>
    <row r="42" spans="1:13" x14ac:dyDescent="0.25">
      <c r="A42" s="756">
        <v>12</v>
      </c>
      <c r="B42" s="757" t="s">
        <v>735</v>
      </c>
      <c r="C42" s="631"/>
      <c r="D42" s="631"/>
      <c r="E42" s="631"/>
      <c r="F42" s="632"/>
      <c r="G42" s="162"/>
      <c r="H42" s="162"/>
      <c r="I42" s="162"/>
      <c r="J42" s="631"/>
      <c r="K42" s="162"/>
      <c r="L42" s="162"/>
      <c r="M42" s="162"/>
    </row>
    <row r="43" spans="1:13" ht="15" customHeight="1" x14ac:dyDescent="0.25">
      <c r="A43" s="756">
        <v>13</v>
      </c>
      <c r="B43" s="757" t="s">
        <v>736</v>
      </c>
      <c r="C43" s="162"/>
      <c r="D43" s="162"/>
      <c r="E43" s="162"/>
      <c r="F43" s="738"/>
      <c r="G43" s="738"/>
      <c r="H43" s="162"/>
      <c r="I43" s="162"/>
      <c r="J43" s="632"/>
      <c r="K43" s="162"/>
      <c r="L43" s="162"/>
      <c r="M43" s="162"/>
    </row>
    <row r="44" spans="1:13" x14ac:dyDescent="0.25">
      <c r="A44" s="714"/>
      <c r="C44" s="760"/>
      <c r="H44" s="714"/>
      <c r="I44" s="714"/>
      <c r="J44" s="714"/>
      <c r="K44" s="736"/>
      <c r="L44" s="736"/>
    </row>
    <row r="45" spans="1:13" ht="15" customHeight="1" x14ac:dyDescent="0.25">
      <c r="H45" s="761"/>
      <c r="I45" s="761"/>
      <c r="J45" s="714"/>
      <c r="K45" s="736"/>
      <c r="L45" s="736"/>
    </row>
    <row r="46" spans="1:13" x14ac:dyDescent="0.25">
      <c r="H46" s="762"/>
      <c r="I46" s="763"/>
      <c r="J46" s="714"/>
      <c r="K46" s="736"/>
      <c r="L46" s="736"/>
    </row>
    <row r="47" spans="1:13" ht="14.25" customHeight="1" x14ac:dyDescent="0.25">
      <c r="H47" s="740"/>
      <c r="I47" s="740"/>
      <c r="J47" s="714"/>
      <c r="K47" s="736"/>
      <c r="L47" s="736"/>
    </row>
    <row r="48" spans="1:13" ht="12.75" customHeight="1" x14ac:dyDescent="0.25">
      <c r="H48" s="741"/>
      <c r="I48" s="741"/>
      <c r="J48" s="714"/>
      <c r="K48" s="736"/>
      <c r="L48" s="736"/>
    </row>
    <row r="49" spans="1:12" ht="12.75" customHeight="1" x14ac:dyDescent="0.25">
      <c r="H49" s="742"/>
      <c r="I49" s="742"/>
      <c r="J49" s="714"/>
      <c r="K49" s="736"/>
      <c r="L49" s="736"/>
    </row>
    <row r="50" spans="1:12" ht="12.75" customHeight="1" x14ac:dyDescent="0.25">
      <c r="H50" s="742"/>
      <c r="I50" s="742"/>
      <c r="J50" s="714"/>
      <c r="K50" s="736"/>
      <c r="L50" s="736"/>
    </row>
    <row r="51" spans="1:12" ht="15" customHeight="1" x14ac:dyDescent="0.25">
      <c r="H51" s="743"/>
      <c r="I51" s="743"/>
      <c r="J51" s="714"/>
      <c r="K51" s="736"/>
      <c r="L51" s="736"/>
    </row>
    <row r="52" spans="1:12" ht="12.75" customHeight="1" x14ac:dyDescent="0.25">
      <c r="H52" s="714"/>
      <c r="I52" s="743"/>
      <c r="J52" s="714"/>
      <c r="K52" s="736"/>
      <c r="L52" s="736"/>
    </row>
    <row r="53" spans="1:12" ht="12.75" customHeight="1" x14ac:dyDescent="0.25">
      <c r="H53" s="743"/>
      <c r="I53" s="743"/>
      <c r="J53" s="714"/>
      <c r="K53" s="736"/>
      <c r="L53" s="736"/>
    </row>
    <row r="54" spans="1:12" ht="12.75" customHeight="1" x14ac:dyDescent="0.25">
      <c r="H54" s="743"/>
      <c r="I54" s="743"/>
      <c r="J54" s="714"/>
      <c r="K54" s="736"/>
      <c r="L54" s="736"/>
    </row>
    <row r="55" spans="1:12" ht="12.75" customHeight="1" x14ac:dyDescent="0.25">
      <c r="A55" s="714"/>
      <c r="B55" s="714"/>
      <c r="C55" s="714"/>
      <c r="D55" s="714"/>
      <c r="E55" s="714"/>
      <c r="F55" s="714"/>
      <c r="G55" s="714"/>
      <c r="H55" s="743"/>
      <c r="I55" s="743"/>
      <c r="J55" s="714"/>
      <c r="K55" s="736"/>
      <c r="L55" s="736"/>
    </row>
    <row r="56" spans="1:12" ht="12.75" customHeight="1" x14ac:dyDescent="0.25">
      <c r="A56" s="714"/>
      <c r="B56" s="714"/>
      <c r="C56" s="714"/>
      <c r="D56" s="714"/>
      <c r="E56" s="714"/>
      <c r="F56" s="714"/>
      <c r="G56" s="714"/>
      <c r="H56" s="714"/>
      <c r="I56" s="714"/>
      <c r="J56" s="714"/>
      <c r="K56" s="736"/>
      <c r="L56" s="736"/>
    </row>
    <row r="57" spans="1:12" ht="12.75" customHeight="1" x14ac:dyDescent="0.25">
      <c r="A57" s="714"/>
      <c r="B57" s="714"/>
      <c r="C57" s="714"/>
      <c r="D57" s="714"/>
      <c r="E57" s="714"/>
      <c r="F57" s="714"/>
      <c r="G57" s="714"/>
      <c r="H57" s="714"/>
      <c r="I57" s="714"/>
      <c r="J57" s="714"/>
      <c r="K57" s="736"/>
      <c r="L57" s="736"/>
    </row>
    <row r="58" spans="1:12" ht="12.75" customHeight="1" x14ac:dyDescent="0.25">
      <c r="A58" s="714"/>
      <c r="B58" s="714"/>
      <c r="C58" s="714"/>
      <c r="D58" s="714"/>
      <c r="E58" s="714"/>
      <c r="F58" s="714"/>
      <c r="G58" s="714"/>
      <c r="K58" s="736"/>
      <c r="L58" s="736"/>
    </row>
    <row r="59" spans="1:12" ht="12.75" customHeight="1" x14ac:dyDescent="0.25">
      <c r="A59" s="714"/>
      <c r="B59" s="714"/>
      <c r="C59" s="714"/>
      <c r="D59" s="714"/>
      <c r="E59" s="714"/>
      <c r="F59" s="714"/>
      <c r="G59" s="714"/>
      <c r="K59" s="736"/>
      <c r="L59" s="736"/>
    </row>
    <row r="60" spans="1:12" ht="12.75" customHeight="1" x14ac:dyDescent="0.25">
      <c r="A60" s="714"/>
      <c r="B60" s="714"/>
      <c r="C60" s="714"/>
      <c r="D60" s="714"/>
      <c r="E60" s="714"/>
      <c r="F60" s="714"/>
      <c r="G60" s="714"/>
      <c r="K60" s="736"/>
      <c r="L60" s="736"/>
    </row>
    <row r="61" spans="1:12" ht="12.75" customHeight="1" x14ac:dyDescent="0.25">
      <c r="A61" s="714"/>
      <c r="B61" s="714"/>
      <c r="C61" s="714"/>
      <c r="D61" s="714"/>
      <c r="E61" s="714"/>
      <c r="F61" s="714"/>
      <c r="G61" s="714"/>
      <c r="K61" s="736"/>
      <c r="L61" s="736"/>
    </row>
    <row r="62" spans="1:12" ht="12.75" customHeight="1" x14ac:dyDescent="0.25">
      <c r="A62" s="714"/>
      <c r="B62" s="714"/>
      <c r="C62" s="714"/>
      <c r="D62" s="714"/>
      <c r="E62" s="714"/>
      <c r="F62" s="714"/>
      <c r="G62" s="714"/>
      <c r="K62" s="736"/>
      <c r="L62" s="736"/>
    </row>
    <row r="63" spans="1:12" ht="12.75" customHeight="1" x14ac:dyDescent="0.25">
      <c r="A63" s="714"/>
      <c r="B63" s="714"/>
      <c r="C63" s="714"/>
      <c r="D63" s="714"/>
      <c r="E63" s="714"/>
      <c r="F63" s="714"/>
      <c r="G63" s="714"/>
      <c r="K63" s="736"/>
      <c r="L63" s="736"/>
    </row>
    <row r="64" spans="1:12" ht="12.75" customHeight="1" x14ac:dyDescent="0.25">
      <c r="A64" s="714"/>
      <c r="B64" s="714"/>
      <c r="C64" s="714"/>
      <c r="D64" s="714"/>
      <c r="E64" s="714"/>
      <c r="F64" s="714"/>
      <c r="G64" s="714"/>
      <c r="K64" s="736"/>
      <c r="L64" s="736"/>
    </row>
    <row r="65" spans="1:19" s="162" customFormat="1" ht="12.75" customHeight="1" x14ac:dyDescent="0.25">
      <c r="A65" s="714"/>
      <c r="B65" s="714"/>
      <c r="C65" s="714"/>
      <c r="D65" s="714"/>
      <c r="E65" s="714"/>
      <c r="F65" s="714"/>
      <c r="G65" s="714"/>
      <c r="H65" s="630"/>
      <c r="I65" s="630"/>
      <c r="J65" s="630"/>
      <c r="K65" s="736"/>
      <c r="L65" s="736"/>
      <c r="M65" s="714"/>
      <c r="N65" s="714"/>
      <c r="O65" s="714"/>
      <c r="S65" s="714"/>
    </row>
    <row r="66" spans="1:19" s="162" customFormat="1" ht="12.75" customHeight="1" x14ac:dyDescent="0.25">
      <c r="A66" s="714"/>
      <c r="B66" s="714"/>
      <c r="C66" s="714"/>
      <c r="D66" s="714"/>
      <c r="E66" s="714"/>
      <c r="F66" s="714"/>
      <c r="G66" s="714"/>
      <c r="H66" s="630"/>
      <c r="I66" s="630"/>
      <c r="J66" s="630"/>
      <c r="K66" s="736"/>
      <c r="L66" s="736"/>
      <c r="M66" s="714"/>
      <c r="N66" s="714"/>
      <c r="O66" s="714"/>
      <c r="S66" s="714"/>
    </row>
    <row r="67" spans="1:19" s="162" customFormat="1" ht="12.75" customHeight="1" x14ac:dyDescent="0.25">
      <c r="A67" s="714"/>
      <c r="B67" s="714"/>
      <c r="C67" s="714"/>
      <c r="D67" s="714"/>
      <c r="E67" s="714"/>
      <c r="F67" s="714"/>
      <c r="G67" s="714"/>
      <c r="H67" s="630"/>
      <c r="I67" s="630"/>
      <c r="J67" s="630"/>
      <c r="K67" s="736"/>
      <c r="L67" s="736"/>
      <c r="M67" s="714"/>
      <c r="N67" s="714"/>
      <c r="O67" s="714"/>
      <c r="S67" s="714"/>
    </row>
    <row r="68" spans="1:19" s="162" customFormat="1" ht="12.75" customHeight="1" x14ac:dyDescent="0.25">
      <c r="A68" s="714"/>
      <c r="B68" s="714"/>
      <c r="C68" s="714"/>
      <c r="D68" s="714"/>
      <c r="E68" s="714"/>
      <c r="F68" s="714"/>
      <c r="G68" s="714"/>
      <c r="H68" s="630"/>
      <c r="I68" s="630"/>
      <c r="J68" s="630"/>
      <c r="K68" s="736"/>
      <c r="L68" s="736"/>
      <c r="M68" s="714"/>
      <c r="N68" s="714"/>
      <c r="O68" s="714"/>
      <c r="S68" s="714"/>
    </row>
    <row r="69" spans="1:19" s="162" customFormat="1" ht="12.75" customHeight="1" x14ac:dyDescent="0.25">
      <c r="A69" s="714"/>
      <c r="B69" s="714"/>
      <c r="C69" s="714"/>
      <c r="D69" s="714"/>
      <c r="E69" s="714"/>
      <c r="F69" s="714"/>
      <c r="G69" s="714"/>
      <c r="H69" s="630"/>
      <c r="I69" s="630"/>
      <c r="J69" s="630"/>
      <c r="K69" s="736"/>
      <c r="L69" s="736"/>
      <c r="M69" s="714"/>
      <c r="N69" s="714"/>
      <c r="O69" s="714"/>
      <c r="S69" s="714"/>
    </row>
    <row r="70" spans="1:19" s="162" customFormat="1" ht="12.75" customHeight="1" x14ac:dyDescent="0.25"/>
    <row r="71" spans="1:19" s="162" customFormat="1" ht="12.75" customHeight="1" x14ac:dyDescent="0.25"/>
    <row r="72" spans="1:19" s="162" customFormat="1" ht="12.75" customHeight="1" x14ac:dyDescent="0.25"/>
    <row r="73" spans="1:19" s="162" customFormat="1" ht="12.75" customHeight="1" x14ac:dyDescent="0.25"/>
    <row r="74" spans="1:19" s="162" customFormat="1" ht="12.75" customHeight="1" x14ac:dyDescent="0.25"/>
    <row r="75" spans="1:19" s="162" customFormat="1" ht="12.75" customHeight="1" x14ac:dyDescent="0.25"/>
    <row r="76" spans="1:19" s="162" customFormat="1" x14ac:dyDescent="0.25"/>
    <row r="77" spans="1:19" s="162" customFormat="1" x14ac:dyDescent="0.25"/>
    <row r="78" spans="1:19" s="162" customFormat="1" x14ac:dyDescent="0.25"/>
    <row r="79" spans="1:19" s="162" customFormat="1" x14ac:dyDescent="0.25"/>
    <row r="80" spans="1:19" s="162" customFormat="1" x14ac:dyDescent="0.25"/>
    <row r="81" s="162" customFormat="1" x14ac:dyDescent="0.25"/>
    <row r="82" s="162" customFormat="1" x14ac:dyDescent="0.25"/>
    <row r="83" s="162" customFormat="1" x14ac:dyDescent="0.25"/>
    <row r="84" s="162" customFormat="1" x14ac:dyDescent="0.25"/>
    <row r="85" s="162" customFormat="1" x14ac:dyDescent="0.25"/>
    <row r="86" s="162" customFormat="1" x14ac:dyDescent="0.25"/>
    <row r="87" s="162" customFormat="1" x14ac:dyDescent="0.25"/>
    <row r="88" s="162" customFormat="1" x14ac:dyDescent="0.25"/>
    <row r="89" s="162" customFormat="1" x14ac:dyDescent="0.25"/>
    <row r="90" s="162" customFormat="1" x14ac:dyDescent="0.25"/>
    <row r="91" s="162" customFormat="1" x14ac:dyDescent="0.25"/>
    <row r="92" s="162" customFormat="1" x14ac:dyDescent="0.25"/>
    <row r="93" s="162" customFormat="1" x14ac:dyDescent="0.25"/>
    <row r="94" s="162" customFormat="1" x14ac:dyDescent="0.25"/>
    <row r="95" s="162" customFormat="1" x14ac:dyDescent="0.25"/>
  </sheetData>
  <mergeCells count="14">
    <mergeCell ref="J2:J3"/>
    <mergeCell ref="K2:O2"/>
    <mergeCell ref="P2:R2"/>
    <mergeCell ref="S2:S3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" right="0" top="0.78740157480314965" bottom="0.59055118110236227" header="0.19685039370078741" footer="0.19685039370078741"/>
  <pageSetup paperSize="9" scale="47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H5"/>
  <sheetViews>
    <sheetView workbookViewId="0">
      <selection activeCell="I26" sqref="I26"/>
    </sheetView>
  </sheetViews>
  <sheetFormatPr defaultColWidth="16.5703125" defaultRowHeight="15" x14ac:dyDescent="0.25"/>
  <cols>
    <col min="1" max="16384" width="16.5703125" style="798"/>
  </cols>
  <sheetData>
    <row r="1" spans="1:8" ht="20.100000000000001" customHeight="1" x14ac:dyDescent="0.3">
      <c r="A1" s="811" t="s">
        <v>771</v>
      </c>
    </row>
    <row r="2" spans="1:8" ht="20.100000000000001" customHeight="1" x14ac:dyDescent="0.25">
      <c r="A2" s="799"/>
      <c r="B2" s="799"/>
      <c r="C2" s="799"/>
      <c r="D2" s="799"/>
      <c r="E2" s="799"/>
      <c r="F2" s="799"/>
      <c r="G2" s="812"/>
      <c r="H2" s="799"/>
    </row>
    <row r="3" spans="1:8" ht="96.75" customHeight="1" x14ac:dyDescent="0.25">
      <c r="A3" s="805" t="s">
        <v>773</v>
      </c>
      <c r="B3" s="805" t="s">
        <v>774</v>
      </c>
      <c r="C3" s="806" t="s">
        <v>775</v>
      </c>
      <c r="D3" s="807" t="s">
        <v>776</v>
      </c>
      <c r="E3" s="806" t="s">
        <v>777</v>
      </c>
      <c r="F3" s="808" t="s">
        <v>778</v>
      </c>
      <c r="G3" s="808" t="s">
        <v>779</v>
      </c>
      <c r="H3" s="809" t="s">
        <v>780</v>
      </c>
    </row>
    <row r="4" spans="1:8" x14ac:dyDescent="0.25">
      <c r="A4" s="810" t="s">
        <v>781</v>
      </c>
      <c r="B4" s="810" t="s">
        <v>782</v>
      </c>
      <c r="C4" s="800">
        <v>29070</v>
      </c>
      <c r="D4" s="801">
        <v>28482</v>
      </c>
      <c r="E4" s="800">
        <v>21626</v>
      </c>
      <c r="F4" s="802">
        <v>21900409.010000002</v>
      </c>
      <c r="G4" s="803">
        <v>5452877.3300000001</v>
      </c>
      <c r="H4" s="804">
        <f t="shared" ref="H4:H5" si="0">G4/F4*100</f>
        <v>24.898518230915904</v>
      </c>
    </row>
    <row r="5" spans="1:8" x14ac:dyDescent="0.25">
      <c r="A5" s="810" t="s">
        <v>783</v>
      </c>
      <c r="B5" s="810" t="s">
        <v>784</v>
      </c>
      <c r="C5" s="800">
        <v>40739</v>
      </c>
      <c r="D5" s="801">
        <v>39954</v>
      </c>
      <c r="E5" s="800">
        <v>29306</v>
      </c>
      <c r="F5" s="802">
        <v>28963811.670000002</v>
      </c>
      <c r="G5" s="803">
        <v>2277246.5099999998</v>
      </c>
      <c r="H5" s="804">
        <f t="shared" si="0"/>
        <v>7.8623854344375372</v>
      </c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31"/>
  <sheetViews>
    <sheetView workbookViewId="0">
      <selection activeCell="I26" sqref="I26"/>
    </sheetView>
  </sheetViews>
  <sheetFormatPr defaultColWidth="16.5703125" defaultRowHeight="15" x14ac:dyDescent="0.25"/>
  <cols>
    <col min="1" max="16384" width="16.5703125" style="814"/>
  </cols>
  <sheetData>
    <row r="1" spans="1:7" ht="20.100000000000001" customHeight="1" x14ac:dyDescent="0.3">
      <c r="A1" s="813" t="s">
        <v>785</v>
      </c>
    </row>
    <row r="2" spans="1:7" ht="20.100000000000001" customHeight="1" x14ac:dyDescent="0.25">
      <c r="A2" s="818"/>
      <c r="B2" s="816"/>
      <c r="C2" s="816"/>
      <c r="D2" s="816"/>
      <c r="E2" s="816"/>
      <c r="F2" s="819" t="s">
        <v>786</v>
      </c>
      <c r="G2" s="817"/>
    </row>
    <row r="3" spans="1:7" ht="101.25" customHeight="1" x14ac:dyDescent="0.25">
      <c r="A3" s="820" t="s">
        <v>773</v>
      </c>
      <c r="B3" s="820" t="s">
        <v>774</v>
      </c>
      <c r="C3" s="821" t="s">
        <v>787</v>
      </c>
      <c r="D3" s="821" t="s">
        <v>788</v>
      </c>
      <c r="E3" s="821" t="s">
        <v>777</v>
      </c>
      <c r="F3" s="822" t="s">
        <v>789</v>
      </c>
      <c r="G3" s="823" t="s">
        <v>780</v>
      </c>
    </row>
    <row r="4" spans="1:7" x14ac:dyDescent="0.25">
      <c r="A4" s="824" t="s">
        <v>790</v>
      </c>
      <c r="B4" s="824" t="s">
        <v>782</v>
      </c>
      <c r="C4" s="825">
        <v>10078</v>
      </c>
      <c r="D4" s="826">
        <v>9641</v>
      </c>
      <c r="E4" s="826">
        <v>7561</v>
      </c>
      <c r="F4" s="827">
        <v>1424</v>
      </c>
      <c r="G4" s="828">
        <f>F4/D4*100</f>
        <v>14.770252048542682</v>
      </c>
    </row>
    <row r="5" spans="1:7" x14ac:dyDescent="0.25">
      <c r="A5" s="824" t="s">
        <v>783</v>
      </c>
      <c r="B5" s="824" t="s">
        <v>784</v>
      </c>
      <c r="C5" s="825">
        <v>10581</v>
      </c>
      <c r="D5" s="826">
        <v>10123</v>
      </c>
      <c r="E5" s="826">
        <v>7845</v>
      </c>
      <c r="F5" s="827">
        <v>1673</v>
      </c>
      <c r="G5" s="828">
        <f>F5/D5*100</f>
        <v>16.526721327669662</v>
      </c>
    </row>
    <row r="31" spans="11:11" x14ac:dyDescent="0.25">
      <c r="K31" s="814" t="s">
        <v>791</v>
      </c>
    </row>
  </sheetData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H7"/>
  <sheetViews>
    <sheetView workbookViewId="0">
      <selection activeCell="I26" sqref="I26"/>
    </sheetView>
  </sheetViews>
  <sheetFormatPr defaultColWidth="16.5703125" defaultRowHeight="15" x14ac:dyDescent="0.25"/>
  <cols>
    <col min="1" max="16384" width="16.5703125" style="814"/>
  </cols>
  <sheetData>
    <row r="1" spans="1:8" ht="20.100000000000001" customHeight="1" x14ac:dyDescent="0.3">
      <c r="A1" s="813" t="s">
        <v>792</v>
      </c>
    </row>
    <row r="2" spans="1:8" ht="20.100000000000001" customHeight="1" x14ac:dyDescent="0.25">
      <c r="A2" s="829"/>
      <c r="B2" s="829"/>
      <c r="C2" s="829"/>
      <c r="D2" s="830"/>
      <c r="E2" s="830"/>
      <c r="F2" s="831" t="s">
        <v>772</v>
      </c>
      <c r="G2" s="829"/>
    </row>
    <row r="3" spans="1:8" ht="80.099999999999994" customHeight="1" x14ac:dyDescent="0.25">
      <c r="A3" s="820" t="s">
        <v>773</v>
      </c>
      <c r="B3" s="820" t="s">
        <v>774</v>
      </c>
      <c r="C3" s="820" t="s">
        <v>793</v>
      </c>
      <c r="D3" s="821" t="s">
        <v>776</v>
      </c>
      <c r="E3" s="821" t="s">
        <v>794</v>
      </c>
      <c r="F3" s="821" t="s">
        <v>795</v>
      </c>
      <c r="G3" s="823" t="s">
        <v>780</v>
      </c>
    </row>
    <row r="4" spans="1:8" x14ac:dyDescent="0.25">
      <c r="A4" s="824" t="s">
        <v>781</v>
      </c>
      <c r="B4" s="824" t="s">
        <v>784</v>
      </c>
      <c r="C4" s="832">
        <v>18132</v>
      </c>
      <c r="D4" s="825">
        <v>16156</v>
      </c>
      <c r="E4" s="833">
        <v>2437045.9300000002</v>
      </c>
      <c r="F4" s="833">
        <v>463010.99</v>
      </c>
      <c r="G4" s="828">
        <f t="shared" ref="G4:G5" si="0">F4/E4*100</f>
        <v>18.998861872086259</v>
      </c>
    </row>
    <row r="5" spans="1:8" x14ac:dyDescent="0.25">
      <c r="A5" s="824" t="s">
        <v>783</v>
      </c>
      <c r="B5" s="824" t="s">
        <v>781</v>
      </c>
      <c r="C5" s="832">
        <v>22713</v>
      </c>
      <c r="D5" s="825">
        <v>20528</v>
      </c>
      <c r="E5" s="833">
        <v>2514005.5699999998</v>
      </c>
      <c r="F5" s="833">
        <v>385217.51</v>
      </c>
      <c r="G5" s="828">
        <f t="shared" si="0"/>
        <v>15.322858254446908</v>
      </c>
    </row>
    <row r="6" spans="1:8" x14ac:dyDescent="0.25">
      <c r="H6" s="815"/>
    </row>
    <row r="7" spans="1:8" x14ac:dyDescent="0.25">
      <c r="H7" s="815"/>
    </row>
  </sheetData>
  <pageMargins left="0.70866141732283472" right="0.70866141732283472" top="0.74803149606299213" bottom="0.74803149606299213" header="0.31496062992125984" footer="0.31496062992125984"/>
  <pageSetup paperSize="9" scale="88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0"/>
  <sheetViews>
    <sheetView tabSelected="1" topLeftCell="A7" zoomScaleNormal="100" workbookViewId="0">
      <selection activeCell="E7" sqref="E7"/>
    </sheetView>
  </sheetViews>
  <sheetFormatPr defaultColWidth="3.42578125" defaultRowHeight="15" customHeight="1" x14ac:dyDescent="0.25"/>
  <cols>
    <col min="1" max="1" width="45.85546875" style="20" customWidth="1"/>
    <col min="2" max="5" width="18.140625" style="20" customWidth="1"/>
    <col min="6" max="7" width="13.85546875" style="20" customWidth="1"/>
    <col min="8" max="9" width="10" style="20" customWidth="1"/>
    <col min="10" max="12" width="3.42578125" style="20"/>
    <col min="13" max="13" width="12.42578125" style="20" customWidth="1"/>
    <col min="14" max="16384" width="3.42578125" style="20"/>
  </cols>
  <sheetData>
    <row r="1" spans="1:14" ht="15" customHeight="1" x14ac:dyDescent="0.25">
      <c r="I1" s="21"/>
    </row>
    <row r="3" spans="1:14" ht="15" customHeight="1" x14ac:dyDescent="0.25">
      <c r="B3" s="2"/>
      <c r="C3" s="22"/>
      <c r="D3" s="2"/>
      <c r="E3" s="2"/>
      <c r="J3" s="2"/>
    </row>
    <row r="4" spans="1:14" s="23" customFormat="1" ht="15" customHeight="1" x14ac:dyDescent="0.25">
      <c r="B4" s="24"/>
      <c r="C4" s="22"/>
      <c r="D4" s="24"/>
      <c r="I4" s="25"/>
    </row>
    <row r="5" spans="1:14" s="23" customFormat="1" ht="15" customHeight="1" x14ac:dyDescent="0.25">
      <c r="D5" s="24"/>
      <c r="E5" s="24"/>
      <c r="J5" s="24"/>
      <c r="K5" s="24"/>
      <c r="L5" s="24"/>
    </row>
    <row r="6" spans="1:14" s="23" customFormat="1" ht="15" customHeight="1" x14ac:dyDescent="0.25">
      <c r="J6" s="24"/>
      <c r="K6" s="24"/>
      <c r="L6" s="24"/>
    </row>
    <row r="7" spans="1:14" s="23" customFormat="1" ht="15" customHeight="1" x14ac:dyDescent="0.25">
      <c r="A7" s="23" t="s">
        <v>5</v>
      </c>
      <c r="J7" s="24"/>
      <c r="K7" s="24"/>
      <c r="L7" s="24"/>
    </row>
    <row r="8" spans="1:14" s="23" customFormat="1" ht="15" customHeight="1" x14ac:dyDescent="0.25">
      <c r="J8" s="24"/>
      <c r="K8" s="24"/>
      <c r="L8" s="24"/>
    </row>
    <row r="9" spans="1:14" s="23" customFormat="1" ht="15" customHeight="1" x14ac:dyDescent="0.25">
      <c r="I9" s="25" t="s">
        <v>3</v>
      </c>
      <c r="J9" s="24"/>
      <c r="K9" s="24"/>
      <c r="L9" s="26"/>
    </row>
    <row r="10" spans="1:14" s="23" customFormat="1" ht="62.25" customHeight="1" x14ac:dyDescent="0.25">
      <c r="A10" s="27" t="s">
        <v>6</v>
      </c>
      <c r="B10" s="27" t="s">
        <v>146</v>
      </c>
      <c r="C10" s="27" t="s">
        <v>147</v>
      </c>
      <c r="D10" s="27" t="s">
        <v>91</v>
      </c>
      <c r="E10" s="27" t="s">
        <v>148</v>
      </c>
      <c r="F10" s="27" t="s">
        <v>86</v>
      </c>
      <c r="G10" s="27" t="s">
        <v>90</v>
      </c>
      <c r="H10" s="27" t="s">
        <v>88</v>
      </c>
      <c r="I10" s="27" t="s">
        <v>87</v>
      </c>
      <c r="K10" s="22"/>
      <c r="L10" s="22"/>
      <c r="M10" s="22"/>
      <c r="N10" s="22"/>
    </row>
    <row r="11" spans="1:14" s="23" customFormat="1" ht="15" customHeight="1" x14ac:dyDescent="0.25">
      <c r="A11" s="27" t="s">
        <v>0</v>
      </c>
      <c r="B11" s="27">
        <v>1</v>
      </c>
      <c r="C11" s="27">
        <v>2</v>
      </c>
      <c r="D11" s="28">
        <v>3</v>
      </c>
      <c r="E11" s="28">
        <v>4</v>
      </c>
      <c r="F11" s="27">
        <v>5</v>
      </c>
      <c r="G11" s="27">
        <v>6</v>
      </c>
      <c r="H11" s="27">
        <v>7</v>
      </c>
      <c r="I11" s="28">
        <v>8</v>
      </c>
      <c r="K11" s="22"/>
      <c r="L11" s="22"/>
      <c r="M11" s="22"/>
      <c r="N11" s="22"/>
    </row>
    <row r="12" spans="1:14" s="23" customFormat="1" ht="17.25" customHeight="1" x14ac:dyDescent="0.25">
      <c r="A12" s="29" t="s">
        <v>7</v>
      </c>
      <c r="B12" s="30"/>
      <c r="C12" s="30"/>
      <c r="D12" s="31"/>
      <c r="E12" s="31"/>
      <c r="F12" s="30"/>
      <c r="G12" s="30"/>
      <c r="H12" s="30"/>
      <c r="I12" s="31"/>
      <c r="K12" s="22"/>
      <c r="L12" s="22"/>
      <c r="M12" s="22"/>
      <c r="N12" s="22"/>
    </row>
    <row r="13" spans="1:14" s="23" customFormat="1" ht="15" customHeight="1" x14ac:dyDescent="0.25">
      <c r="A13" s="32" t="s">
        <v>8</v>
      </c>
      <c r="B13" s="33">
        <v>347502</v>
      </c>
      <c r="C13" s="33">
        <v>58573</v>
      </c>
      <c r="D13" s="33">
        <v>53109</v>
      </c>
      <c r="E13" s="33">
        <v>61430</v>
      </c>
      <c r="F13" s="33">
        <f>+E13-C13</f>
        <v>2857</v>
      </c>
      <c r="G13" s="33">
        <f>+E13-D13</f>
        <v>8321</v>
      </c>
      <c r="H13" s="34">
        <f>+E13/C13*100</f>
        <v>104.87767401362402</v>
      </c>
      <c r="I13" s="34">
        <f>+E13/D13*100</f>
        <v>115.66777758948577</v>
      </c>
      <c r="K13" s="24"/>
      <c r="L13" s="35"/>
      <c r="M13" s="35"/>
      <c r="N13" s="36"/>
    </row>
    <row r="14" spans="1:14" s="23" customFormat="1" ht="15" customHeight="1" x14ac:dyDescent="0.25">
      <c r="A14" s="37" t="s">
        <v>9</v>
      </c>
      <c r="B14" s="38">
        <v>13161</v>
      </c>
      <c r="C14" s="38">
        <v>1932</v>
      </c>
      <c r="D14" s="33">
        <v>1796</v>
      </c>
      <c r="E14" s="33">
        <v>2928</v>
      </c>
      <c r="F14" s="33">
        <f t="shared" ref="F14:F66" si="0">+E14-C14</f>
        <v>996</v>
      </c>
      <c r="G14" s="33">
        <f t="shared" ref="G14:G66" si="1">+E14-D14</f>
        <v>1132</v>
      </c>
      <c r="H14" s="34">
        <f t="shared" ref="H14:H66" si="2">+E14/C14*100</f>
        <v>151.55279503105589</v>
      </c>
      <c r="I14" s="34">
        <f t="shared" ref="I14:I18" si="3">+E14/D14*100</f>
        <v>163.02895322939867</v>
      </c>
      <c r="K14" s="22"/>
      <c r="L14" s="35"/>
      <c r="M14" s="35"/>
      <c r="N14" s="36"/>
    </row>
    <row r="15" spans="1:14" s="23" customFormat="1" ht="15" customHeight="1" x14ac:dyDescent="0.25">
      <c r="A15" s="37" t="s">
        <v>10</v>
      </c>
      <c r="B15" s="38">
        <v>60</v>
      </c>
      <c r="C15" s="38">
        <v>13</v>
      </c>
      <c r="D15" s="33">
        <v>7</v>
      </c>
      <c r="E15" s="33">
        <v>8</v>
      </c>
      <c r="F15" s="33">
        <f t="shared" si="0"/>
        <v>-5</v>
      </c>
      <c r="G15" s="33">
        <f t="shared" si="1"/>
        <v>1</v>
      </c>
      <c r="H15" s="34">
        <f t="shared" si="2"/>
        <v>61.53846153846154</v>
      </c>
      <c r="I15" s="34">
        <f t="shared" si="3"/>
        <v>114.28571428571428</v>
      </c>
      <c r="K15" s="22"/>
      <c r="L15" s="35"/>
      <c r="M15" s="35"/>
      <c r="N15" s="36"/>
    </row>
    <row r="16" spans="1:14" s="23" customFormat="1" ht="15" customHeight="1" x14ac:dyDescent="0.25">
      <c r="A16" s="37" t="s">
        <v>11</v>
      </c>
      <c r="B16" s="38">
        <v>174318</v>
      </c>
      <c r="C16" s="38">
        <v>25201</v>
      </c>
      <c r="D16" s="39">
        <v>23283</v>
      </c>
      <c r="E16" s="39">
        <v>29206</v>
      </c>
      <c r="F16" s="33">
        <f t="shared" si="0"/>
        <v>4005</v>
      </c>
      <c r="G16" s="33">
        <f t="shared" si="1"/>
        <v>5923</v>
      </c>
      <c r="H16" s="34">
        <f t="shared" si="2"/>
        <v>115.89222649894846</v>
      </c>
      <c r="I16" s="34">
        <f t="shared" si="3"/>
        <v>125.43916162006614</v>
      </c>
      <c r="K16" s="22"/>
      <c r="L16" s="35"/>
      <c r="M16" s="35"/>
      <c r="N16" s="36"/>
    </row>
    <row r="17" spans="1:14" s="23" customFormat="1" ht="15" customHeight="1" x14ac:dyDescent="0.25">
      <c r="A17" s="37" t="s">
        <v>89</v>
      </c>
      <c r="B17" s="38">
        <v>0</v>
      </c>
      <c r="C17" s="38">
        <v>0</v>
      </c>
      <c r="D17" s="39">
        <v>0</v>
      </c>
      <c r="E17" s="39">
        <v>-10</v>
      </c>
      <c r="F17" s="33">
        <f t="shared" si="0"/>
        <v>-10</v>
      </c>
      <c r="G17" s="33">
        <f t="shared" si="1"/>
        <v>-10</v>
      </c>
      <c r="H17" s="34">
        <v>0</v>
      </c>
      <c r="I17" s="34">
        <v>0</v>
      </c>
      <c r="K17" s="22"/>
      <c r="L17" s="35"/>
      <c r="M17" s="35"/>
      <c r="N17" s="36"/>
    </row>
    <row r="18" spans="1:14" s="23" customFormat="1" ht="15" customHeight="1" x14ac:dyDescent="0.25">
      <c r="A18" s="40" t="s">
        <v>12</v>
      </c>
      <c r="B18" s="41">
        <f>SUM(B13:B17)</f>
        <v>535041</v>
      </c>
      <c r="C18" s="41">
        <f>SUM(C13:C17)</f>
        <v>85719</v>
      </c>
      <c r="D18" s="41">
        <v>78195</v>
      </c>
      <c r="E18" s="41">
        <f>SUM(E13:E17)</f>
        <v>93562</v>
      </c>
      <c r="F18" s="42">
        <f t="shared" si="0"/>
        <v>7843</v>
      </c>
      <c r="G18" s="42">
        <f t="shared" si="1"/>
        <v>15367</v>
      </c>
      <c r="H18" s="43">
        <f t="shared" si="2"/>
        <v>109.14966343517773</v>
      </c>
      <c r="I18" s="43">
        <f t="shared" si="3"/>
        <v>119.65215167210179</v>
      </c>
      <c r="K18" s="24"/>
      <c r="L18" s="35"/>
      <c r="M18" s="44"/>
      <c r="N18" s="36"/>
    </row>
    <row r="19" spans="1:14" ht="15" customHeight="1" x14ac:dyDescent="0.25">
      <c r="A19" s="45" t="s">
        <v>13</v>
      </c>
      <c r="B19" s="45"/>
      <c r="C19" s="45"/>
      <c r="D19" s="45"/>
      <c r="E19" s="45"/>
      <c r="F19" s="33"/>
      <c r="G19" s="33"/>
      <c r="H19" s="45"/>
      <c r="I19" s="45"/>
    </row>
    <row r="20" spans="1:14" ht="15" customHeight="1" x14ac:dyDescent="0.25">
      <c r="A20" s="45" t="s">
        <v>14</v>
      </c>
      <c r="B20" s="46">
        <v>5209655</v>
      </c>
      <c r="C20" s="46">
        <v>833802</v>
      </c>
      <c r="D20" s="47">
        <v>749203</v>
      </c>
      <c r="E20" s="47">
        <v>826442</v>
      </c>
      <c r="F20" s="33">
        <f t="shared" si="0"/>
        <v>-7360</v>
      </c>
      <c r="G20" s="33">
        <f t="shared" si="1"/>
        <v>77239</v>
      </c>
      <c r="H20" s="34">
        <f t="shared" si="2"/>
        <v>99.11729643248637</v>
      </c>
      <c r="I20" s="34">
        <f t="shared" ref="I20:I26" si="4">+E20/D20*100</f>
        <v>110.30948888352022</v>
      </c>
    </row>
    <row r="21" spans="1:14" ht="15" customHeight="1" x14ac:dyDescent="0.25">
      <c r="A21" s="45" t="s">
        <v>15</v>
      </c>
      <c r="B21" s="48">
        <v>103569</v>
      </c>
      <c r="C21" s="48">
        <v>16576</v>
      </c>
      <c r="D21" s="47">
        <v>15403</v>
      </c>
      <c r="E21" s="47">
        <v>21061</v>
      </c>
      <c r="F21" s="33">
        <f t="shared" si="0"/>
        <v>4485</v>
      </c>
      <c r="G21" s="33">
        <f t="shared" si="1"/>
        <v>5658</v>
      </c>
      <c r="H21" s="34">
        <f t="shared" si="2"/>
        <v>127.05719111969111</v>
      </c>
      <c r="I21" s="34">
        <f t="shared" si="4"/>
        <v>136.73310394079076</v>
      </c>
    </row>
    <row r="22" spans="1:14" ht="15" customHeight="1" x14ac:dyDescent="0.25">
      <c r="A22" s="45" t="s">
        <v>16</v>
      </c>
      <c r="B22" s="48">
        <v>481991</v>
      </c>
      <c r="C22" s="48">
        <v>77143</v>
      </c>
      <c r="D22" s="47">
        <v>70168</v>
      </c>
      <c r="E22" s="47">
        <v>77482</v>
      </c>
      <c r="F22" s="33">
        <f t="shared" si="0"/>
        <v>339</v>
      </c>
      <c r="G22" s="33">
        <f t="shared" si="1"/>
        <v>7314</v>
      </c>
      <c r="H22" s="34">
        <f t="shared" si="2"/>
        <v>100.43944363065995</v>
      </c>
      <c r="I22" s="34">
        <f t="shared" si="4"/>
        <v>110.42355489681906</v>
      </c>
    </row>
    <row r="23" spans="1:14" ht="15" customHeight="1" x14ac:dyDescent="0.25">
      <c r="A23" s="45" t="s">
        <v>17</v>
      </c>
      <c r="B23" s="48">
        <v>48255</v>
      </c>
      <c r="C23" s="48">
        <v>7723</v>
      </c>
      <c r="D23" s="47">
        <v>6574</v>
      </c>
      <c r="E23" s="47">
        <v>7955</v>
      </c>
      <c r="F23" s="33">
        <f t="shared" si="0"/>
        <v>232</v>
      </c>
      <c r="G23" s="33">
        <f t="shared" si="1"/>
        <v>1381</v>
      </c>
      <c r="H23" s="34">
        <f t="shared" si="2"/>
        <v>103.00401398420303</v>
      </c>
      <c r="I23" s="34">
        <f t="shared" si="4"/>
        <v>121.00699726194097</v>
      </c>
    </row>
    <row r="24" spans="1:14" ht="15" customHeight="1" x14ac:dyDescent="0.25">
      <c r="A24" s="45" t="s">
        <v>18</v>
      </c>
      <c r="B24" s="48">
        <v>2273</v>
      </c>
      <c r="C24" s="48">
        <v>363</v>
      </c>
      <c r="D24" s="47">
        <v>303</v>
      </c>
      <c r="E24" s="47">
        <v>300</v>
      </c>
      <c r="F24" s="33">
        <f t="shared" si="0"/>
        <v>-63</v>
      </c>
      <c r="G24" s="33">
        <f t="shared" si="1"/>
        <v>-3</v>
      </c>
      <c r="H24" s="34">
        <f t="shared" si="2"/>
        <v>82.644628099173559</v>
      </c>
      <c r="I24" s="34">
        <f t="shared" si="4"/>
        <v>99.009900990099013</v>
      </c>
    </row>
    <row r="25" spans="1:14" ht="15" customHeight="1" x14ac:dyDescent="0.25">
      <c r="A25" s="45" t="s">
        <v>19</v>
      </c>
      <c r="B25" s="48"/>
      <c r="C25" s="48"/>
      <c r="D25" s="47">
        <v>6</v>
      </c>
      <c r="E25" s="47">
        <v>36</v>
      </c>
      <c r="F25" s="33">
        <f t="shared" si="0"/>
        <v>36</v>
      </c>
      <c r="G25" s="33">
        <f t="shared" si="1"/>
        <v>30</v>
      </c>
      <c r="H25" s="34">
        <v>0</v>
      </c>
      <c r="I25" s="34">
        <f t="shared" si="4"/>
        <v>600</v>
      </c>
    </row>
    <row r="26" spans="1:14" ht="15" customHeight="1" x14ac:dyDescent="0.25">
      <c r="A26" s="15" t="s">
        <v>4</v>
      </c>
      <c r="B26" s="18">
        <v>5845743</v>
      </c>
      <c r="C26" s="18">
        <v>935607</v>
      </c>
      <c r="D26" s="18">
        <v>841657</v>
      </c>
      <c r="E26" s="18">
        <v>933276</v>
      </c>
      <c r="F26" s="42">
        <f t="shared" si="0"/>
        <v>-2331</v>
      </c>
      <c r="G26" s="42">
        <f t="shared" si="1"/>
        <v>91619</v>
      </c>
      <c r="H26" s="43">
        <f t="shared" si="2"/>
        <v>99.750856930313688</v>
      </c>
      <c r="I26" s="43">
        <f t="shared" si="4"/>
        <v>110.88555076474145</v>
      </c>
    </row>
    <row r="27" spans="1:14" ht="15" customHeight="1" x14ac:dyDescent="0.25">
      <c r="A27" s="45" t="s">
        <v>20</v>
      </c>
      <c r="B27" s="48"/>
      <c r="C27" s="48"/>
      <c r="D27" s="48"/>
      <c r="E27" s="48"/>
      <c r="F27" s="33"/>
      <c r="G27" s="33"/>
      <c r="H27" s="48"/>
      <c r="I27" s="48"/>
    </row>
    <row r="28" spans="1:14" ht="15" customHeight="1" x14ac:dyDescent="0.25">
      <c r="A28" s="45" t="s">
        <v>21</v>
      </c>
      <c r="B28" s="48">
        <v>773755</v>
      </c>
      <c r="C28" s="48">
        <v>125792</v>
      </c>
      <c r="D28" s="47">
        <v>116917</v>
      </c>
      <c r="E28" s="47">
        <v>125488</v>
      </c>
      <c r="F28" s="33">
        <f t="shared" si="0"/>
        <v>-304</v>
      </c>
      <c r="G28" s="33">
        <f t="shared" si="1"/>
        <v>8571</v>
      </c>
      <c r="H28" s="34">
        <f t="shared" si="2"/>
        <v>99.758331213431688</v>
      </c>
      <c r="I28" s="34">
        <f t="shared" ref="I28:I33" si="5">+E28/D28*100</f>
        <v>107.33084153715883</v>
      </c>
    </row>
    <row r="29" spans="1:14" ht="15" customHeight="1" x14ac:dyDescent="0.25">
      <c r="A29" s="45" t="s">
        <v>16</v>
      </c>
      <c r="B29" s="48">
        <v>106855</v>
      </c>
      <c r="C29" s="48">
        <v>17372</v>
      </c>
      <c r="D29" s="47">
        <v>15001</v>
      </c>
      <c r="E29" s="47">
        <v>16166</v>
      </c>
      <c r="F29" s="33">
        <f t="shared" si="0"/>
        <v>-1206</v>
      </c>
      <c r="G29" s="33">
        <f t="shared" si="1"/>
        <v>1165</v>
      </c>
      <c r="H29" s="34">
        <f t="shared" si="2"/>
        <v>93.057794151508176</v>
      </c>
      <c r="I29" s="34">
        <f t="shared" si="5"/>
        <v>107.7661489234051</v>
      </c>
    </row>
    <row r="30" spans="1:14" ht="15" customHeight="1" x14ac:dyDescent="0.25">
      <c r="A30" s="45" t="s">
        <v>22</v>
      </c>
      <c r="B30" s="48">
        <v>14971</v>
      </c>
      <c r="C30" s="48">
        <v>2433</v>
      </c>
      <c r="D30" s="47">
        <v>2044</v>
      </c>
      <c r="E30" s="47">
        <v>2229</v>
      </c>
      <c r="F30" s="33">
        <f t="shared" si="0"/>
        <v>-204</v>
      </c>
      <c r="G30" s="33">
        <f t="shared" si="1"/>
        <v>185</v>
      </c>
      <c r="H30" s="34">
        <f t="shared" si="2"/>
        <v>91.615289765721329</v>
      </c>
      <c r="I30" s="34">
        <f t="shared" si="5"/>
        <v>109.0508806262231</v>
      </c>
    </row>
    <row r="31" spans="1:14" ht="15" customHeight="1" x14ac:dyDescent="0.25">
      <c r="A31" s="45" t="s">
        <v>18</v>
      </c>
      <c r="B31" s="48">
        <v>38316</v>
      </c>
      <c r="C31" s="48">
        <v>6229</v>
      </c>
      <c r="D31" s="47">
        <v>5747</v>
      </c>
      <c r="E31" s="47">
        <v>5819</v>
      </c>
      <c r="F31" s="33">
        <f t="shared" si="0"/>
        <v>-410</v>
      </c>
      <c r="G31" s="33">
        <f t="shared" si="1"/>
        <v>72</v>
      </c>
      <c r="H31" s="34">
        <f t="shared" si="2"/>
        <v>93.41788409054422</v>
      </c>
      <c r="I31" s="34">
        <f t="shared" si="5"/>
        <v>101.25282756220638</v>
      </c>
    </row>
    <row r="32" spans="1:14" ht="15" customHeight="1" x14ac:dyDescent="0.25">
      <c r="A32" s="45" t="s">
        <v>19</v>
      </c>
      <c r="B32" s="48"/>
      <c r="C32" s="48"/>
      <c r="D32" s="47">
        <v>18</v>
      </c>
      <c r="E32" s="47">
        <v>41</v>
      </c>
      <c r="F32" s="33">
        <f t="shared" si="0"/>
        <v>41</v>
      </c>
      <c r="G32" s="33">
        <f t="shared" si="1"/>
        <v>23</v>
      </c>
      <c r="H32" s="34">
        <v>0</v>
      </c>
      <c r="I32" s="34">
        <f t="shared" si="5"/>
        <v>227.77777777777777</v>
      </c>
    </row>
    <row r="33" spans="1:9" ht="15" customHeight="1" x14ac:dyDescent="0.25">
      <c r="A33" s="15" t="s">
        <v>4</v>
      </c>
      <c r="B33" s="18">
        <v>933897</v>
      </c>
      <c r="C33" s="18">
        <v>151826</v>
      </c>
      <c r="D33" s="18">
        <v>139727</v>
      </c>
      <c r="E33" s="18">
        <v>149743</v>
      </c>
      <c r="F33" s="42">
        <f t="shared" si="0"/>
        <v>-2083</v>
      </c>
      <c r="G33" s="42">
        <f t="shared" si="1"/>
        <v>10016</v>
      </c>
      <c r="H33" s="43">
        <f t="shared" si="2"/>
        <v>98.628034723960326</v>
      </c>
      <c r="I33" s="43">
        <f t="shared" si="5"/>
        <v>107.16826382875178</v>
      </c>
    </row>
    <row r="34" spans="1:9" ht="15" customHeight="1" x14ac:dyDescent="0.25">
      <c r="A34" s="45" t="s">
        <v>23</v>
      </c>
      <c r="B34" s="48"/>
      <c r="C34" s="48"/>
      <c r="D34" s="45"/>
      <c r="E34" s="45"/>
      <c r="F34" s="33"/>
      <c r="G34" s="33"/>
      <c r="H34" s="48"/>
      <c r="I34" s="48"/>
    </row>
    <row r="35" spans="1:9" ht="15" customHeight="1" x14ac:dyDescent="0.25">
      <c r="A35" s="45" t="s">
        <v>14</v>
      </c>
      <c r="B35" s="46">
        <v>5209655</v>
      </c>
      <c r="C35" s="46">
        <v>833802</v>
      </c>
      <c r="D35" s="46">
        <v>749203</v>
      </c>
      <c r="E35" s="46">
        <v>826442</v>
      </c>
      <c r="F35" s="33">
        <f t="shared" si="0"/>
        <v>-7360</v>
      </c>
      <c r="G35" s="33">
        <f t="shared" si="1"/>
        <v>77239</v>
      </c>
      <c r="H35" s="34">
        <f t="shared" si="2"/>
        <v>99.11729643248637</v>
      </c>
      <c r="I35" s="34">
        <f t="shared" ref="I35:I42" si="6">+E35/D35*100</f>
        <v>110.30948888352022</v>
      </c>
    </row>
    <row r="36" spans="1:9" ht="15" customHeight="1" x14ac:dyDescent="0.25">
      <c r="A36" s="45" t="s">
        <v>15</v>
      </c>
      <c r="B36" s="46">
        <v>103569</v>
      </c>
      <c r="C36" s="46">
        <v>16576</v>
      </c>
      <c r="D36" s="46">
        <v>15403</v>
      </c>
      <c r="E36" s="46">
        <v>21061</v>
      </c>
      <c r="F36" s="33">
        <f t="shared" si="0"/>
        <v>4485</v>
      </c>
      <c r="G36" s="33">
        <f t="shared" si="1"/>
        <v>5658</v>
      </c>
      <c r="H36" s="34">
        <f t="shared" si="2"/>
        <v>127.05719111969111</v>
      </c>
      <c r="I36" s="34">
        <f t="shared" si="6"/>
        <v>136.73310394079076</v>
      </c>
    </row>
    <row r="37" spans="1:9" ht="15" customHeight="1" x14ac:dyDescent="0.25">
      <c r="A37" s="45" t="s">
        <v>21</v>
      </c>
      <c r="B37" s="46">
        <v>773755</v>
      </c>
      <c r="C37" s="46">
        <v>125792</v>
      </c>
      <c r="D37" s="46">
        <v>116917</v>
      </c>
      <c r="E37" s="46">
        <v>125488</v>
      </c>
      <c r="F37" s="33">
        <f t="shared" si="0"/>
        <v>-304</v>
      </c>
      <c r="G37" s="33">
        <f t="shared" si="1"/>
        <v>8571</v>
      </c>
      <c r="H37" s="34">
        <f t="shared" si="2"/>
        <v>99.758331213431688</v>
      </c>
      <c r="I37" s="34">
        <f t="shared" si="6"/>
        <v>107.33084153715883</v>
      </c>
    </row>
    <row r="38" spans="1:9" ht="15" customHeight="1" x14ac:dyDescent="0.25">
      <c r="A38" s="45" t="s">
        <v>16</v>
      </c>
      <c r="B38" s="46">
        <v>588846</v>
      </c>
      <c r="C38" s="46">
        <v>94515</v>
      </c>
      <c r="D38" s="46">
        <v>85169</v>
      </c>
      <c r="E38" s="46">
        <v>93648</v>
      </c>
      <c r="F38" s="33">
        <f t="shared" si="0"/>
        <v>-867</v>
      </c>
      <c r="G38" s="33">
        <f t="shared" si="1"/>
        <v>8479</v>
      </c>
      <c r="H38" s="34">
        <f t="shared" si="2"/>
        <v>99.082685288049518</v>
      </c>
      <c r="I38" s="34">
        <f t="shared" si="6"/>
        <v>109.95550024069792</v>
      </c>
    </row>
    <row r="39" spans="1:9" ht="15" customHeight="1" x14ac:dyDescent="0.25">
      <c r="A39" s="45" t="s">
        <v>17</v>
      </c>
      <c r="B39" s="46">
        <v>63226</v>
      </c>
      <c r="C39" s="46">
        <v>10156</v>
      </c>
      <c r="D39" s="46">
        <v>8618</v>
      </c>
      <c r="E39" s="46">
        <v>10184</v>
      </c>
      <c r="F39" s="33">
        <f t="shared" si="0"/>
        <v>28</v>
      </c>
      <c r="G39" s="33">
        <f t="shared" si="1"/>
        <v>1566</v>
      </c>
      <c r="H39" s="34">
        <f t="shared" si="2"/>
        <v>100.27569909413154</v>
      </c>
      <c r="I39" s="34">
        <f t="shared" si="6"/>
        <v>118.17126943606404</v>
      </c>
    </row>
    <row r="40" spans="1:9" ht="15" customHeight="1" x14ac:dyDescent="0.25">
      <c r="A40" s="45" t="s">
        <v>18</v>
      </c>
      <c r="B40" s="46">
        <v>40589</v>
      </c>
      <c r="C40" s="46">
        <v>6592</v>
      </c>
      <c r="D40" s="46">
        <v>6050</v>
      </c>
      <c r="E40" s="46">
        <v>6119</v>
      </c>
      <c r="F40" s="33">
        <f t="shared" si="0"/>
        <v>-473</v>
      </c>
      <c r="G40" s="33">
        <f t="shared" si="1"/>
        <v>69</v>
      </c>
      <c r="H40" s="34">
        <f t="shared" si="2"/>
        <v>92.824635922330103</v>
      </c>
      <c r="I40" s="34">
        <f t="shared" si="6"/>
        <v>101.14049586776859</v>
      </c>
    </row>
    <row r="41" spans="1:9" ht="15" customHeight="1" x14ac:dyDescent="0.25">
      <c r="A41" s="45" t="s">
        <v>19</v>
      </c>
      <c r="B41" s="46">
        <v>0</v>
      </c>
      <c r="C41" s="46">
        <v>0</v>
      </c>
      <c r="D41" s="46">
        <v>24</v>
      </c>
      <c r="E41" s="46">
        <v>77</v>
      </c>
      <c r="F41" s="33">
        <f t="shared" si="0"/>
        <v>77</v>
      </c>
      <c r="G41" s="33">
        <f t="shared" si="1"/>
        <v>53</v>
      </c>
      <c r="H41" s="34">
        <v>0</v>
      </c>
      <c r="I41" s="34">
        <f t="shared" si="6"/>
        <v>320.83333333333337</v>
      </c>
    </row>
    <row r="42" spans="1:9" ht="15" customHeight="1" x14ac:dyDescent="0.25">
      <c r="A42" s="15" t="s">
        <v>24</v>
      </c>
      <c r="B42" s="18">
        <v>6779640</v>
      </c>
      <c r="C42" s="18">
        <v>1087433</v>
      </c>
      <c r="D42" s="18">
        <v>981384</v>
      </c>
      <c r="E42" s="18">
        <v>1083019</v>
      </c>
      <c r="F42" s="42">
        <f t="shared" si="0"/>
        <v>-4414</v>
      </c>
      <c r="G42" s="42">
        <f t="shared" si="1"/>
        <v>101635</v>
      </c>
      <c r="H42" s="43">
        <f t="shared" si="2"/>
        <v>99.594089934736203</v>
      </c>
      <c r="I42" s="43">
        <f t="shared" si="6"/>
        <v>110.35629274575498</v>
      </c>
    </row>
    <row r="43" spans="1:9" ht="15" customHeight="1" x14ac:dyDescent="0.25">
      <c r="A43" s="45" t="s">
        <v>25</v>
      </c>
      <c r="B43" s="45"/>
      <c r="C43" s="45"/>
      <c r="D43" s="45"/>
      <c r="E43" s="45"/>
      <c r="F43" s="33"/>
      <c r="G43" s="33"/>
      <c r="H43" s="45"/>
      <c r="I43" s="45"/>
    </row>
    <row r="44" spans="1:9" ht="15" customHeight="1" x14ac:dyDescent="0.25">
      <c r="A44" s="48" t="s">
        <v>26</v>
      </c>
      <c r="B44" s="48">
        <v>4483</v>
      </c>
      <c r="C44" s="46">
        <v>723</v>
      </c>
      <c r="D44" s="46">
        <v>695</v>
      </c>
      <c r="E44" s="46">
        <v>781</v>
      </c>
      <c r="F44" s="33">
        <f t="shared" si="0"/>
        <v>58</v>
      </c>
      <c r="G44" s="33">
        <f t="shared" si="1"/>
        <v>86</v>
      </c>
      <c r="H44" s="34">
        <f>+E44/C44*100</f>
        <v>108.02213001383126</v>
      </c>
      <c r="I44" s="34">
        <f>+E44/D44*100</f>
        <v>112.37410071942446</v>
      </c>
    </row>
    <row r="45" spans="1:9" ht="15" customHeight="1" x14ac:dyDescent="0.25">
      <c r="A45" s="48" t="s">
        <v>27</v>
      </c>
      <c r="B45" s="48">
        <v>26802</v>
      </c>
      <c r="C45" s="46">
        <v>4386</v>
      </c>
      <c r="D45" s="46">
        <v>4145</v>
      </c>
      <c r="E45" s="46">
        <v>4287</v>
      </c>
      <c r="F45" s="33">
        <f t="shared" si="0"/>
        <v>-99</v>
      </c>
      <c r="G45" s="33">
        <f t="shared" si="1"/>
        <v>142</v>
      </c>
      <c r="H45" s="34">
        <f t="shared" si="2"/>
        <v>97.742818057455537</v>
      </c>
      <c r="I45" s="34">
        <f>+E45/D45*100</f>
        <v>103.42581423401688</v>
      </c>
    </row>
    <row r="46" spans="1:9" ht="15" customHeight="1" x14ac:dyDescent="0.25">
      <c r="A46" s="48" t="s">
        <v>28</v>
      </c>
      <c r="B46" s="48">
        <v>125</v>
      </c>
      <c r="C46" s="46">
        <v>23</v>
      </c>
      <c r="D46" s="46">
        <v>21</v>
      </c>
      <c r="E46" s="46">
        <v>18</v>
      </c>
      <c r="F46" s="33">
        <f t="shared" si="0"/>
        <v>-5</v>
      </c>
      <c r="G46" s="33">
        <f t="shared" si="1"/>
        <v>-3</v>
      </c>
      <c r="H46" s="34">
        <f t="shared" si="2"/>
        <v>78.260869565217391</v>
      </c>
      <c r="I46" s="34">
        <f>+E46/D46*100</f>
        <v>85.714285714285708</v>
      </c>
    </row>
    <row r="47" spans="1:9" ht="15" customHeight="1" x14ac:dyDescent="0.25">
      <c r="A47" s="49" t="s">
        <v>29</v>
      </c>
      <c r="B47" s="49">
        <v>358</v>
      </c>
      <c r="C47" s="50">
        <v>61</v>
      </c>
      <c r="D47" s="46">
        <v>54</v>
      </c>
      <c r="E47" s="46">
        <v>51</v>
      </c>
      <c r="F47" s="33">
        <f t="shared" si="0"/>
        <v>-10</v>
      </c>
      <c r="G47" s="33">
        <f t="shared" si="1"/>
        <v>-3</v>
      </c>
      <c r="H47" s="34">
        <f t="shared" si="2"/>
        <v>83.606557377049185</v>
      </c>
      <c r="I47" s="34">
        <f>+E47/D47*100</f>
        <v>94.444444444444443</v>
      </c>
    </row>
    <row r="48" spans="1:9" ht="15" customHeight="1" x14ac:dyDescent="0.25">
      <c r="A48" s="49" t="s">
        <v>30</v>
      </c>
      <c r="B48" s="49">
        <v>1183</v>
      </c>
      <c r="C48" s="50">
        <v>347</v>
      </c>
      <c r="D48" s="46">
        <v>229</v>
      </c>
      <c r="E48" s="46">
        <v>102</v>
      </c>
      <c r="F48" s="33">
        <f t="shared" si="0"/>
        <v>-245</v>
      </c>
      <c r="G48" s="33">
        <f t="shared" si="1"/>
        <v>-127</v>
      </c>
      <c r="H48" s="34">
        <f t="shared" si="2"/>
        <v>29.394812680115272</v>
      </c>
      <c r="I48" s="34">
        <f>+E48/D48*100</f>
        <v>44.541484716157207</v>
      </c>
    </row>
    <row r="49" spans="1:9" ht="15" customHeight="1" x14ac:dyDescent="0.25">
      <c r="A49" s="49" t="s">
        <v>31</v>
      </c>
      <c r="B49" s="49">
        <v>0</v>
      </c>
      <c r="C49" s="50">
        <v>0</v>
      </c>
      <c r="D49" s="46">
        <v>0</v>
      </c>
      <c r="E49" s="46">
        <v>0</v>
      </c>
      <c r="F49" s="33">
        <f t="shared" si="0"/>
        <v>0</v>
      </c>
      <c r="G49" s="33">
        <f t="shared" si="1"/>
        <v>0</v>
      </c>
      <c r="H49" s="33">
        <v>0</v>
      </c>
      <c r="I49" s="33">
        <v>0</v>
      </c>
    </row>
    <row r="50" spans="1:9" ht="15" customHeight="1" x14ac:dyDescent="0.25">
      <c r="A50" s="45" t="s">
        <v>32</v>
      </c>
      <c r="B50" s="48">
        <v>0</v>
      </c>
      <c r="C50" s="46">
        <v>0</v>
      </c>
      <c r="D50" s="46">
        <v>0</v>
      </c>
      <c r="E50" s="46">
        <v>0</v>
      </c>
      <c r="F50" s="33">
        <f t="shared" si="0"/>
        <v>0</v>
      </c>
      <c r="G50" s="33">
        <f t="shared" si="1"/>
        <v>0</v>
      </c>
      <c r="H50" s="33">
        <v>0</v>
      </c>
      <c r="I50" s="33">
        <v>0</v>
      </c>
    </row>
    <row r="51" spans="1:9" s="53" customFormat="1" ht="27.75" customHeight="1" x14ac:dyDescent="0.25">
      <c r="A51" s="51" t="s">
        <v>33</v>
      </c>
      <c r="B51" s="51">
        <v>14143</v>
      </c>
      <c r="C51" s="52">
        <v>2172</v>
      </c>
      <c r="D51" s="52">
        <v>2032</v>
      </c>
      <c r="E51" s="52">
        <v>2131</v>
      </c>
      <c r="F51" s="33">
        <f t="shared" si="0"/>
        <v>-41</v>
      </c>
      <c r="G51" s="33">
        <f t="shared" si="1"/>
        <v>99</v>
      </c>
      <c r="H51" s="38">
        <f t="shared" si="2"/>
        <v>98.112338858195216</v>
      </c>
      <c r="I51" s="38">
        <f t="shared" ref="I51:I57" si="7">+E51/D51*100</f>
        <v>104.87204724409449</v>
      </c>
    </row>
    <row r="52" spans="1:9" ht="15" customHeight="1" x14ac:dyDescent="0.25">
      <c r="A52" s="45" t="s">
        <v>34</v>
      </c>
      <c r="B52" s="48">
        <v>118</v>
      </c>
      <c r="C52" s="46">
        <v>35</v>
      </c>
      <c r="D52" s="46">
        <v>18</v>
      </c>
      <c r="E52" s="46">
        <v>23</v>
      </c>
      <c r="F52" s="33">
        <f t="shared" si="0"/>
        <v>-12</v>
      </c>
      <c r="G52" s="33">
        <f t="shared" si="1"/>
        <v>5</v>
      </c>
      <c r="H52" s="34">
        <f t="shared" si="2"/>
        <v>65.714285714285708</v>
      </c>
      <c r="I52" s="34">
        <f t="shared" si="7"/>
        <v>127.77777777777777</v>
      </c>
    </row>
    <row r="53" spans="1:9" ht="15" customHeight="1" x14ac:dyDescent="0.25">
      <c r="A53" s="45" t="s">
        <v>35</v>
      </c>
      <c r="B53" s="48">
        <v>84</v>
      </c>
      <c r="C53" s="46">
        <v>24</v>
      </c>
      <c r="D53" s="46">
        <v>9</v>
      </c>
      <c r="E53" s="46">
        <v>6</v>
      </c>
      <c r="F53" s="33">
        <f t="shared" si="0"/>
        <v>-18</v>
      </c>
      <c r="G53" s="33">
        <f t="shared" si="1"/>
        <v>-3</v>
      </c>
      <c r="H53" s="34">
        <f t="shared" si="2"/>
        <v>25</v>
      </c>
      <c r="I53" s="34">
        <f t="shared" si="7"/>
        <v>66.666666666666657</v>
      </c>
    </row>
    <row r="54" spans="1:9" ht="15" customHeight="1" x14ac:dyDescent="0.25">
      <c r="A54" s="45" t="s">
        <v>36</v>
      </c>
      <c r="B54" s="48">
        <v>254</v>
      </c>
      <c r="C54" s="46">
        <v>239</v>
      </c>
      <c r="D54" s="46">
        <v>0</v>
      </c>
      <c r="E54" s="46">
        <v>0</v>
      </c>
      <c r="F54" s="33">
        <f t="shared" si="0"/>
        <v>-239</v>
      </c>
      <c r="G54" s="33">
        <f t="shared" si="1"/>
        <v>0</v>
      </c>
      <c r="H54" s="34">
        <f t="shared" si="2"/>
        <v>0</v>
      </c>
      <c r="I54" s="34">
        <v>0</v>
      </c>
    </row>
    <row r="55" spans="1:9" ht="15" customHeight="1" x14ac:dyDescent="0.25">
      <c r="A55" s="45" t="s">
        <v>37</v>
      </c>
      <c r="B55" s="48">
        <v>0</v>
      </c>
      <c r="C55" s="54">
        <v>0</v>
      </c>
      <c r="D55" s="54">
        <v>-1</v>
      </c>
      <c r="E55" s="54">
        <v>-16</v>
      </c>
      <c r="F55" s="33">
        <f t="shared" si="0"/>
        <v>-16</v>
      </c>
      <c r="G55" s="33">
        <f t="shared" si="1"/>
        <v>-15</v>
      </c>
      <c r="H55" s="34">
        <v>0</v>
      </c>
      <c r="I55" s="160" t="s">
        <v>160</v>
      </c>
    </row>
    <row r="56" spans="1:9" ht="15" customHeight="1" x14ac:dyDescent="0.25">
      <c r="A56" s="55" t="s">
        <v>38</v>
      </c>
      <c r="B56" s="48">
        <v>2700</v>
      </c>
      <c r="C56" s="54">
        <v>460</v>
      </c>
      <c r="D56" s="56">
        <v>497</v>
      </c>
      <c r="E56" s="56">
        <v>512</v>
      </c>
      <c r="F56" s="33">
        <f t="shared" si="0"/>
        <v>52</v>
      </c>
      <c r="G56" s="33">
        <f t="shared" si="1"/>
        <v>15</v>
      </c>
      <c r="H56" s="34">
        <f t="shared" si="2"/>
        <v>111.30434782608695</v>
      </c>
      <c r="I56" s="34">
        <f t="shared" si="7"/>
        <v>103.01810865191148</v>
      </c>
    </row>
    <row r="57" spans="1:9" ht="15" customHeight="1" x14ac:dyDescent="0.25">
      <c r="A57" s="55" t="s">
        <v>24</v>
      </c>
      <c r="B57" s="18">
        <f>+B44+B45+B46+B47+B48+B49+B50+B51+B52+B53+B54+B55+B56</f>
        <v>50250</v>
      </c>
      <c r="C57" s="18">
        <f>+C44+C45+C46+C47+C48+C49+C50+C51+C52+C53+C54+C55+C56</f>
        <v>8470</v>
      </c>
      <c r="D57" s="18">
        <v>7699</v>
      </c>
      <c r="E57" s="18">
        <f t="shared" ref="E57" si="8">+E44+E45+E46+E47+E48+E49+E50+E51+E52+E53+E54+E55+E56</f>
        <v>7895</v>
      </c>
      <c r="F57" s="42">
        <f t="shared" si="0"/>
        <v>-575</v>
      </c>
      <c r="G57" s="42">
        <f t="shared" si="1"/>
        <v>196</v>
      </c>
      <c r="H57" s="43">
        <f t="shared" si="2"/>
        <v>93.211334120425022</v>
      </c>
      <c r="I57" s="43">
        <f t="shared" si="7"/>
        <v>102.54578516690481</v>
      </c>
    </row>
    <row r="58" spans="1:9" ht="15" customHeight="1" x14ac:dyDescent="0.25">
      <c r="A58" s="11" t="s">
        <v>39</v>
      </c>
      <c r="B58" s="48"/>
      <c r="C58" s="48"/>
      <c r="D58" s="48"/>
      <c r="E58" s="48"/>
      <c r="F58" s="33"/>
      <c r="G58" s="33"/>
      <c r="H58" s="57"/>
      <c r="I58" s="58"/>
    </row>
    <row r="59" spans="1:9" ht="15" customHeight="1" x14ac:dyDescent="0.25">
      <c r="A59" s="59" t="s">
        <v>40</v>
      </c>
      <c r="B59" s="60">
        <v>6177</v>
      </c>
      <c r="C59" s="60">
        <v>1367</v>
      </c>
      <c r="D59" s="60">
        <v>558</v>
      </c>
      <c r="E59" s="60">
        <v>258</v>
      </c>
      <c r="F59" s="33">
        <f t="shared" si="0"/>
        <v>-1109</v>
      </c>
      <c r="G59" s="33">
        <f t="shared" si="1"/>
        <v>-300</v>
      </c>
      <c r="H59" s="34">
        <f t="shared" si="2"/>
        <v>18.873445501097294</v>
      </c>
      <c r="I59" s="34">
        <f>+E59/D59*100</f>
        <v>46.236559139784944</v>
      </c>
    </row>
    <row r="60" spans="1:9" ht="15" customHeight="1" x14ac:dyDescent="0.25">
      <c r="A60" s="61" t="s">
        <v>41</v>
      </c>
      <c r="B60" s="62">
        <v>10519</v>
      </c>
      <c r="C60" s="62">
        <v>1786</v>
      </c>
      <c r="D60" s="62">
        <v>1182</v>
      </c>
      <c r="E60" s="62">
        <v>2141</v>
      </c>
      <c r="F60" s="33">
        <f t="shared" si="0"/>
        <v>355</v>
      </c>
      <c r="G60" s="33">
        <f t="shared" si="1"/>
        <v>959</v>
      </c>
      <c r="H60" s="34">
        <f t="shared" si="2"/>
        <v>119.87681970884658</v>
      </c>
      <c r="I60" s="34">
        <f>+E60/D60*100</f>
        <v>181.13367174280879</v>
      </c>
    </row>
    <row r="61" spans="1:9" ht="15" customHeight="1" x14ac:dyDescent="0.25">
      <c r="A61" s="63" t="s">
        <v>42</v>
      </c>
      <c r="B61" s="64">
        <f>+B59+B60</f>
        <v>16696</v>
      </c>
      <c r="C61" s="64">
        <f t="shared" ref="C61:E61" si="9">+C59+C60</f>
        <v>3153</v>
      </c>
      <c r="D61" s="64">
        <v>1740</v>
      </c>
      <c r="E61" s="64">
        <f t="shared" si="9"/>
        <v>2399</v>
      </c>
      <c r="F61" s="64">
        <f t="shared" si="0"/>
        <v>-754</v>
      </c>
      <c r="G61" s="64">
        <f t="shared" si="1"/>
        <v>659</v>
      </c>
      <c r="H61" s="43">
        <f t="shared" si="2"/>
        <v>76.086267047256584</v>
      </c>
      <c r="I61" s="43">
        <f>+E61/D61*100</f>
        <v>137.87356321839081</v>
      </c>
    </row>
    <row r="62" spans="1:9" ht="18" customHeight="1" x14ac:dyDescent="0.25">
      <c r="A62" s="45" t="s">
        <v>43</v>
      </c>
      <c r="B62" s="45"/>
      <c r="C62" s="45"/>
      <c r="D62" s="45"/>
      <c r="E62" s="45"/>
      <c r="F62" s="33"/>
      <c r="G62" s="33"/>
      <c r="H62" s="57"/>
      <c r="I62" s="58"/>
    </row>
    <row r="63" spans="1:9" ht="14.25" customHeight="1" x14ac:dyDescent="0.25">
      <c r="A63" s="65" t="s">
        <v>44</v>
      </c>
      <c r="B63" s="48">
        <v>153104</v>
      </c>
      <c r="C63" s="48">
        <v>25335</v>
      </c>
      <c r="D63" s="48">
        <v>28364</v>
      </c>
      <c r="E63" s="48">
        <v>29171</v>
      </c>
      <c r="F63" s="33">
        <f t="shared" si="0"/>
        <v>3836</v>
      </c>
      <c r="G63" s="33">
        <f t="shared" si="1"/>
        <v>807</v>
      </c>
      <c r="H63" s="34">
        <f t="shared" si="2"/>
        <v>115.14110913755673</v>
      </c>
      <c r="I63" s="34">
        <f>+E63/D63*100</f>
        <v>102.84515583133549</v>
      </c>
    </row>
    <row r="64" spans="1:9" ht="15" customHeight="1" x14ac:dyDescent="0.25">
      <c r="A64" s="65" t="s">
        <v>45</v>
      </c>
      <c r="B64" s="48">
        <v>0</v>
      </c>
      <c r="C64" s="48">
        <v>0</v>
      </c>
      <c r="D64" s="48">
        <v>-22</v>
      </c>
      <c r="E64" s="48">
        <v>-52</v>
      </c>
      <c r="F64" s="33">
        <f t="shared" si="0"/>
        <v>-52</v>
      </c>
      <c r="G64" s="33">
        <f t="shared" si="1"/>
        <v>-30</v>
      </c>
      <c r="H64" s="34">
        <v>0</v>
      </c>
      <c r="I64" s="160" t="s">
        <v>160</v>
      </c>
    </row>
    <row r="65" spans="1:9" ht="15" customHeight="1" x14ac:dyDescent="0.25">
      <c r="A65" s="65" t="s">
        <v>46</v>
      </c>
      <c r="B65" s="48">
        <v>0</v>
      </c>
      <c r="C65" s="48">
        <v>0</v>
      </c>
      <c r="D65" s="48">
        <v>10</v>
      </c>
      <c r="E65" s="48">
        <v>13</v>
      </c>
      <c r="F65" s="33">
        <f t="shared" si="0"/>
        <v>13</v>
      </c>
      <c r="G65" s="33">
        <f t="shared" si="1"/>
        <v>3</v>
      </c>
      <c r="H65" s="34">
        <v>0</v>
      </c>
      <c r="I65" s="34">
        <v>0</v>
      </c>
    </row>
    <row r="66" spans="1:9" ht="17.25" customHeight="1" x14ac:dyDescent="0.25">
      <c r="A66" s="66" t="s">
        <v>24</v>
      </c>
      <c r="B66" s="18">
        <f>SUM(B63:B65)</f>
        <v>153104</v>
      </c>
      <c r="C66" s="18">
        <f>+C63</f>
        <v>25335</v>
      </c>
      <c r="D66" s="18">
        <v>28352</v>
      </c>
      <c r="E66" s="18">
        <f t="shared" ref="E66" si="10">SUM(E63:E65)</f>
        <v>29132</v>
      </c>
      <c r="F66" s="42">
        <f t="shared" si="0"/>
        <v>3797</v>
      </c>
      <c r="G66" s="42">
        <f t="shared" si="1"/>
        <v>780</v>
      </c>
      <c r="H66" s="43">
        <f t="shared" si="2"/>
        <v>114.98717189658576</v>
      </c>
      <c r="I66" s="43">
        <f t="shared" ref="I66" si="11">+E66/D66*100</f>
        <v>102.75112866817156</v>
      </c>
    </row>
    <row r="68" spans="1:9" ht="15" customHeight="1" x14ac:dyDescent="0.25">
      <c r="E68" s="67"/>
    </row>
    <row r="69" spans="1:9" ht="15" customHeight="1" x14ac:dyDescent="0.25">
      <c r="A69" s="68"/>
    </row>
    <row r="70" spans="1:9" ht="15" customHeight="1" x14ac:dyDescent="0.25">
      <c r="A70" s="68"/>
    </row>
  </sheetData>
  <printOptions horizontalCentered="1"/>
  <pageMargins left="0.55118110236220474" right="0.59055118110236227" top="0.43307086614173229" bottom="0.51181102362204722" header="0.51181102362204722" footer="0.51181102362204722"/>
  <pageSetup paperSize="9" scale="5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27"/>
  <sheetViews>
    <sheetView workbookViewId="0">
      <selection activeCell="E7" sqref="E7"/>
    </sheetView>
  </sheetViews>
  <sheetFormatPr defaultColWidth="7.85546875" defaultRowHeight="15.75" x14ac:dyDescent="0.25"/>
  <cols>
    <col min="1" max="1" width="44.5703125" style="69" customWidth="1"/>
    <col min="2" max="3" width="12.28515625" style="69" customWidth="1"/>
    <col min="4" max="4" width="14.28515625" style="69" customWidth="1"/>
    <col min="5" max="5" width="13.42578125" style="69" customWidth="1"/>
    <col min="6" max="6" width="11.28515625" style="69" customWidth="1"/>
    <col min="7" max="16384" width="7.85546875" style="69"/>
  </cols>
  <sheetData>
    <row r="6" spans="1:6" ht="19.5" customHeight="1" x14ac:dyDescent="0.25">
      <c r="A6" s="69" t="s">
        <v>150</v>
      </c>
    </row>
    <row r="7" spans="1:6" x14ac:dyDescent="0.25">
      <c r="D7" s="70" t="s">
        <v>3</v>
      </c>
    </row>
    <row r="8" spans="1:6" ht="44.25" customHeight="1" x14ac:dyDescent="0.25">
      <c r="A8" s="71" t="s">
        <v>1</v>
      </c>
      <c r="B8" s="6" t="s">
        <v>71</v>
      </c>
      <c r="C8" s="6" t="s">
        <v>72</v>
      </c>
      <c r="D8" s="6" t="s">
        <v>149</v>
      </c>
    </row>
    <row r="9" spans="1:6" ht="22.5" customHeight="1" x14ac:dyDescent="0.25">
      <c r="A9" s="72" t="s">
        <v>47</v>
      </c>
      <c r="B9" s="73">
        <f>+B11+B12+B13+B15+B16+B17+B18</f>
        <v>599357</v>
      </c>
      <c r="C9" s="73">
        <f t="shared" ref="C9" si="0">+C11+C12+C13+C15+C16+C17+C18</f>
        <v>634560</v>
      </c>
      <c r="D9" s="73">
        <f>+D11+D12+D13+D15+D16+D17+D18</f>
        <v>1233917</v>
      </c>
      <c r="F9" s="74"/>
    </row>
    <row r="10" spans="1:6" ht="22.5" customHeight="1" x14ac:dyDescent="0.25">
      <c r="A10" s="72" t="s">
        <v>2</v>
      </c>
      <c r="B10" s="73"/>
      <c r="C10" s="73"/>
      <c r="D10" s="73"/>
      <c r="F10" s="74"/>
    </row>
    <row r="11" spans="1:6" ht="22.5" customHeight="1" x14ac:dyDescent="0.25">
      <c r="A11" s="72" t="s">
        <v>48</v>
      </c>
      <c r="B11" s="73">
        <v>44669</v>
      </c>
      <c r="C11" s="73">
        <v>48893</v>
      </c>
      <c r="D11" s="73">
        <f t="shared" ref="D11:D18" si="1">SUM(B11:C11)</f>
        <v>93562</v>
      </c>
      <c r="E11" s="74"/>
      <c r="F11" s="74"/>
    </row>
    <row r="12" spans="1:6" ht="22.5" customHeight="1" x14ac:dyDescent="0.25">
      <c r="A12" s="75" t="s">
        <v>49</v>
      </c>
      <c r="B12" s="76">
        <v>453889</v>
      </c>
      <c r="C12" s="76">
        <v>479387</v>
      </c>
      <c r="D12" s="76">
        <f t="shared" si="1"/>
        <v>933276</v>
      </c>
      <c r="F12" s="74"/>
    </row>
    <row r="13" spans="1:6" ht="22.5" customHeight="1" x14ac:dyDescent="0.25">
      <c r="A13" s="77" t="s">
        <v>50</v>
      </c>
      <c r="B13" s="78">
        <v>72675</v>
      </c>
      <c r="C13" s="78">
        <v>77068</v>
      </c>
      <c r="D13" s="78">
        <f t="shared" si="1"/>
        <v>149743</v>
      </c>
      <c r="E13" s="74"/>
      <c r="F13" s="74"/>
    </row>
    <row r="14" spans="1:6" ht="22.5" customHeight="1" x14ac:dyDescent="0.25">
      <c r="A14" s="79" t="s">
        <v>85</v>
      </c>
      <c r="B14" s="80">
        <f>+B12+B13</f>
        <v>526564</v>
      </c>
      <c r="C14" s="80">
        <v>556455</v>
      </c>
      <c r="D14" s="80">
        <f t="shared" si="1"/>
        <v>1083019</v>
      </c>
      <c r="E14" s="74"/>
      <c r="F14" s="74"/>
    </row>
    <row r="15" spans="1:6" ht="22.5" customHeight="1" x14ac:dyDescent="0.25">
      <c r="A15" s="72" t="s">
        <v>51</v>
      </c>
      <c r="B15" s="73">
        <v>4039</v>
      </c>
      <c r="C15" s="73">
        <v>3856</v>
      </c>
      <c r="D15" s="73">
        <f t="shared" si="1"/>
        <v>7895</v>
      </c>
      <c r="E15" s="74"/>
      <c r="F15" s="74"/>
    </row>
    <row r="16" spans="1:6" ht="22.5" customHeight="1" x14ac:dyDescent="0.25">
      <c r="A16" s="72" t="s">
        <v>52</v>
      </c>
      <c r="B16" s="73">
        <v>1394</v>
      </c>
      <c r="C16" s="73">
        <v>1005</v>
      </c>
      <c r="D16" s="73">
        <f t="shared" si="1"/>
        <v>2399</v>
      </c>
      <c r="E16" s="74"/>
      <c r="F16" s="74"/>
    </row>
    <row r="17" spans="1:8" ht="22.5" customHeight="1" x14ac:dyDescent="0.25">
      <c r="A17" s="72" t="s">
        <v>53</v>
      </c>
      <c r="B17" s="73">
        <v>14334</v>
      </c>
      <c r="C17" s="73">
        <v>14798</v>
      </c>
      <c r="D17" s="73">
        <f t="shared" si="1"/>
        <v>29132</v>
      </c>
      <c r="E17" s="74"/>
      <c r="F17" s="74"/>
    </row>
    <row r="18" spans="1:8" ht="22.5" customHeight="1" x14ac:dyDescent="0.25">
      <c r="A18" s="75" t="s">
        <v>54</v>
      </c>
      <c r="B18" s="76">
        <v>8357</v>
      </c>
      <c r="C18" s="76">
        <v>9553</v>
      </c>
      <c r="D18" s="76">
        <f t="shared" si="1"/>
        <v>17910</v>
      </c>
      <c r="E18" s="74"/>
      <c r="F18" s="74"/>
      <c r="G18" s="74"/>
    </row>
    <row r="19" spans="1:8" ht="22.5" customHeight="1" x14ac:dyDescent="0.25">
      <c r="A19" s="77" t="s">
        <v>55</v>
      </c>
      <c r="B19" s="78">
        <v>4</v>
      </c>
      <c r="C19" s="78">
        <v>36</v>
      </c>
      <c r="D19" s="78">
        <f>+C19+B19</f>
        <v>40</v>
      </c>
      <c r="E19" s="74"/>
      <c r="F19" s="74"/>
      <c r="G19" s="74"/>
      <c r="H19" s="74"/>
    </row>
    <row r="20" spans="1:8" ht="22.5" customHeight="1" x14ac:dyDescent="0.25">
      <c r="A20" s="79" t="s">
        <v>56</v>
      </c>
      <c r="B20" s="80">
        <v>8353</v>
      </c>
      <c r="C20" s="80">
        <v>9517</v>
      </c>
      <c r="D20" s="80">
        <f>SUM(B20:C20)</f>
        <v>17870</v>
      </c>
      <c r="E20" s="74"/>
      <c r="F20" s="74"/>
      <c r="G20" s="74"/>
    </row>
    <row r="21" spans="1:8" ht="15.75" customHeight="1" x14ac:dyDescent="0.25">
      <c r="D21" s="74"/>
      <c r="E21" s="74"/>
      <c r="F21" s="74"/>
    </row>
    <row r="22" spans="1:8" ht="15.75" customHeight="1" x14ac:dyDescent="0.25">
      <c r="D22" s="74"/>
    </row>
    <row r="23" spans="1:8" ht="15.75" customHeight="1" x14ac:dyDescent="0.25">
      <c r="A23" s="19"/>
    </row>
    <row r="24" spans="1:8" ht="15.75" customHeight="1" x14ac:dyDescent="0.25">
      <c r="A24" s="19"/>
    </row>
    <row r="25" spans="1:8" ht="15.75" customHeight="1" x14ac:dyDescent="0.25">
      <c r="A25" s="81"/>
    </row>
    <row r="26" spans="1:8" ht="15.75" customHeight="1" x14ac:dyDescent="0.25"/>
    <row r="27" spans="1:8" ht="15.75" customHeight="1" x14ac:dyDescent="0.25"/>
  </sheetData>
  <printOptions horizontalCentered="1"/>
  <pageMargins left="0.55118110236220474" right="0.59055118110236227" top="0.43307086614173229" bottom="0.51181102362204722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0"/>
  <sheetViews>
    <sheetView workbookViewId="0">
      <selection activeCell="E7" sqref="E7"/>
    </sheetView>
  </sheetViews>
  <sheetFormatPr defaultRowHeight="14.25" x14ac:dyDescent="0.2"/>
  <cols>
    <col min="1" max="1" width="71.7109375" style="163" customWidth="1"/>
    <col min="2" max="2" width="14.140625" style="242" customWidth="1"/>
    <col min="3" max="3" width="19" style="242" customWidth="1"/>
    <col min="4" max="4" width="13.7109375" style="163" customWidth="1"/>
    <col min="5" max="6" width="11.140625" style="163" customWidth="1"/>
    <col min="7" max="8" width="9.140625" style="163"/>
    <col min="9" max="9" width="11.5703125" style="163" customWidth="1"/>
    <col min="10" max="12" width="9.140625" style="163"/>
    <col min="13" max="13" width="13.85546875" style="163" bestFit="1" customWidth="1"/>
    <col min="14" max="14" width="9.140625" style="163"/>
    <col min="15" max="15" width="10.140625" style="163" bestFit="1" customWidth="1"/>
    <col min="16" max="16384" width="9.140625" style="163"/>
  </cols>
  <sheetData>
    <row r="1" spans="1:18" ht="15" x14ac:dyDescent="0.25">
      <c r="A1" s="161"/>
      <c r="B1" s="162"/>
      <c r="C1" s="162"/>
      <c r="D1" s="83"/>
      <c r="E1" s="83"/>
      <c r="F1" s="125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</row>
    <row r="2" spans="1:18" ht="15" x14ac:dyDescent="0.25">
      <c r="A2" s="83"/>
      <c r="B2" s="162"/>
      <c r="C2" s="162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</row>
    <row r="3" spans="1:18" ht="15" x14ac:dyDescent="0.25">
      <c r="A3" s="83"/>
      <c r="B3" s="162"/>
      <c r="C3" s="162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</row>
    <row r="4" spans="1:18" ht="15" x14ac:dyDescent="0.25">
      <c r="A4" s="164" t="s">
        <v>162</v>
      </c>
      <c r="B4" s="162"/>
      <c r="C4" s="162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</row>
    <row r="5" spans="1:18" ht="15" x14ac:dyDescent="0.25">
      <c r="A5" s="165"/>
      <c r="B5" s="162"/>
      <c r="C5" s="162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</row>
    <row r="6" spans="1:18" ht="15" x14ac:dyDescent="0.25">
      <c r="A6" s="165"/>
      <c r="B6" s="162"/>
      <c r="C6" s="162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</row>
    <row r="7" spans="1:18" ht="15" x14ac:dyDescent="0.25">
      <c r="A7" s="83" t="s">
        <v>163</v>
      </c>
      <c r="B7" s="162"/>
      <c r="C7" s="166"/>
      <c r="D7" s="83"/>
      <c r="E7" s="83"/>
      <c r="F7" s="125" t="s">
        <v>3</v>
      </c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</row>
    <row r="8" spans="1:18" ht="48" customHeight="1" x14ac:dyDescent="0.25">
      <c r="A8" s="167" t="s">
        <v>1</v>
      </c>
      <c r="B8" s="168" t="s">
        <v>146</v>
      </c>
      <c r="C8" s="168" t="s">
        <v>147</v>
      </c>
      <c r="D8" s="169" t="s">
        <v>235</v>
      </c>
      <c r="E8" s="168" t="s">
        <v>164</v>
      </c>
      <c r="F8" s="168" t="s">
        <v>165</v>
      </c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</row>
    <row r="9" spans="1:18" s="173" customFormat="1" ht="14.25" customHeight="1" x14ac:dyDescent="0.25">
      <c r="A9" s="167" t="s">
        <v>0</v>
      </c>
      <c r="B9" s="168" t="s">
        <v>166</v>
      </c>
      <c r="C9" s="168" t="s">
        <v>167</v>
      </c>
      <c r="D9" s="168" t="s">
        <v>237</v>
      </c>
      <c r="E9" s="170">
        <v>4</v>
      </c>
      <c r="F9" s="171">
        <v>5</v>
      </c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</row>
    <row r="10" spans="1:18" ht="18.75" customHeight="1" x14ac:dyDescent="0.25">
      <c r="A10" s="174" t="s">
        <v>168</v>
      </c>
      <c r="B10" s="175">
        <v>81070.221000000005</v>
      </c>
      <c r="C10" s="175">
        <v>13511.78</v>
      </c>
      <c r="D10" s="176">
        <v>13635.502</v>
      </c>
      <c r="E10" s="177">
        <v>16.819371936829924</v>
      </c>
      <c r="F10" s="177">
        <v>100.91566026089826</v>
      </c>
      <c r="G10" s="123"/>
      <c r="H10" s="83"/>
      <c r="I10" s="178"/>
      <c r="J10" s="83"/>
      <c r="K10" s="83"/>
      <c r="L10" s="83"/>
      <c r="M10" s="83"/>
      <c r="N10" s="83"/>
      <c r="O10" s="179"/>
      <c r="P10" s="83"/>
      <c r="Q10" s="83"/>
      <c r="R10" s="83"/>
    </row>
    <row r="11" spans="1:18" ht="12.75" customHeight="1" x14ac:dyDescent="0.25">
      <c r="A11" s="180"/>
      <c r="B11" s="181"/>
      <c r="C11" s="181"/>
      <c r="D11" s="182"/>
      <c r="E11" s="183"/>
      <c r="F11" s="183"/>
      <c r="G11" s="123"/>
      <c r="H11" s="83"/>
      <c r="I11" s="83"/>
      <c r="J11" s="83"/>
      <c r="K11" s="83"/>
      <c r="L11" s="83"/>
      <c r="M11" s="83"/>
      <c r="N11" s="83"/>
      <c r="O11" s="179"/>
      <c r="P11" s="83"/>
      <c r="Q11" s="83"/>
      <c r="R11" s="83"/>
    </row>
    <row r="12" spans="1:18" ht="17.25" customHeight="1" x14ac:dyDescent="0.25">
      <c r="A12" s="180" t="s">
        <v>169</v>
      </c>
      <c r="B12" s="181">
        <v>81070.221000000005</v>
      </c>
      <c r="C12" s="181">
        <v>13511.78</v>
      </c>
      <c r="D12" s="181">
        <v>14356</v>
      </c>
      <c r="E12" s="183">
        <v>17.70810517464853</v>
      </c>
      <c r="F12" s="183">
        <v>106.2480294972239</v>
      </c>
      <c r="G12" s="123"/>
      <c r="H12" s="178"/>
      <c r="I12" s="83"/>
      <c r="J12" s="83"/>
      <c r="K12" s="83"/>
      <c r="L12" s="83"/>
      <c r="M12" s="184"/>
      <c r="N12" s="83"/>
      <c r="O12" s="83"/>
      <c r="P12" s="83"/>
      <c r="Q12" s="83"/>
      <c r="R12" s="83"/>
    </row>
    <row r="13" spans="1:18" ht="12.75" customHeight="1" x14ac:dyDescent="0.25">
      <c r="A13" s="180" t="s">
        <v>2</v>
      </c>
      <c r="B13" s="181"/>
      <c r="C13" s="181" t="s">
        <v>170</v>
      </c>
      <c r="D13" s="185"/>
      <c r="E13" s="183"/>
      <c r="F13" s="183"/>
      <c r="G13" s="123"/>
      <c r="H13" s="83"/>
      <c r="I13" s="83"/>
      <c r="J13" s="83"/>
      <c r="K13" s="83"/>
      <c r="L13" s="83"/>
      <c r="M13" s="184"/>
      <c r="N13" s="83"/>
      <c r="O13" s="83"/>
      <c r="P13" s="83"/>
      <c r="Q13" s="83"/>
      <c r="R13" s="83"/>
    </row>
    <row r="14" spans="1:18" ht="18.75" customHeight="1" x14ac:dyDescent="0.25">
      <c r="A14" s="180" t="s">
        <v>171</v>
      </c>
      <c r="B14" s="181">
        <v>148.19999999999999</v>
      </c>
      <c r="C14" s="181">
        <v>24.7</v>
      </c>
      <c r="D14" s="182">
        <v>19</v>
      </c>
      <c r="E14" s="183">
        <v>12.820512820512823</v>
      </c>
      <c r="F14" s="183">
        <v>76.923076923076934</v>
      </c>
      <c r="G14" s="123"/>
      <c r="H14" s="83"/>
      <c r="I14" s="83"/>
      <c r="J14" s="83"/>
      <c r="K14" s="83"/>
      <c r="L14" s="83"/>
      <c r="M14" s="184"/>
      <c r="N14" s="83"/>
      <c r="O14" s="83"/>
      <c r="P14" s="83"/>
      <c r="Q14" s="83"/>
      <c r="R14" s="83"/>
    </row>
    <row r="15" spans="1:18" ht="18.75" customHeight="1" x14ac:dyDescent="0.25">
      <c r="A15" s="180" t="s">
        <v>172</v>
      </c>
      <c r="B15" s="181">
        <v>4595</v>
      </c>
      <c r="C15" s="181">
        <v>765.84</v>
      </c>
      <c r="D15" s="182">
        <v>811</v>
      </c>
      <c r="E15" s="183">
        <v>17.649619151251361</v>
      </c>
      <c r="F15" s="183">
        <v>105.89679306382533</v>
      </c>
      <c r="G15" s="123"/>
      <c r="H15" s="83"/>
      <c r="I15" s="83"/>
      <c r="J15" s="83"/>
      <c r="K15" s="83"/>
      <c r="L15" s="83"/>
      <c r="M15" s="184"/>
      <c r="N15" s="83"/>
      <c r="O15" s="83"/>
      <c r="P15" s="83"/>
      <c r="Q15" s="83"/>
      <c r="R15" s="83"/>
    </row>
    <row r="16" spans="1:18" ht="18.75" customHeight="1" x14ac:dyDescent="0.25">
      <c r="A16" s="180" t="s">
        <v>173</v>
      </c>
      <c r="B16" s="181">
        <v>35.4</v>
      </c>
      <c r="C16" s="181">
        <v>5.9</v>
      </c>
      <c r="D16" s="182">
        <v>5</v>
      </c>
      <c r="E16" s="183">
        <v>14.124293785310735</v>
      </c>
      <c r="F16" s="183">
        <v>84.745762711864401</v>
      </c>
      <c r="G16" s="12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</row>
    <row r="17" spans="1:18" ht="18.75" customHeight="1" x14ac:dyDescent="0.25">
      <c r="A17" s="180" t="s">
        <v>174</v>
      </c>
      <c r="B17" s="181">
        <v>3500</v>
      </c>
      <c r="C17" s="181">
        <v>583.4</v>
      </c>
      <c r="D17" s="182">
        <v>593</v>
      </c>
      <c r="E17" s="183">
        <v>16.942857142857143</v>
      </c>
      <c r="F17" s="183">
        <v>101.64552622557423</v>
      </c>
      <c r="G17" s="12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</row>
    <row r="18" spans="1:18" ht="18.75" customHeight="1" x14ac:dyDescent="0.25">
      <c r="A18" s="186" t="s">
        <v>175</v>
      </c>
      <c r="B18" s="181">
        <v>4251</v>
      </c>
      <c r="C18" s="181">
        <v>708.5</v>
      </c>
      <c r="D18" s="182">
        <v>737</v>
      </c>
      <c r="E18" s="183">
        <v>17.337097153610912</v>
      </c>
      <c r="F18" s="183">
        <v>104.02258292166549</v>
      </c>
      <c r="G18" s="123"/>
      <c r="H18" s="83"/>
      <c r="I18" s="178"/>
      <c r="J18" s="83"/>
      <c r="K18" s="83"/>
      <c r="L18" s="83"/>
      <c r="M18" s="83"/>
      <c r="N18" s="83"/>
      <c r="O18" s="83"/>
      <c r="P18" s="83"/>
      <c r="Q18" s="83"/>
      <c r="R18" s="83"/>
    </row>
    <row r="19" spans="1:18" ht="18.75" customHeight="1" x14ac:dyDescent="0.25">
      <c r="A19" s="180" t="s">
        <v>176</v>
      </c>
      <c r="B19" s="181">
        <v>0</v>
      </c>
      <c r="C19" s="181">
        <v>0</v>
      </c>
      <c r="D19" s="182">
        <v>0</v>
      </c>
      <c r="E19" s="187" t="s">
        <v>177</v>
      </c>
      <c r="F19" s="187" t="s">
        <v>177</v>
      </c>
      <c r="G19" s="12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</row>
    <row r="20" spans="1:18" ht="27" customHeight="1" x14ac:dyDescent="0.25">
      <c r="A20" s="188" t="s">
        <v>178</v>
      </c>
      <c r="B20" s="181">
        <v>424.84800000000001</v>
      </c>
      <c r="C20" s="181">
        <v>70.808000000000007</v>
      </c>
      <c r="D20" s="182">
        <v>70</v>
      </c>
      <c r="E20" s="183">
        <v>16.476481000263625</v>
      </c>
      <c r="F20" s="183">
        <v>98.858886001581737</v>
      </c>
      <c r="G20" s="189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</row>
    <row r="21" spans="1:18" ht="41.25" customHeight="1" x14ac:dyDescent="0.25">
      <c r="A21" s="188" t="s">
        <v>179</v>
      </c>
      <c r="B21" s="181">
        <v>44.423999999999999</v>
      </c>
      <c r="C21" s="181">
        <v>7.4039999999999999</v>
      </c>
      <c r="D21" s="182">
        <v>7</v>
      </c>
      <c r="E21" s="183">
        <v>15.757248334233747</v>
      </c>
      <c r="F21" s="183">
        <v>94.543490005402489</v>
      </c>
      <c r="G21" s="12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</row>
    <row r="22" spans="1:18" ht="30" customHeight="1" x14ac:dyDescent="0.25">
      <c r="A22" s="188" t="s">
        <v>180</v>
      </c>
      <c r="B22" s="181">
        <v>10.728</v>
      </c>
      <c r="C22" s="181">
        <v>1.788</v>
      </c>
      <c r="D22" s="182">
        <v>0</v>
      </c>
      <c r="E22" s="183">
        <v>0</v>
      </c>
      <c r="F22" s="183">
        <v>0</v>
      </c>
      <c r="G22" s="12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</row>
    <row r="23" spans="1:18" ht="18.75" customHeight="1" x14ac:dyDescent="0.25">
      <c r="A23" s="180" t="s">
        <v>181</v>
      </c>
      <c r="B23" s="181">
        <v>361.8</v>
      </c>
      <c r="C23" s="181">
        <v>60.3</v>
      </c>
      <c r="D23" s="182">
        <v>59</v>
      </c>
      <c r="E23" s="183">
        <v>16.307352128247651</v>
      </c>
      <c r="F23" s="183">
        <v>97.844112769485918</v>
      </c>
      <c r="G23" s="12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</row>
    <row r="24" spans="1:18" ht="18.75" customHeight="1" x14ac:dyDescent="0.25">
      <c r="A24" s="180" t="s">
        <v>182</v>
      </c>
      <c r="B24" s="181">
        <v>0</v>
      </c>
      <c r="C24" s="181">
        <v>0</v>
      </c>
      <c r="D24" s="182">
        <v>2</v>
      </c>
      <c r="E24" s="187" t="s">
        <v>177</v>
      </c>
      <c r="F24" s="187" t="s">
        <v>177</v>
      </c>
      <c r="G24" s="12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</row>
    <row r="25" spans="1:18" ht="18.75" customHeight="1" x14ac:dyDescent="0.25">
      <c r="A25" s="190" t="s">
        <v>183</v>
      </c>
      <c r="B25" s="181">
        <v>0</v>
      </c>
      <c r="C25" s="181">
        <v>0</v>
      </c>
      <c r="D25" s="182">
        <v>766</v>
      </c>
      <c r="E25" s="187" t="s">
        <v>177</v>
      </c>
      <c r="F25" s="187" t="s">
        <v>177</v>
      </c>
      <c r="G25" s="12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</row>
    <row r="26" spans="1:18" ht="29.25" customHeight="1" x14ac:dyDescent="0.25">
      <c r="A26" s="190" t="s">
        <v>184</v>
      </c>
      <c r="B26" s="181">
        <v>1815</v>
      </c>
      <c r="C26" s="181">
        <v>302.5</v>
      </c>
      <c r="D26" s="182">
        <v>336</v>
      </c>
      <c r="E26" s="183">
        <v>18.512396694214875</v>
      </c>
      <c r="F26" s="183">
        <v>111.07438016528926</v>
      </c>
      <c r="G26" s="12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</row>
    <row r="27" spans="1:18" ht="29.25" customHeight="1" x14ac:dyDescent="0.25">
      <c r="A27" s="190" t="s">
        <v>185</v>
      </c>
      <c r="B27" s="181">
        <v>0</v>
      </c>
      <c r="C27" s="181">
        <v>0</v>
      </c>
      <c r="D27" s="182">
        <v>0</v>
      </c>
      <c r="E27" s="187" t="s">
        <v>177</v>
      </c>
      <c r="F27" s="187" t="s">
        <v>177</v>
      </c>
      <c r="G27" s="12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</row>
    <row r="28" spans="1:18" ht="18.75" customHeight="1" x14ac:dyDescent="0.25">
      <c r="A28" s="180" t="s">
        <v>186</v>
      </c>
      <c r="B28" s="181">
        <v>37059.821000000004</v>
      </c>
      <c r="C28" s="181">
        <v>6176.64</v>
      </c>
      <c r="D28" s="182">
        <v>7860</v>
      </c>
      <c r="E28" s="183">
        <v>21.20895295203935</v>
      </c>
      <c r="F28" s="183">
        <v>127.2536524712465</v>
      </c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</row>
    <row r="29" spans="1:18" ht="51" customHeight="1" x14ac:dyDescent="0.25">
      <c r="A29" s="190" t="s">
        <v>187</v>
      </c>
      <c r="B29" s="181">
        <v>27600</v>
      </c>
      <c r="C29" s="181">
        <v>4600</v>
      </c>
      <c r="D29" s="182">
        <v>2935</v>
      </c>
      <c r="E29" s="183">
        <v>10.634057971014494</v>
      </c>
      <c r="F29" s="183">
        <v>63.804347826086961</v>
      </c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</row>
    <row r="30" spans="1:18" ht="18.75" customHeight="1" x14ac:dyDescent="0.25">
      <c r="A30" s="190" t="s">
        <v>188</v>
      </c>
      <c r="B30" s="181">
        <v>1140</v>
      </c>
      <c r="C30" s="181">
        <v>190</v>
      </c>
      <c r="D30" s="182">
        <v>143</v>
      </c>
      <c r="E30" s="183">
        <v>12.543859649122806</v>
      </c>
      <c r="F30" s="183">
        <v>75.26315789473685</v>
      </c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</row>
    <row r="31" spans="1:18" ht="27.75" customHeight="1" x14ac:dyDescent="0.25">
      <c r="A31" s="191" t="s">
        <v>189</v>
      </c>
      <c r="B31" s="192">
        <v>84</v>
      </c>
      <c r="C31" s="192">
        <v>14</v>
      </c>
      <c r="D31" s="193">
        <v>13</v>
      </c>
      <c r="E31" s="194">
        <v>15.476190476190476</v>
      </c>
      <c r="F31" s="194">
        <v>92.857142857142861</v>
      </c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</row>
    <row r="32" spans="1:18" ht="23.25" customHeight="1" x14ac:dyDescent="0.25">
      <c r="A32" s="195" t="s">
        <v>190</v>
      </c>
      <c r="B32" s="196" t="s">
        <v>177</v>
      </c>
      <c r="C32" s="197" t="s">
        <v>177</v>
      </c>
      <c r="D32" s="198">
        <v>-720.49799999999959</v>
      </c>
      <c r="E32" s="199" t="s">
        <v>177</v>
      </c>
      <c r="F32" s="199" t="s">
        <v>177</v>
      </c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</row>
    <row r="33" spans="1:18" ht="15.75" customHeight="1" x14ac:dyDescent="0.25">
      <c r="A33" s="123"/>
      <c r="B33" s="200"/>
      <c r="C33" s="200"/>
      <c r="D33" s="201"/>
      <c r="E33" s="202"/>
      <c r="F33" s="202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</row>
    <row r="34" spans="1:18" ht="12.75" hidden="1" customHeight="1" x14ac:dyDescent="0.25">
      <c r="A34" s="103" t="s">
        <v>191</v>
      </c>
      <c r="B34" s="203"/>
      <c r="C34" s="203"/>
      <c r="D34" s="204"/>
      <c r="E34" s="205"/>
      <c r="F34" s="206"/>
      <c r="G34" s="83"/>
      <c r="H34" s="178"/>
      <c r="I34" s="83"/>
      <c r="J34" s="178">
        <v>0</v>
      </c>
      <c r="K34" s="83"/>
      <c r="L34" s="83"/>
      <c r="M34" s="83"/>
      <c r="N34" s="83"/>
      <c r="O34" s="83"/>
      <c r="P34" s="83"/>
      <c r="Q34" s="83"/>
      <c r="R34" s="83"/>
    </row>
    <row r="35" spans="1:18" ht="12.75" hidden="1" customHeight="1" x14ac:dyDescent="0.25">
      <c r="A35" s="207" t="s">
        <v>192</v>
      </c>
      <c r="B35" s="200"/>
      <c r="C35" s="200"/>
      <c r="D35" s="208"/>
      <c r="E35" s="202"/>
      <c r="F35" s="209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</row>
    <row r="36" spans="1:18" ht="12.75" hidden="1" customHeight="1" x14ac:dyDescent="0.25">
      <c r="A36" s="210" t="s">
        <v>193</v>
      </c>
      <c r="B36" s="211"/>
      <c r="C36" s="211"/>
      <c r="D36" s="212">
        <v>0</v>
      </c>
      <c r="E36" s="213"/>
      <c r="F36" s="214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</row>
    <row r="37" spans="1:18" ht="12.75" hidden="1" customHeight="1" x14ac:dyDescent="0.25">
      <c r="A37" s="103" t="s">
        <v>194</v>
      </c>
      <c r="B37" s="203"/>
      <c r="C37" s="203"/>
      <c r="D37" s="204"/>
      <c r="E37" s="205"/>
      <c r="F37" s="206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</row>
    <row r="38" spans="1:18" ht="12.75" hidden="1" customHeight="1" x14ac:dyDescent="0.25">
      <c r="A38" s="207" t="s">
        <v>192</v>
      </c>
      <c r="B38" s="200"/>
      <c r="C38" s="200"/>
      <c r="D38" s="208"/>
      <c r="E38" s="202"/>
      <c r="F38" s="209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</row>
    <row r="39" spans="1:18" ht="12.75" hidden="1" customHeight="1" x14ac:dyDescent="0.25">
      <c r="A39" s="210" t="s">
        <v>193</v>
      </c>
      <c r="B39" s="211"/>
      <c r="C39" s="211"/>
      <c r="D39" s="212">
        <v>0</v>
      </c>
      <c r="E39" s="213"/>
      <c r="F39" s="214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</row>
    <row r="40" spans="1:18" ht="12" hidden="1" customHeight="1" x14ac:dyDescent="0.25">
      <c r="A40" s="123"/>
      <c r="B40" s="200"/>
      <c r="C40" s="200"/>
      <c r="D40" s="189"/>
      <c r="E40" s="202"/>
      <c r="F40" s="202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</row>
    <row r="41" spans="1:18" ht="15.75" customHeight="1" x14ac:dyDescent="0.25">
      <c r="A41" s="243" t="s">
        <v>195</v>
      </c>
      <c r="B41" s="162"/>
      <c r="C41" s="162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</row>
    <row r="42" spans="1:18" ht="12" customHeight="1" x14ac:dyDescent="0.25">
      <c r="A42" s="244" t="s">
        <v>200</v>
      </c>
      <c r="B42" s="162"/>
      <c r="C42" s="162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</row>
    <row r="43" spans="1:18" ht="12" customHeight="1" x14ac:dyDescent="0.25">
      <c r="A43" s="244" t="s">
        <v>236</v>
      </c>
      <c r="B43" s="162"/>
      <c r="C43" s="162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</row>
    <row r="44" spans="1:18" ht="12" customHeight="1" x14ac:dyDescent="0.25">
      <c r="A44" s="215"/>
      <c r="B44" s="162"/>
      <c r="C44" s="162"/>
      <c r="D44" s="178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</row>
    <row r="45" spans="1:18" ht="12" customHeight="1" x14ac:dyDescent="0.25">
      <c r="A45" s="215"/>
      <c r="B45" s="162"/>
      <c r="C45" s="162"/>
      <c r="D45" s="178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</row>
    <row r="46" spans="1:18" ht="15" x14ac:dyDescent="0.25">
      <c r="A46" s="83"/>
      <c r="B46" s="162"/>
      <c r="C46" s="162"/>
      <c r="D46" s="178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</row>
    <row r="47" spans="1:18" ht="15" x14ac:dyDescent="0.25">
      <c r="A47" s="83" t="s">
        <v>196</v>
      </c>
      <c r="B47" s="125" t="s">
        <v>3</v>
      </c>
      <c r="C47" s="162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</row>
    <row r="48" spans="1:18" ht="45" customHeight="1" x14ac:dyDescent="0.25">
      <c r="A48" s="167" t="s">
        <v>1</v>
      </c>
      <c r="B48" s="169" t="s">
        <v>148</v>
      </c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</row>
    <row r="49" spans="1:18" s="173" customFormat="1" ht="14.25" customHeight="1" x14ac:dyDescent="0.25">
      <c r="A49" s="216" t="s">
        <v>0</v>
      </c>
      <c r="B49" s="217">
        <v>1</v>
      </c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</row>
    <row r="50" spans="1:18" ht="48" customHeight="1" x14ac:dyDescent="0.25">
      <c r="A50" s="218" t="s">
        <v>197</v>
      </c>
      <c r="B50" s="219">
        <v>141</v>
      </c>
      <c r="C50" s="83"/>
      <c r="D50" s="184"/>
      <c r="E50" s="83"/>
      <c r="F50" s="184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</row>
    <row r="51" spans="1:18" ht="17.25" customHeight="1" x14ac:dyDescent="0.25">
      <c r="A51" s="218" t="s">
        <v>198</v>
      </c>
      <c r="B51" s="220">
        <v>0</v>
      </c>
      <c r="C51" s="83"/>
      <c r="D51" s="184"/>
      <c r="E51" s="83"/>
      <c r="F51" s="126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</row>
    <row r="52" spans="1:18" ht="17.25" customHeight="1" x14ac:dyDescent="0.25">
      <c r="A52" s="218" t="s">
        <v>199</v>
      </c>
      <c r="B52" s="221">
        <v>-141</v>
      </c>
      <c r="C52" s="83"/>
      <c r="D52" s="222"/>
      <c r="E52" s="83"/>
      <c r="F52" s="222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</row>
    <row r="53" spans="1:18" ht="15" x14ac:dyDescent="0.25">
      <c r="A53" s="83"/>
      <c r="B53" s="162"/>
      <c r="C53" s="162"/>
      <c r="D53" s="222"/>
      <c r="E53" s="83"/>
      <c r="F53" s="184"/>
      <c r="G53" s="22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</row>
    <row r="54" spans="1:18" ht="15" x14ac:dyDescent="0.25">
      <c r="A54" s="83"/>
      <c r="B54" s="162"/>
      <c r="C54" s="162"/>
      <c r="D54" s="83"/>
      <c r="E54" s="83"/>
      <c r="F54" s="184"/>
      <c r="G54" s="224"/>
      <c r="H54" s="123"/>
      <c r="I54" s="123"/>
      <c r="J54" s="123"/>
      <c r="K54" s="83"/>
      <c r="L54" s="83"/>
      <c r="M54" s="83"/>
      <c r="N54" s="83"/>
      <c r="O54" s="83"/>
      <c r="P54" s="83"/>
      <c r="Q54" s="83"/>
      <c r="R54" s="83"/>
    </row>
    <row r="55" spans="1:18" ht="15" x14ac:dyDescent="0.25">
      <c r="A55" s="225"/>
      <c r="B55" s="162"/>
      <c r="C55" s="162"/>
      <c r="D55" s="83"/>
      <c r="E55" s="83"/>
      <c r="F55" s="184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</row>
    <row r="56" spans="1:18" ht="15" x14ac:dyDescent="0.25">
      <c r="A56" s="83"/>
      <c r="B56" s="162"/>
      <c r="C56" s="162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</row>
    <row r="57" spans="1:18" ht="15" x14ac:dyDescent="0.25">
      <c r="A57" s="125"/>
      <c r="B57" s="162"/>
      <c r="C57" s="162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</row>
    <row r="58" spans="1:18" ht="15" x14ac:dyDescent="0.25">
      <c r="A58" s="83"/>
      <c r="B58" s="162"/>
      <c r="C58" s="226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</row>
    <row r="59" spans="1:18" ht="15" x14ac:dyDescent="0.25">
      <c r="A59" s="227"/>
      <c r="B59" s="228"/>
      <c r="C59" s="229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</row>
    <row r="60" spans="1:18" ht="15" x14ac:dyDescent="0.25">
      <c r="A60" s="161"/>
      <c r="B60" s="229"/>
      <c r="C60" s="230"/>
      <c r="D60" s="230"/>
      <c r="E60" s="230"/>
      <c r="F60" s="230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</row>
    <row r="61" spans="1:18" ht="15" x14ac:dyDescent="0.25">
      <c r="A61" s="231"/>
      <c r="B61" s="162"/>
      <c r="C61" s="162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</row>
    <row r="62" spans="1:18" ht="15" x14ac:dyDescent="0.25">
      <c r="A62" s="125"/>
      <c r="B62" s="232"/>
      <c r="C62" s="232"/>
      <c r="D62" s="233"/>
      <c r="E62" s="234"/>
      <c r="F62" s="234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</row>
    <row r="63" spans="1:18" ht="15" x14ac:dyDescent="0.25">
      <c r="A63" s="125"/>
      <c r="B63" s="232"/>
      <c r="C63" s="232"/>
      <c r="D63" s="233"/>
      <c r="E63" s="234"/>
      <c r="F63" s="234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</row>
    <row r="64" spans="1:18" ht="15" x14ac:dyDescent="0.25">
      <c r="A64" s="83"/>
      <c r="B64" s="166"/>
      <c r="C64" s="166"/>
      <c r="D64" s="178"/>
      <c r="E64" s="184"/>
      <c r="F64" s="184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</row>
    <row r="65" spans="1:18" ht="15" x14ac:dyDescent="0.25">
      <c r="A65" s="235"/>
      <c r="B65" s="228"/>
      <c r="C65" s="166"/>
      <c r="D65" s="178"/>
      <c r="E65" s="184"/>
      <c r="F65" s="184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</row>
    <row r="66" spans="1:18" ht="15" x14ac:dyDescent="0.25">
      <c r="A66" s="235"/>
      <c r="B66" s="229"/>
      <c r="C66" s="230"/>
      <c r="D66" s="230"/>
      <c r="E66" s="230"/>
      <c r="F66" s="230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</row>
    <row r="67" spans="1:18" ht="15" x14ac:dyDescent="0.25">
      <c r="A67" s="125"/>
      <c r="B67" s="232"/>
      <c r="C67" s="166"/>
      <c r="D67" s="233"/>
      <c r="E67" s="234"/>
      <c r="F67" s="234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</row>
    <row r="68" spans="1:18" ht="15" x14ac:dyDescent="0.25">
      <c r="A68" s="125"/>
      <c r="B68" s="232"/>
      <c r="C68" s="166"/>
      <c r="D68" s="233"/>
      <c r="E68" s="234"/>
      <c r="F68" s="234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</row>
    <row r="69" spans="1:18" ht="15" x14ac:dyDescent="0.25">
      <c r="A69" s="125"/>
      <c r="B69" s="232"/>
      <c r="C69" s="166"/>
      <c r="D69" s="233"/>
      <c r="E69" s="234"/>
      <c r="F69" s="234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</row>
    <row r="70" spans="1:18" ht="15" x14ac:dyDescent="0.25">
      <c r="A70" s="125"/>
      <c r="B70" s="232"/>
      <c r="C70" s="166"/>
      <c r="D70" s="233"/>
      <c r="E70" s="234"/>
      <c r="F70" s="234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</row>
    <row r="71" spans="1:18" ht="15" x14ac:dyDescent="0.25">
      <c r="A71" s="231"/>
      <c r="B71" s="236"/>
      <c r="C71" s="236"/>
      <c r="D71" s="237"/>
      <c r="E71" s="238"/>
      <c r="F71" s="234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</row>
    <row r="72" spans="1:18" ht="15" x14ac:dyDescent="0.25">
      <c r="A72" s="239"/>
      <c r="B72" s="232"/>
      <c r="C72" s="232"/>
      <c r="D72" s="233"/>
      <c r="E72" s="234"/>
      <c r="F72" s="234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</row>
    <row r="73" spans="1:18" ht="15" x14ac:dyDescent="0.25">
      <c r="A73" s="83"/>
      <c r="B73" s="240"/>
      <c r="C73" s="162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</row>
    <row r="74" spans="1:18" ht="15" x14ac:dyDescent="0.25">
      <c r="A74" s="125"/>
      <c r="B74" s="232"/>
      <c r="C74" s="232"/>
      <c r="D74" s="233"/>
      <c r="E74" s="234"/>
      <c r="F74" s="234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</row>
    <row r="75" spans="1:18" ht="15" x14ac:dyDescent="0.25">
      <c r="A75" s="231"/>
      <c r="B75" s="232"/>
      <c r="C75" s="232"/>
      <c r="D75" s="233"/>
      <c r="E75" s="234"/>
      <c r="F75" s="234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</row>
    <row r="76" spans="1:18" ht="15" x14ac:dyDescent="0.25">
      <c r="A76" s="125"/>
      <c r="B76" s="166"/>
      <c r="C76" s="166"/>
      <c r="D76" s="166"/>
      <c r="E76" s="178"/>
      <c r="F76" s="184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</row>
    <row r="77" spans="1:18" ht="15" x14ac:dyDescent="0.25">
      <c r="A77" s="225"/>
      <c r="B77" s="166"/>
      <c r="C77" s="166"/>
      <c r="D77" s="166"/>
      <c r="E77" s="178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</row>
    <row r="78" spans="1:18" ht="15" x14ac:dyDescent="0.25">
      <c r="A78" s="83"/>
      <c r="B78" s="241"/>
      <c r="C78" s="166"/>
      <c r="D78" s="166"/>
      <c r="E78" s="178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</row>
    <row r="79" spans="1:18" ht="15" x14ac:dyDescent="0.25">
      <c r="A79" s="83"/>
      <c r="B79" s="83"/>
      <c r="C79" s="162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</row>
    <row r="80" spans="1:18" x14ac:dyDescent="0.2">
      <c r="B80" s="163"/>
    </row>
  </sheetData>
  <printOptions horizontalCentered="1"/>
  <pageMargins left="0.55118110236220474" right="0.35433070866141736" top="0.43307086614173229" bottom="0.51181102362204722" header="0.51181102362204722" footer="0.51181102362204722"/>
  <pageSetup paperSize="9" scale="68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7"/>
  <sheetViews>
    <sheetView showGridLines="0" zoomScaleNormal="100" workbookViewId="0">
      <selection activeCell="E7" sqref="E7"/>
    </sheetView>
  </sheetViews>
  <sheetFormatPr defaultRowHeight="12.75" x14ac:dyDescent="0.2"/>
  <cols>
    <col min="1" max="1" width="59.7109375" style="82" customWidth="1"/>
    <col min="2" max="2" width="21.42578125" style="82" customWidth="1"/>
    <col min="3" max="3" width="13.85546875" style="82" customWidth="1"/>
    <col min="4" max="4" width="14.42578125" style="82" customWidth="1"/>
    <col min="5" max="5" width="14.28515625" style="82" customWidth="1"/>
    <col min="6" max="6" width="13" style="82" customWidth="1"/>
    <col min="7" max="7" width="12.28515625" style="82" customWidth="1"/>
    <col min="8" max="8" width="15.140625" style="82" customWidth="1"/>
    <col min="9" max="9" width="9.140625" style="82"/>
    <col min="10" max="16" width="14" style="82" customWidth="1"/>
    <col min="17" max="256" width="9.140625" style="82"/>
    <col min="257" max="257" width="59.7109375" style="82" customWidth="1"/>
    <col min="258" max="258" width="21.42578125" style="82" customWidth="1"/>
    <col min="259" max="259" width="13.85546875" style="82" customWidth="1"/>
    <col min="260" max="260" width="14.42578125" style="82" customWidth="1"/>
    <col min="261" max="261" width="14.28515625" style="82" customWidth="1"/>
    <col min="262" max="262" width="13" style="82" customWidth="1"/>
    <col min="263" max="263" width="12.28515625" style="82" customWidth="1"/>
    <col min="264" max="264" width="15.140625" style="82" customWidth="1"/>
    <col min="265" max="265" width="9.140625" style="82"/>
    <col min="266" max="272" width="14" style="82" customWidth="1"/>
    <col min="273" max="512" width="9.140625" style="82"/>
    <col min="513" max="513" width="59.7109375" style="82" customWidth="1"/>
    <col min="514" max="514" width="21.42578125" style="82" customWidth="1"/>
    <col min="515" max="515" width="13.85546875" style="82" customWidth="1"/>
    <col min="516" max="516" width="14.42578125" style="82" customWidth="1"/>
    <col min="517" max="517" width="14.28515625" style="82" customWidth="1"/>
    <col min="518" max="518" width="13" style="82" customWidth="1"/>
    <col min="519" max="519" width="12.28515625" style="82" customWidth="1"/>
    <col min="520" max="520" width="15.140625" style="82" customWidth="1"/>
    <col min="521" max="521" width="9.140625" style="82"/>
    <col min="522" max="528" width="14" style="82" customWidth="1"/>
    <col min="529" max="768" width="9.140625" style="82"/>
    <col min="769" max="769" width="59.7109375" style="82" customWidth="1"/>
    <col min="770" max="770" width="21.42578125" style="82" customWidth="1"/>
    <col min="771" max="771" width="13.85546875" style="82" customWidth="1"/>
    <col min="772" max="772" width="14.42578125" style="82" customWidth="1"/>
    <col min="773" max="773" width="14.28515625" style="82" customWidth="1"/>
    <col min="774" max="774" width="13" style="82" customWidth="1"/>
    <col min="775" max="775" width="12.28515625" style="82" customWidth="1"/>
    <col min="776" max="776" width="15.140625" style="82" customWidth="1"/>
    <col min="777" max="777" width="9.140625" style="82"/>
    <col min="778" max="784" width="14" style="82" customWidth="1"/>
    <col min="785" max="1024" width="9.140625" style="82"/>
    <col min="1025" max="1025" width="59.7109375" style="82" customWidth="1"/>
    <col min="1026" max="1026" width="21.42578125" style="82" customWidth="1"/>
    <col min="1027" max="1027" width="13.85546875" style="82" customWidth="1"/>
    <col min="1028" max="1028" width="14.42578125" style="82" customWidth="1"/>
    <col min="1029" max="1029" width="14.28515625" style="82" customWidth="1"/>
    <col min="1030" max="1030" width="13" style="82" customWidth="1"/>
    <col min="1031" max="1031" width="12.28515625" style="82" customWidth="1"/>
    <col min="1032" max="1032" width="15.140625" style="82" customWidth="1"/>
    <col min="1033" max="1033" width="9.140625" style="82"/>
    <col min="1034" max="1040" width="14" style="82" customWidth="1"/>
    <col min="1041" max="1280" width="9.140625" style="82"/>
    <col min="1281" max="1281" width="59.7109375" style="82" customWidth="1"/>
    <col min="1282" max="1282" width="21.42578125" style="82" customWidth="1"/>
    <col min="1283" max="1283" width="13.85546875" style="82" customWidth="1"/>
    <col min="1284" max="1284" width="14.42578125" style="82" customWidth="1"/>
    <col min="1285" max="1285" width="14.28515625" style="82" customWidth="1"/>
    <col min="1286" max="1286" width="13" style="82" customWidth="1"/>
    <col min="1287" max="1287" width="12.28515625" style="82" customWidth="1"/>
    <col min="1288" max="1288" width="15.140625" style="82" customWidth="1"/>
    <col min="1289" max="1289" width="9.140625" style="82"/>
    <col min="1290" max="1296" width="14" style="82" customWidth="1"/>
    <col min="1297" max="1536" width="9.140625" style="82"/>
    <col min="1537" max="1537" width="59.7109375" style="82" customWidth="1"/>
    <col min="1538" max="1538" width="21.42578125" style="82" customWidth="1"/>
    <col min="1539" max="1539" width="13.85546875" style="82" customWidth="1"/>
    <col min="1540" max="1540" width="14.42578125" style="82" customWidth="1"/>
    <col min="1541" max="1541" width="14.28515625" style="82" customWidth="1"/>
    <col min="1542" max="1542" width="13" style="82" customWidth="1"/>
    <col min="1543" max="1543" width="12.28515625" style="82" customWidth="1"/>
    <col min="1544" max="1544" width="15.140625" style="82" customWidth="1"/>
    <col min="1545" max="1545" width="9.140625" style="82"/>
    <col min="1546" max="1552" width="14" style="82" customWidth="1"/>
    <col min="1553" max="1792" width="9.140625" style="82"/>
    <col min="1793" max="1793" width="59.7109375" style="82" customWidth="1"/>
    <col min="1794" max="1794" width="21.42578125" style="82" customWidth="1"/>
    <col min="1795" max="1795" width="13.85546875" style="82" customWidth="1"/>
    <col min="1796" max="1796" width="14.42578125" style="82" customWidth="1"/>
    <col min="1797" max="1797" width="14.28515625" style="82" customWidth="1"/>
    <col min="1798" max="1798" width="13" style="82" customWidth="1"/>
    <col min="1799" max="1799" width="12.28515625" style="82" customWidth="1"/>
    <col min="1800" max="1800" width="15.140625" style="82" customWidth="1"/>
    <col min="1801" max="1801" width="9.140625" style="82"/>
    <col min="1802" max="1808" width="14" style="82" customWidth="1"/>
    <col min="1809" max="2048" width="9.140625" style="82"/>
    <col min="2049" max="2049" width="59.7109375" style="82" customWidth="1"/>
    <col min="2050" max="2050" width="21.42578125" style="82" customWidth="1"/>
    <col min="2051" max="2051" width="13.85546875" style="82" customWidth="1"/>
    <col min="2052" max="2052" width="14.42578125" style="82" customWidth="1"/>
    <col min="2053" max="2053" width="14.28515625" style="82" customWidth="1"/>
    <col min="2054" max="2054" width="13" style="82" customWidth="1"/>
    <col min="2055" max="2055" width="12.28515625" style="82" customWidth="1"/>
    <col min="2056" max="2056" width="15.140625" style="82" customWidth="1"/>
    <col min="2057" max="2057" width="9.140625" style="82"/>
    <col min="2058" max="2064" width="14" style="82" customWidth="1"/>
    <col min="2065" max="2304" width="9.140625" style="82"/>
    <col min="2305" max="2305" width="59.7109375" style="82" customWidth="1"/>
    <col min="2306" max="2306" width="21.42578125" style="82" customWidth="1"/>
    <col min="2307" max="2307" width="13.85546875" style="82" customWidth="1"/>
    <col min="2308" max="2308" width="14.42578125" style="82" customWidth="1"/>
    <col min="2309" max="2309" width="14.28515625" style="82" customWidth="1"/>
    <col min="2310" max="2310" width="13" style="82" customWidth="1"/>
    <col min="2311" max="2311" width="12.28515625" style="82" customWidth="1"/>
    <col min="2312" max="2312" width="15.140625" style="82" customWidth="1"/>
    <col min="2313" max="2313" width="9.140625" style="82"/>
    <col min="2314" max="2320" width="14" style="82" customWidth="1"/>
    <col min="2321" max="2560" width="9.140625" style="82"/>
    <col min="2561" max="2561" width="59.7109375" style="82" customWidth="1"/>
    <col min="2562" max="2562" width="21.42578125" style="82" customWidth="1"/>
    <col min="2563" max="2563" width="13.85546875" style="82" customWidth="1"/>
    <col min="2564" max="2564" width="14.42578125" style="82" customWidth="1"/>
    <col min="2565" max="2565" width="14.28515625" style="82" customWidth="1"/>
    <col min="2566" max="2566" width="13" style="82" customWidth="1"/>
    <col min="2567" max="2567" width="12.28515625" style="82" customWidth="1"/>
    <col min="2568" max="2568" width="15.140625" style="82" customWidth="1"/>
    <col min="2569" max="2569" width="9.140625" style="82"/>
    <col min="2570" max="2576" width="14" style="82" customWidth="1"/>
    <col min="2577" max="2816" width="9.140625" style="82"/>
    <col min="2817" max="2817" width="59.7109375" style="82" customWidth="1"/>
    <col min="2818" max="2818" width="21.42578125" style="82" customWidth="1"/>
    <col min="2819" max="2819" width="13.85546875" style="82" customWidth="1"/>
    <col min="2820" max="2820" width="14.42578125" style="82" customWidth="1"/>
    <col min="2821" max="2821" width="14.28515625" style="82" customWidth="1"/>
    <col min="2822" max="2822" width="13" style="82" customWidth="1"/>
    <col min="2823" max="2823" width="12.28515625" style="82" customWidth="1"/>
    <col min="2824" max="2824" width="15.140625" style="82" customWidth="1"/>
    <col min="2825" max="2825" width="9.140625" style="82"/>
    <col min="2826" max="2832" width="14" style="82" customWidth="1"/>
    <col min="2833" max="3072" width="9.140625" style="82"/>
    <col min="3073" max="3073" width="59.7109375" style="82" customWidth="1"/>
    <col min="3074" max="3074" width="21.42578125" style="82" customWidth="1"/>
    <col min="3075" max="3075" width="13.85546875" style="82" customWidth="1"/>
    <col min="3076" max="3076" width="14.42578125" style="82" customWidth="1"/>
    <col min="3077" max="3077" width="14.28515625" style="82" customWidth="1"/>
    <col min="3078" max="3078" width="13" style="82" customWidth="1"/>
    <col min="3079" max="3079" width="12.28515625" style="82" customWidth="1"/>
    <col min="3080" max="3080" width="15.140625" style="82" customWidth="1"/>
    <col min="3081" max="3081" width="9.140625" style="82"/>
    <col min="3082" max="3088" width="14" style="82" customWidth="1"/>
    <col min="3089" max="3328" width="9.140625" style="82"/>
    <col min="3329" max="3329" width="59.7109375" style="82" customWidth="1"/>
    <col min="3330" max="3330" width="21.42578125" style="82" customWidth="1"/>
    <col min="3331" max="3331" width="13.85546875" style="82" customWidth="1"/>
    <col min="3332" max="3332" width="14.42578125" style="82" customWidth="1"/>
    <col min="3333" max="3333" width="14.28515625" style="82" customWidth="1"/>
    <col min="3334" max="3334" width="13" style="82" customWidth="1"/>
    <col min="3335" max="3335" width="12.28515625" style="82" customWidth="1"/>
    <col min="3336" max="3336" width="15.140625" style="82" customWidth="1"/>
    <col min="3337" max="3337" width="9.140625" style="82"/>
    <col min="3338" max="3344" width="14" style="82" customWidth="1"/>
    <col min="3345" max="3584" width="9.140625" style="82"/>
    <col min="3585" max="3585" width="59.7109375" style="82" customWidth="1"/>
    <col min="3586" max="3586" width="21.42578125" style="82" customWidth="1"/>
    <col min="3587" max="3587" width="13.85546875" style="82" customWidth="1"/>
    <col min="3588" max="3588" width="14.42578125" style="82" customWidth="1"/>
    <col min="3589" max="3589" width="14.28515625" style="82" customWidth="1"/>
    <col min="3590" max="3590" width="13" style="82" customWidth="1"/>
    <col min="3591" max="3591" width="12.28515625" style="82" customWidth="1"/>
    <col min="3592" max="3592" width="15.140625" style="82" customWidth="1"/>
    <col min="3593" max="3593" width="9.140625" style="82"/>
    <col min="3594" max="3600" width="14" style="82" customWidth="1"/>
    <col min="3601" max="3840" width="9.140625" style="82"/>
    <col min="3841" max="3841" width="59.7109375" style="82" customWidth="1"/>
    <col min="3842" max="3842" width="21.42578125" style="82" customWidth="1"/>
    <col min="3843" max="3843" width="13.85546875" style="82" customWidth="1"/>
    <col min="3844" max="3844" width="14.42578125" style="82" customWidth="1"/>
    <col min="3845" max="3845" width="14.28515625" style="82" customWidth="1"/>
    <col min="3846" max="3846" width="13" style="82" customWidth="1"/>
    <col min="3847" max="3847" width="12.28515625" style="82" customWidth="1"/>
    <col min="3848" max="3848" width="15.140625" style="82" customWidth="1"/>
    <col min="3849" max="3849" width="9.140625" style="82"/>
    <col min="3850" max="3856" width="14" style="82" customWidth="1"/>
    <col min="3857" max="4096" width="9.140625" style="82"/>
    <col min="4097" max="4097" width="59.7109375" style="82" customWidth="1"/>
    <col min="4098" max="4098" width="21.42578125" style="82" customWidth="1"/>
    <col min="4099" max="4099" width="13.85546875" style="82" customWidth="1"/>
    <col min="4100" max="4100" width="14.42578125" style="82" customWidth="1"/>
    <col min="4101" max="4101" width="14.28515625" style="82" customWidth="1"/>
    <col min="4102" max="4102" width="13" style="82" customWidth="1"/>
    <col min="4103" max="4103" width="12.28515625" style="82" customWidth="1"/>
    <col min="4104" max="4104" width="15.140625" style="82" customWidth="1"/>
    <col min="4105" max="4105" width="9.140625" style="82"/>
    <col min="4106" max="4112" width="14" style="82" customWidth="1"/>
    <col min="4113" max="4352" width="9.140625" style="82"/>
    <col min="4353" max="4353" width="59.7109375" style="82" customWidth="1"/>
    <col min="4354" max="4354" width="21.42578125" style="82" customWidth="1"/>
    <col min="4355" max="4355" width="13.85546875" style="82" customWidth="1"/>
    <col min="4356" max="4356" width="14.42578125" style="82" customWidth="1"/>
    <col min="4357" max="4357" width="14.28515625" style="82" customWidth="1"/>
    <col min="4358" max="4358" width="13" style="82" customWidth="1"/>
    <col min="4359" max="4359" width="12.28515625" style="82" customWidth="1"/>
    <col min="4360" max="4360" width="15.140625" style="82" customWidth="1"/>
    <col min="4361" max="4361" width="9.140625" style="82"/>
    <col min="4362" max="4368" width="14" style="82" customWidth="1"/>
    <col min="4369" max="4608" width="9.140625" style="82"/>
    <col min="4609" max="4609" width="59.7109375" style="82" customWidth="1"/>
    <col min="4610" max="4610" width="21.42578125" style="82" customWidth="1"/>
    <col min="4611" max="4611" width="13.85546875" style="82" customWidth="1"/>
    <col min="4612" max="4612" width="14.42578125" style="82" customWidth="1"/>
    <col min="4613" max="4613" width="14.28515625" style="82" customWidth="1"/>
    <col min="4614" max="4614" width="13" style="82" customWidth="1"/>
    <col min="4615" max="4615" width="12.28515625" style="82" customWidth="1"/>
    <col min="4616" max="4616" width="15.140625" style="82" customWidth="1"/>
    <col min="4617" max="4617" width="9.140625" style="82"/>
    <col min="4618" max="4624" width="14" style="82" customWidth="1"/>
    <col min="4625" max="4864" width="9.140625" style="82"/>
    <col min="4865" max="4865" width="59.7109375" style="82" customWidth="1"/>
    <col min="4866" max="4866" width="21.42578125" style="82" customWidth="1"/>
    <col min="4867" max="4867" width="13.85546875" style="82" customWidth="1"/>
    <col min="4868" max="4868" width="14.42578125" style="82" customWidth="1"/>
    <col min="4869" max="4869" width="14.28515625" style="82" customWidth="1"/>
    <col min="4870" max="4870" width="13" style="82" customWidth="1"/>
    <col min="4871" max="4871" width="12.28515625" style="82" customWidth="1"/>
    <col min="4872" max="4872" width="15.140625" style="82" customWidth="1"/>
    <col min="4873" max="4873" width="9.140625" style="82"/>
    <col min="4874" max="4880" width="14" style="82" customWidth="1"/>
    <col min="4881" max="5120" width="9.140625" style="82"/>
    <col min="5121" max="5121" width="59.7109375" style="82" customWidth="1"/>
    <col min="5122" max="5122" width="21.42578125" style="82" customWidth="1"/>
    <col min="5123" max="5123" width="13.85546875" style="82" customWidth="1"/>
    <col min="5124" max="5124" width="14.42578125" style="82" customWidth="1"/>
    <col min="5125" max="5125" width="14.28515625" style="82" customWidth="1"/>
    <col min="5126" max="5126" width="13" style="82" customWidth="1"/>
    <col min="5127" max="5127" width="12.28515625" style="82" customWidth="1"/>
    <col min="5128" max="5128" width="15.140625" style="82" customWidth="1"/>
    <col min="5129" max="5129" width="9.140625" style="82"/>
    <col min="5130" max="5136" width="14" style="82" customWidth="1"/>
    <col min="5137" max="5376" width="9.140625" style="82"/>
    <col min="5377" max="5377" width="59.7109375" style="82" customWidth="1"/>
    <col min="5378" max="5378" width="21.42578125" style="82" customWidth="1"/>
    <col min="5379" max="5379" width="13.85546875" style="82" customWidth="1"/>
    <col min="5380" max="5380" width="14.42578125" style="82" customWidth="1"/>
    <col min="5381" max="5381" width="14.28515625" style="82" customWidth="1"/>
    <col min="5382" max="5382" width="13" style="82" customWidth="1"/>
    <col min="5383" max="5383" width="12.28515625" style="82" customWidth="1"/>
    <col min="5384" max="5384" width="15.140625" style="82" customWidth="1"/>
    <col min="5385" max="5385" width="9.140625" style="82"/>
    <col min="5386" max="5392" width="14" style="82" customWidth="1"/>
    <col min="5393" max="5632" width="9.140625" style="82"/>
    <col min="5633" max="5633" width="59.7109375" style="82" customWidth="1"/>
    <col min="5634" max="5634" width="21.42578125" style="82" customWidth="1"/>
    <col min="5635" max="5635" width="13.85546875" style="82" customWidth="1"/>
    <col min="5636" max="5636" width="14.42578125" style="82" customWidth="1"/>
    <col min="5637" max="5637" width="14.28515625" style="82" customWidth="1"/>
    <col min="5638" max="5638" width="13" style="82" customWidth="1"/>
    <col min="5639" max="5639" width="12.28515625" style="82" customWidth="1"/>
    <col min="5640" max="5640" width="15.140625" style="82" customWidth="1"/>
    <col min="5641" max="5641" width="9.140625" style="82"/>
    <col min="5642" max="5648" width="14" style="82" customWidth="1"/>
    <col min="5649" max="5888" width="9.140625" style="82"/>
    <col min="5889" max="5889" width="59.7109375" style="82" customWidth="1"/>
    <col min="5890" max="5890" width="21.42578125" style="82" customWidth="1"/>
    <col min="5891" max="5891" width="13.85546875" style="82" customWidth="1"/>
    <col min="5892" max="5892" width="14.42578125" style="82" customWidth="1"/>
    <col min="5893" max="5893" width="14.28515625" style="82" customWidth="1"/>
    <col min="5894" max="5894" width="13" style="82" customWidth="1"/>
    <col min="5895" max="5895" width="12.28515625" style="82" customWidth="1"/>
    <col min="5896" max="5896" width="15.140625" style="82" customWidth="1"/>
    <col min="5897" max="5897" width="9.140625" style="82"/>
    <col min="5898" max="5904" width="14" style="82" customWidth="1"/>
    <col min="5905" max="6144" width="9.140625" style="82"/>
    <col min="6145" max="6145" width="59.7109375" style="82" customWidth="1"/>
    <col min="6146" max="6146" width="21.42578125" style="82" customWidth="1"/>
    <col min="6147" max="6147" width="13.85546875" style="82" customWidth="1"/>
    <col min="6148" max="6148" width="14.42578125" style="82" customWidth="1"/>
    <col min="6149" max="6149" width="14.28515625" style="82" customWidth="1"/>
    <col min="6150" max="6150" width="13" style="82" customWidth="1"/>
    <col min="6151" max="6151" width="12.28515625" style="82" customWidth="1"/>
    <col min="6152" max="6152" width="15.140625" style="82" customWidth="1"/>
    <col min="6153" max="6153" width="9.140625" style="82"/>
    <col min="6154" max="6160" width="14" style="82" customWidth="1"/>
    <col min="6161" max="6400" width="9.140625" style="82"/>
    <col min="6401" max="6401" width="59.7109375" style="82" customWidth="1"/>
    <col min="6402" max="6402" width="21.42578125" style="82" customWidth="1"/>
    <col min="6403" max="6403" width="13.85546875" style="82" customWidth="1"/>
    <col min="6404" max="6404" width="14.42578125" style="82" customWidth="1"/>
    <col min="6405" max="6405" width="14.28515625" style="82" customWidth="1"/>
    <col min="6406" max="6406" width="13" style="82" customWidth="1"/>
    <col min="6407" max="6407" width="12.28515625" style="82" customWidth="1"/>
    <col min="6408" max="6408" width="15.140625" style="82" customWidth="1"/>
    <col min="6409" max="6409" width="9.140625" style="82"/>
    <col min="6410" max="6416" width="14" style="82" customWidth="1"/>
    <col min="6417" max="6656" width="9.140625" style="82"/>
    <col min="6657" max="6657" width="59.7109375" style="82" customWidth="1"/>
    <col min="6658" max="6658" width="21.42578125" style="82" customWidth="1"/>
    <col min="6659" max="6659" width="13.85546875" style="82" customWidth="1"/>
    <col min="6660" max="6660" width="14.42578125" style="82" customWidth="1"/>
    <col min="6661" max="6661" width="14.28515625" style="82" customWidth="1"/>
    <col min="6662" max="6662" width="13" style="82" customWidth="1"/>
    <col min="6663" max="6663" width="12.28515625" style="82" customWidth="1"/>
    <col min="6664" max="6664" width="15.140625" style="82" customWidth="1"/>
    <col min="6665" max="6665" width="9.140625" style="82"/>
    <col min="6666" max="6672" width="14" style="82" customWidth="1"/>
    <col min="6673" max="6912" width="9.140625" style="82"/>
    <col min="6913" max="6913" width="59.7109375" style="82" customWidth="1"/>
    <col min="6914" max="6914" width="21.42578125" style="82" customWidth="1"/>
    <col min="6915" max="6915" width="13.85546875" style="82" customWidth="1"/>
    <col min="6916" max="6916" width="14.42578125" style="82" customWidth="1"/>
    <col min="6917" max="6917" width="14.28515625" style="82" customWidth="1"/>
    <col min="6918" max="6918" width="13" style="82" customWidth="1"/>
    <col min="6919" max="6919" width="12.28515625" style="82" customWidth="1"/>
    <col min="6920" max="6920" width="15.140625" style="82" customWidth="1"/>
    <col min="6921" max="6921" width="9.140625" style="82"/>
    <col min="6922" max="6928" width="14" style="82" customWidth="1"/>
    <col min="6929" max="7168" width="9.140625" style="82"/>
    <col min="7169" max="7169" width="59.7109375" style="82" customWidth="1"/>
    <col min="7170" max="7170" width="21.42578125" style="82" customWidth="1"/>
    <col min="7171" max="7171" width="13.85546875" style="82" customWidth="1"/>
    <col min="7172" max="7172" width="14.42578125" style="82" customWidth="1"/>
    <col min="7173" max="7173" width="14.28515625" style="82" customWidth="1"/>
    <col min="7174" max="7174" width="13" style="82" customWidth="1"/>
    <col min="7175" max="7175" width="12.28515625" style="82" customWidth="1"/>
    <col min="7176" max="7176" width="15.140625" style="82" customWidth="1"/>
    <col min="7177" max="7177" width="9.140625" style="82"/>
    <col min="7178" max="7184" width="14" style="82" customWidth="1"/>
    <col min="7185" max="7424" width="9.140625" style="82"/>
    <col min="7425" max="7425" width="59.7109375" style="82" customWidth="1"/>
    <col min="7426" max="7426" width="21.42578125" style="82" customWidth="1"/>
    <col min="7427" max="7427" width="13.85546875" style="82" customWidth="1"/>
    <col min="7428" max="7428" width="14.42578125" style="82" customWidth="1"/>
    <col min="7429" max="7429" width="14.28515625" style="82" customWidth="1"/>
    <col min="7430" max="7430" width="13" style="82" customWidth="1"/>
    <col min="7431" max="7431" width="12.28515625" style="82" customWidth="1"/>
    <col min="7432" max="7432" width="15.140625" style="82" customWidth="1"/>
    <col min="7433" max="7433" width="9.140625" style="82"/>
    <col min="7434" max="7440" width="14" style="82" customWidth="1"/>
    <col min="7441" max="7680" width="9.140625" style="82"/>
    <col min="7681" max="7681" width="59.7109375" style="82" customWidth="1"/>
    <col min="7682" max="7682" width="21.42578125" style="82" customWidth="1"/>
    <col min="7683" max="7683" width="13.85546875" style="82" customWidth="1"/>
    <col min="7684" max="7684" width="14.42578125" style="82" customWidth="1"/>
    <col min="7685" max="7685" width="14.28515625" style="82" customWidth="1"/>
    <col min="7686" max="7686" width="13" style="82" customWidth="1"/>
    <col min="7687" max="7687" width="12.28515625" style="82" customWidth="1"/>
    <col min="7688" max="7688" width="15.140625" style="82" customWidth="1"/>
    <col min="7689" max="7689" width="9.140625" style="82"/>
    <col min="7690" max="7696" width="14" style="82" customWidth="1"/>
    <col min="7697" max="7936" width="9.140625" style="82"/>
    <col min="7937" max="7937" width="59.7109375" style="82" customWidth="1"/>
    <col min="7938" max="7938" width="21.42578125" style="82" customWidth="1"/>
    <col min="7939" max="7939" width="13.85546875" style="82" customWidth="1"/>
    <col min="7940" max="7940" width="14.42578125" style="82" customWidth="1"/>
    <col min="7941" max="7941" width="14.28515625" style="82" customWidth="1"/>
    <col min="7942" max="7942" width="13" style="82" customWidth="1"/>
    <col min="7943" max="7943" width="12.28515625" style="82" customWidth="1"/>
    <col min="7944" max="7944" width="15.140625" style="82" customWidth="1"/>
    <col min="7945" max="7945" width="9.140625" style="82"/>
    <col min="7946" max="7952" width="14" style="82" customWidth="1"/>
    <col min="7953" max="8192" width="9.140625" style="82"/>
    <col min="8193" max="8193" width="59.7109375" style="82" customWidth="1"/>
    <col min="8194" max="8194" width="21.42578125" style="82" customWidth="1"/>
    <col min="8195" max="8195" width="13.85546875" style="82" customWidth="1"/>
    <col min="8196" max="8196" width="14.42578125" style="82" customWidth="1"/>
    <col min="8197" max="8197" width="14.28515625" style="82" customWidth="1"/>
    <col min="8198" max="8198" width="13" style="82" customWidth="1"/>
    <col min="8199" max="8199" width="12.28515625" style="82" customWidth="1"/>
    <col min="8200" max="8200" width="15.140625" style="82" customWidth="1"/>
    <col min="8201" max="8201" width="9.140625" style="82"/>
    <col min="8202" max="8208" width="14" style="82" customWidth="1"/>
    <col min="8209" max="8448" width="9.140625" style="82"/>
    <col min="8449" max="8449" width="59.7109375" style="82" customWidth="1"/>
    <col min="8450" max="8450" width="21.42578125" style="82" customWidth="1"/>
    <col min="8451" max="8451" width="13.85546875" style="82" customWidth="1"/>
    <col min="8452" max="8452" width="14.42578125" style="82" customWidth="1"/>
    <col min="8453" max="8453" width="14.28515625" style="82" customWidth="1"/>
    <col min="8454" max="8454" width="13" style="82" customWidth="1"/>
    <col min="8455" max="8455" width="12.28515625" style="82" customWidth="1"/>
    <col min="8456" max="8456" width="15.140625" style="82" customWidth="1"/>
    <col min="8457" max="8457" width="9.140625" style="82"/>
    <col min="8458" max="8464" width="14" style="82" customWidth="1"/>
    <col min="8465" max="8704" width="9.140625" style="82"/>
    <col min="8705" max="8705" width="59.7109375" style="82" customWidth="1"/>
    <col min="8706" max="8706" width="21.42578125" style="82" customWidth="1"/>
    <col min="8707" max="8707" width="13.85546875" style="82" customWidth="1"/>
    <col min="8708" max="8708" width="14.42578125" style="82" customWidth="1"/>
    <col min="8709" max="8709" width="14.28515625" style="82" customWidth="1"/>
    <col min="8710" max="8710" width="13" style="82" customWidth="1"/>
    <col min="8711" max="8711" width="12.28515625" style="82" customWidth="1"/>
    <col min="8712" max="8712" width="15.140625" style="82" customWidth="1"/>
    <col min="8713" max="8713" width="9.140625" style="82"/>
    <col min="8714" max="8720" width="14" style="82" customWidth="1"/>
    <col min="8721" max="8960" width="9.140625" style="82"/>
    <col min="8961" max="8961" width="59.7109375" style="82" customWidth="1"/>
    <col min="8962" max="8962" width="21.42578125" style="82" customWidth="1"/>
    <col min="8963" max="8963" width="13.85546875" style="82" customWidth="1"/>
    <col min="8964" max="8964" width="14.42578125" style="82" customWidth="1"/>
    <col min="8965" max="8965" width="14.28515625" style="82" customWidth="1"/>
    <col min="8966" max="8966" width="13" style="82" customWidth="1"/>
    <col min="8967" max="8967" width="12.28515625" style="82" customWidth="1"/>
    <col min="8968" max="8968" width="15.140625" style="82" customWidth="1"/>
    <col min="8969" max="8969" width="9.140625" style="82"/>
    <col min="8970" max="8976" width="14" style="82" customWidth="1"/>
    <col min="8977" max="9216" width="9.140625" style="82"/>
    <col min="9217" max="9217" width="59.7109375" style="82" customWidth="1"/>
    <col min="9218" max="9218" width="21.42578125" style="82" customWidth="1"/>
    <col min="9219" max="9219" width="13.85546875" style="82" customWidth="1"/>
    <col min="9220" max="9220" width="14.42578125" style="82" customWidth="1"/>
    <col min="9221" max="9221" width="14.28515625" style="82" customWidth="1"/>
    <col min="9222" max="9222" width="13" style="82" customWidth="1"/>
    <col min="9223" max="9223" width="12.28515625" style="82" customWidth="1"/>
    <col min="9224" max="9224" width="15.140625" style="82" customWidth="1"/>
    <col min="9225" max="9225" width="9.140625" style="82"/>
    <col min="9226" max="9232" width="14" style="82" customWidth="1"/>
    <col min="9233" max="9472" width="9.140625" style="82"/>
    <col min="9473" max="9473" width="59.7109375" style="82" customWidth="1"/>
    <col min="9474" max="9474" width="21.42578125" style="82" customWidth="1"/>
    <col min="9475" max="9475" width="13.85546875" style="82" customWidth="1"/>
    <col min="9476" max="9476" width="14.42578125" style="82" customWidth="1"/>
    <col min="9477" max="9477" width="14.28515625" style="82" customWidth="1"/>
    <col min="9478" max="9478" width="13" style="82" customWidth="1"/>
    <col min="9479" max="9479" width="12.28515625" style="82" customWidth="1"/>
    <col min="9480" max="9480" width="15.140625" style="82" customWidth="1"/>
    <col min="9481" max="9481" width="9.140625" style="82"/>
    <col min="9482" max="9488" width="14" style="82" customWidth="1"/>
    <col min="9489" max="9728" width="9.140625" style="82"/>
    <col min="9729" max="9729" width="59.7109375" style="82" customWidth="1"/>
    <col min="9730" max="9730" width="21.42578125" style="82" customWidth="1"/>
    <col min="9731" max="9731" width="13.85546875" style="82" customWidth="1"/>
    <col min="9732" max="9732" width="14.42578125" style="82" customWidth="1"/>
    <col min="9733" max="9733" width="14.28515625" style="82" customWidth="1"/>
    <col min="9734" max="9734" width="13" style="82" customWidth="1"/>
    <col min="9735" max="9735" width="12.28515625" style="82" customWidth="1"/>
    <col min="9736" max="9736" width="15.140625" style="82" customWidth="1"/>
    <col min="9737" max="9737" width="9.140625" style="82"/>
    <col min="9738" max="9744" width="14" style="82" customWidth="1"/>
    <col min="9745" max="9984" width="9.140625" style="82"/>
    <col min="9985" max="9985" width="59.7109375" style="82" customWidth="1"/>
    <col min="9986" max="9986" width="21.42578125" style="82" customWidth="1"/>
    <col min="9987" max="9987" width="13.85546875" style="82" customWidth="1"/>
    <col min="9988" max="9988" width="14.42578125" style="82" customWidth="1"/>
    <col min="9989" max="9989" width="14.28515625" style="82" customWidth="1"/>
    <col min="9990" max="9990" width="13" style="82" customWidth="1"/>
    <col min="9991" max="9991" width="12.28515625" style="82" customWidth="1"/>
    <col min="9992" max="9992" width="15.140625" style="82" customWidth="1"/>
    <col min="9993" max="9993" width="9.140625" style="82"/>
    <col min="9994" max="10000" width="14" style="82" customWidth="1"/>
    <col min="10001" max="10240" width="9.140625" style="82"/>
    <col min="10241" max="10241" width="59.7109375" style="82" customWidth="1"/>
    <col min="10242" max="10242" width="21.42578125" style="82" customWidth="1"/>
    <col min="10243" max="10243" width="13.85546875" style="82" customWidth="1"/>
    <col min="10244" max="10244" width="14.42578125" style="82" customWidth="1"/>
    <col min="10245" max="10245" width="14.28515625" style="82" customWidth="1"/>
    <col min="10246" max="10246" width="13" style="82" customWidth="1"/>
    <col min="10247" max="10247" width="12.28515625" style="82" customWidth="1"/>
    <col min="10248" max="10248" width="15.140625" style="82" customWidth="1"/>
    <col min="10249" max="10249" width="9.140625" style="82"/>
    <col min="10250" max="10256" width="14" style="82" customWidth="1"/>
    <col min="10257" max="10496" width="9.140625" style="82"/>
    <col min="10497" max="10497" width="59.7109375" style="82" customWidth="1"/>
    <col min="10498" max="10498" width="21.42578125" style="82" customWidth="1"/>
    <col min="10499" max="10499" width="13.85546875" style="82" customWidth="1"/>
    <col min="10500" max="10500" width="14.42578125" style="82" customWidth="1"/>
    <col min="10501" max="10501" width="14.28515625" style="82" customWidth="1"/>
    <col min="10502" max="10502" width="13" style="82" customWidth="1"/>
    <col min="10503" max="10503" width="12.28515625" style="82" customWidth="1"/>
    <col min="10504" max="10504" width="15.140625" style="82" customWidth="1"/>
    <col min="10505" max="10505" width="9.140625" style="82"/>
    <col min="10506" max="10512" width="14" style="82" customWidth="1"/>
    <col min="10513" max="10752" width="9.140625" style="82"/>
    <col min="10753" max="10753" width="59.7109375" style="82" customWidth="1"/>
    <col min="10754" max="10754" width="21.42578125" style="82" customWidth="1"/>
    <col min="10755" max="10755" width="13.85546875" style="82" customWidth="1"/>
    <col min="10756" max="10756" width="14.42578125" style="82" customWidth="1"/>
    <col min="10757" max="10757" width="14.28515625" style="82" customWidth="1"/>
    <col min="10758" max="10758" width="13" style="82" customWidth="1"/>
    <col min="10759" max="10759" width="12.28515625" style="82" customWidth="1"/>
    <col min="10760" max="10760" width="15.140625" style="82" customWidth="1"/>
    <col min="10761" max="10761" width="9.140625" style="82"/>
    <col min="10762" max="10768" width="14" style="82" customWidth="1"/>
    <col min="10769" max="11008" width="9.140625" style="82"/>
    <col min="11009" max="11009" width="59.7109375" style="82" customWidth="1"/>
    <col min="11010" max="11010" width="21.42578125" style="82" customWidth="1"/>
    <col min="11011" max="11011" width="13.85546875" style="82" customWidth="1"/>
    <col min="11012" max="11012" width="14.42578125" style="82" customWidth="1"/>
    <col min="11013" max="11013" width="14.28515625" style="82" customWidth="1"/>
    <col min="11014" max="11014" width="13" style="82" customWidth="1"/>
    <col min="11015" max="11015" width="12.28515625" style="82" customWidth="1"/>
    <col min="11016" max="11016" width="15.140625" style="82" customWidth="1"/>
    <col min="11017" max="11017" width="9.140625" style="82"/>
    <col min="11018" max="11024" width="14" style="82" customWidth="1"/>
    <col min="11025" max="11264" width="9.140625" style="82"/>
    <col min="11265" max="11265" width="59.7109375" style="82" customWidth="1"/>
    <col min="11266" max="11266" width="21.42578125" style="82" customWidth="1"/>
    <col min="11267" max="11267" width="13.85546875" style="82" customWidth="1"/>
    <col min="11268" max="11268" width="14.42578125" style="82" customWidth="1"/>
    <col min="11269" max="11269" width="14.28515625" style="82" customWidth="1"/>
    <col min="11270" max="11270" width="13" style="82" customWidth="1"/>
    <col min="11271" max="11271" width="12.28515625" style="82" customWidth="1"/>
    <col min="11272" max="11272" width="15.140625" style="82" customWidth="1"/>
    <col min="11273" max="11273" width="9.140625" style="82"/>
    <col min="11274" max="11280" width="14" style="82" customWidth="1"/>
    <col min="11281" max="11520" width="9.140625" style="82"/>
    <col min="11521" max="11521" width="59.7109375" style="82" customWidth="1"/>
    <col min="11522" max="11522" width="21.42578125" style="82" customWidth="1"/>
    <col min="11523" max="11523" width="13.85546875" style="82" customWidth="1"/>
    <col min="11524" max="11524" width="14.42578125" style="82" customWidth="1"/>
    <col min="11525" max="11525" width="14.28515625" style="82" customWidth="1"/>
    <col min="11526" max="11526" width="13" style="82" customWidth="1"/>
    <col min="11527" max="11527" width="12.28515625" style="82" customWidth="1"/>
    <col min="11528" max="11528" width="15.140625" style="82" customWidth="1"/>
    <col min="11529" max="11529" width="9.140625" style="82"/>
    <col min="11530" max="11536" width="14" style="82" customWidth="1"/>
    <col min="11537" max="11776" width="9.140625" style="82"/>
    <col min="11777" max="11777" width="59.7109375" style="82" customWidth="1"/>
    <col min="11778" max="11778" width="21.42578125" style="82" customWidth="1"/>
    <col min="11779" max="11779" width="13.85546875" style="82" customWidth="1"/>
    <col min="11780" max="11780" width="14.42578125" style="82" customWidth="1"/>
    <col min="11781" max="11781" width="14.28515625" style="82" customWidth="1"/>
    <col min="11782" max="11782" width="13" style="82" customWidth="1"/>
    <col min="11783" max="11783" width="12.28515625" style="82" customWidth="1"/>
    <col min="11784" max="11784" width="15.140625" style="82" customWidth="1"/>
    <col min="11785" max="11785" width="9.140625" style="82"/>
    <col min="11786" max="11792" width="14" style="82" customWidth="1"/>
    <col min="11793" max="12032" width="9.140625" style="82"/>
    <col min="12033" max="12033" width="59.7109375" style="82" customWidth="1"/>
    <col min="12034" max="12034" width="21.42578125" style="82" customWidth="1"/>
    <col min="12035" max="12035" width="13.85546875" style="82" customWidth="1"/>
    <col min="12036" max="12036" width="14.42578125" style="82" customWidth="1"/>
    <col min="12037" max="12037" width="14.28515625" style="82" customWidth="1"/>
    <col min="12038" max="12038" width="13" style="82" customWidth="1"/>
    <col min="12039" max="12039" width="12.28515625" style="82" customWidth="1"/>
    <col min="12040" max="12040" width="15.140625" style="82" customWidth="1"/>
    <col min="12041" max="12041" width="9.140625" style="82"/>
    <col min="12042" max="12048" width="14" style="82" customWidth="1"/>
    <col min="12049" max="12288" width="9.140625" style="82"/>
    <col min="12289" max="12289" width="59.7109375" style="82" customWidth="1"/>
    <col min="12290" max="12290" width="21.42578125" style="82" customWidth="1"/>
    <col min="12291" max="12291" width="13.85546875" style="82" customWidth="1"/>
    <col min="12292" max="12292" width="14.42578125" style="82" customWidth="1"/>
    <col min="12293" max="12293" width="14.28515625" style="82" customWidth="1"/>
    <col min="12294" max="12294" width="13" style="82" customWidth="1"/>
    <col min="12295" max="12295" width="12.28515625" style="82" customWidth="1"/>
    <col min="12296" max="12296" width="15.140625" style="82" customWidth="1"/>
    <col min="12297" max="12297" width="9.140625" style="82"/>
    <col min="12298" max="12304" width="14" style="82" customWidth="1"/>
    <col min="12305" max="12544" width="9.140625" style="82"/>
    <col min="12545" max="12545" width="59.7109375" style="82" customWidth="1"/>
    <col min="12546" max="12546" width="21.42578125" style="82" customWidth="1"/>
    <col min="12547" max="12547" width="13.85546875" style="82" customWidth="1"/>
    <col min="12548" max="12548" width="14.42578125" style="82" customWidth="1"/>
    <col min="12549" max="12549" width="14.28515625" style="82" customWidth="1"/>
    <col min="12550" max="12550" width="13" style="82" customWidth="1"/>
    <col min="12551" max="12551" width="12.28515625" style="82" customWidth="1"/>
    <col min="12552" max="12552" width="15.140625" style="82" customWidth="1"/>
    <col min="12553" max="12553" width="9.140625" style="82"/>
    <col min="12554" max="12560" width="14" style="82" customWidth="1"/>
    <col min="12561" max="12800" width="9.140625" style="82"/>
    <col min="12801" max="12801" width="59.7109375" style="82" customWidth="1"/>
    <col min="12802" max="12802" width="21.42578125" style="82" customWidth="1"/>
    <col min="12803" max="12803" width="13.85546875" style="82" customWidth="1"/>
    <col min="12804" max="12804" width="14.42578125" style="82" customWidth="1"/>
    <col min="12805" max="12805" width="14.28515625" style="82" customWidth="1"/>
    <col min="12806" max="12806" width="13" style="82" customWidth="1"/>
    <col min="12807" max="12807" width="12.28515625" style="82" customWidth="1"/>
    <col min="12808" max="12808" width="15.140625" style="82" customWidth="1"/>
    <col min="12809" max="12809" width="9.140625" style="82"/>
    <col min="12810" max="12816" width="14" style="82" customWidth="1"/>
    <col min="12817" max="13056" width="9.140625" style="82"/>
    <col min="13057" max="13057" width="59.7109375" style="82" customWidth="1"/>
    <col min="13058" max="13058" width="21.42578125" style="82" customWidth="1"/>
    <col min="13059" max="13059" width="13.85546875" style="82" customWidth="1"/>
    <col min="13060" max="13060" width="14.42578125" style="82" customWidth="1"/>
    <col min="13061" max="13061" width="14.28515625" style="82" customWidth="1"/>
    <col min="13062" max="13062" width="13" style="82" customWidth="1"/>
    <col min="13063" max="13063" width="12.28515625" style="82" customWidth="1"/>
    <col min="13064" max="13064" width="15.140625" style="82" customWidth="1"/>
    <col min="13065" max="13065" width="9.140625" style="82"/>
    <col min="13066" max="13072" width="14" style="82" customWidth="1"/>
    <col min="13073" max="13312" width="9.140625" style="82"/>
    <col min="13313" max="13313" width="59.7109375" style="82" customWidth="1"/>
    <col min="13314" max="13314" width="21.42578125" style="82" customWidth="1"/>
    <col min="13315" max="13315" width="13.85546875" style="82" customWidth="1"/>
    <col min="13316" max="13316" width="14.42578125" style="82" customWidth="1"/>
    <col min="13317" max="13317" width="14.28515625" style="82" customWidth="1"/>
    <col min="13318" max="13318" width="13" style="82" customWidth="1"/>
    <col min="13319" max="13319" width="12.28515625" style="82" customWidth="1"/>
    <col min="13320" max="13320" width="15.140625" style="82" customWidth="1"/>
    <col min="13321" max="13321" width="9.140625" style="82"/>
    <col min="13322" max="13328" width="14" style="82" customWidth="1"/>
    <col min="13329" max="13568" width="9.140625" style="82"/>
    <col min="13569" max="13569" width="59.7109375" style="82" customWidth="1"/>
    <col min="13570" max="13570" width="21.42578125" style="82" customWidth="1"/>
    <col min="13571" max="13571" width="13.85546875" style="82" customWidth="1"/>
    <col min="13572" max="13572" width="14.42578125" style="82" customWidth="1"/>
    <col min="13573" max="13573" width="14.28515625" style="82" customWidth="1"/>
    <col min="13574" max="13574" width="13" style="82" customWidth="1"/>
    <col min="13575" max="13575" width="12.28515625" style="82" customWidth="1"/>
    <col min="13576" max="13576" width="15.140625" style="82" customWidth="1"/>
    <col min="13577" max="13577" width="9.140625" style="82"/>
    <col min="13578" max="13584" width="14" style="82" customWidth="1"/>
    <col min="13585" max="13824" width="9.140625" style="82"/>
    <col min="13825" max="13825" width="59.7109375" style="82" customWidth="1"/>
    <col min="13826" max="13826" width="21.42578125" style="82" customWidth="1"/>
    <col min="13827" max="13827" width="13.85546875" style="82" customWidth="1"/>
    <col min="13828" max="13828" width="14.42578125" style="82" customWidth="1"/>
    <col min="13829" max="13829" width="14.28515625" style="82" customWidth="1"/>
    <col min="13830" max="13830" width="13" style="82" customWidth="1"/>
    <col min="13831" max="13831" width="12.28515625" style="82" customWidth="1"/>
    <col min="13832" max="13832" width="15.140625" style="82" customWidth="1"/>
    <col min="13833" max="13833" width="9.140625" style="82"/>
    <col min="13834" max="13840" width="14" style="82" customWidth="1"/>
    <col min="13841" max="14080" width="9.140625" style="82"/>
    <col min="14081" max="14081" width="59.7109375" style="82" customWidth="1"/>
    <col min="14082" max="14082" width="21.42578125" style="82" customWidth="1"/>
    <col min="14083" max="14083" width="13.85546875" style="82" customWidth="1"/>
    <col min="14084" max="14084" width="14.42578125" style="82" customWidth="1"/>
    <col min="14085" max="14085" width="14.28515625" style="82" customWidth="1"/>
    <col min="14086" max="14086" width="13" style="82" customWidth="1"/>
    <col min="14087" max="14087" width="12.28515625" style="82" customWidth="1"/>
    <col min="14088" max="14088" width="15.140625" style="82" customWidth="1"/>
    <col min="14089" max="14089" width="9.140625" style="82"/>
    <col min="14090" max="14096" width="14" style="82" customWidth="1"/>
    <col min="14097" max="14336" width="9.140625" style="82"/>
    <col min="14337" max="14337" width="59.7109375" style="82" customWidth="1"/>
    <col min="14338" max="14338" width="21.42578125" style="82" customWidth="1"/>
    <col min="14339" max="14339" width="13.85546875" style="82" customWidth="1"/>
    <col min="14340" max="14340" width="14.42578125" style="82" customWidth="1"/>
    <col min="14341" max="14341" width="14.28515625" style="82" customWidth="1"/>
    <col min="14342" max="14342" width="13" style="82" customWidth="1"/>
    <col min="14343" max="14343" width="12.28515625" style="82" customWidth="1"/>
    <col min="14344" max="14344" width="15.140625" style="82" customWidth="1"/>
    <col min="14345" max="14345" width="9.140625" style="82"/>
    <col min="14346" max="14352" width="14" style="82" customWidth="1"/>
    <col min="14353" max="14592" width="9.140625" style="82"/>
    <col min="14593" max="14593" width="59.7109375" style="82" customWidth="1"/>
    <col min="14594" max="14594" width="21.42578125" style="82" customWidth="1"/>
    <col min="14595" max="14595" width="13.85546875" style="82" customWidth="1"/>
    <col min="14596" max="14596" width="14.42578125" style="82" customWidth="1"/>
    <col min="14597" max="14597" width="14.28515625" style="82" customWidth="1"/>
    <col min="14598" max="14598" width="13" style="82" customWidth="1"/>
    <col min="14599" max="14599" width="12.28515625" style="82" customWidth="1"/>
    <col min="14600" max="14600" width="15.140625" style="82" customWidth="1"/>
    <col min="14601" max="14601" width="9.140625" style="82"/>
    <col min="14602" max="14608" width="14" style="82" customWidth="1"/>
    <col min="14609" max="14848" width="9.140625" style="82"/>
    <col min="14849" max="14849" width="59.7109375" style="82" customWidth="1"/>
    <col min="14850" max="14850" width="21.42578125" style="82" customWidth="1"/>
    <col min="14851" max="14851" width="13.85546875" style="82" customWidth="1"/>
    <col min="14852" max="14852" width="14.42578125" style="82" customWidth="1"/>
    <col min="14853" max="14853" width="14.28515625" style="82" customWidth="1"/>
    <col min="14854" max="14854" width="13" style="82" customWidth="1"/>
    <col min="14855" max="14855" width="12.28515625" style="82" customWidth="1"/>
    <col min="14856" max="14856" width="15.140625" style="82" customWidth="1"/>
    <col min="14857" max="14857" width="9.140625" style="82"/>
    <col min="14858" max="14864" width="14" style="82" customWidth="1"/>
    <col min="14865" max="15104" width="9.140625" style="82"/>
    <col min="15105" max="15105" width="59.7109375" style="82" customWidth="1"/>
    <col min="15106" max="15106" width="21.42578125" style="82" customWidth="1"/>
    <col min="15107" max="15107" width="13.85546875" style="82" customWidth="1"/>
    <col min="15108" max="15108" width="14.42578125" style="82" customWidth="1"/>
    <col min="15109" max="15109" width="14.28515625" style="82" customWidth="1"/>
    <col min="15110" max="15110" width="13" style="82" customWidth="1"/>
    <col min="15111" max="15111" width="12.28515625" style="82" customWidth="1"/>
    <col min="15112" max="15112" width="15.140625" style="82" customWidth="1"/>
    <col min="15113" max="15113" width="9.140625" style="82"/>
    <col min="15114" max="15120" width="14" style="82" customWidth="1"/>
    <col min="15121" max="15360" width="9.140625" style="82"/>
    <col min="15361" max="15361" width="59.7109375" style="82" customWidth="1"/>
    <col min="15362" max="15362" width="21.42578125" style="82" customWidth="1"/>
    <col min="15363" max="15363" width="13.85546875" style="82" customWidth="1"/>
    <col min="15364" max="15364" width="14.42578125" style="82" customWidth="1"/>
    <col min="15365" max="15365" width="14.28515625" style="82" customWidth="1"/>
    <col min="15366" max="15366" width="13" style="82" customWidth="1"/>
    <col min="15367" max="15367" width="12.28515625" style="82" customWidth="1"/>
    <col min="15368" max="15368" width="15.140625" style="82" customWidth="1"/>
    <col min="15369" max="15369" width="9.140625" style="82"/>
    <col min="15370" max="15376" width="14" style="82" customWidth="1"/>
    <col min="15377" max="15616" width="9.140625" style="82"/>
    <col min="15617" max="15617" width="59.7109375" style="82" customWidth="1"/>
    <col min="15618" max="15618" width="21.42578125" style="82" customWidth="1"/>
    <col min="15619" max="15619" width="13.85546875" style="82" customWidth="1"/>
    <col min="15620" max="15620" width="14.42578125" style="82" customWidth="1"/>
    <col min="15621" max="15621" width="14.28515625" style="82" customWidth="1"/>
    <col min="15622" max="15622" width="13" style="82" customWidth="1"/>
    <col min="15623" max="15623" width="12.28515625" style="82" customWidth="1"/>
    <col min="15624" max="15624" width="15.140625" style="82" customWidth="1"/>
    <col min="15625" max="15625" width="9.140625" style="82"/>
    <col min="15626" max="15632" width="14" style="82" customWidth="1"/>
    <col min="15633" max="15872" width="9.140625" style="82"/>
    <col min="15873" max="15873" width="59.7109375" style="82" customWidth="1"/>
    <col min="15874" max="15874" width="21.42578125" style="82" customWidth="1"/>
    <col min="15875" max="15875" width="13.85546875" style="82" customWidth="1"/>
    <col min="15876" max="15876" width="14.42578125" style="82" customWidth="1"/>
    <col min="15877" max="15877" width="14.28515625" style="82" customWidth="1"/>
    <col min="15878" max="15878" width="13" style="82" customWidth="1"/>
    <col min="15879" max="15879" width="12.28515625" style="82" customWidth="1"/>
    <col min="15880" max="15880" width="15.140625" style="82" customWidth="1"/>
    <col min="15881" max="15881" width="9.140625" style="82"/>
    <col min="15882" max="15888" width="14" style="82" customWidth="1"/>
    <col min="15889" max="16128" width="9.140625" style="82"/>
    <col min="16129" max="16129" width="59.7109375" style="82" customWidth="1"/>
    <col min="16130" max="16130" width="21.42578125" style="82" customWidth="1"/>
    <col min="16131" max="16131" width="13.85546875" style="82" customWidth="1"/>
    <col min="16132" max="16132" width="14.42578125" style="82" customWidth="1"/>
    <col min="16133" max="16133" width="14.28515625" style="82" customWidth="1"/>
    <col min="16134" max="16134" width="13" style="82" customWidth="1"/>
    <col min="16135" max="16135" width="12.28515625" style="82" customWidth="1"/>
    <col min="16136" max="16136" width="15.140625" style="82" customWidth="1"/>
    <col min="16137" max="16137" width="9.140625" style="82"/>
    <col min="16138" max="16144" width="14" style="82" customWidth="1"/>
    <col min="16145" max="16384" width="9.140625" style="82"/>
  </cols>
  <sheetData>
    <row r="2" spans="1:8" ht="15" x14ac:dyDescent="0.25">
      <c r="A2" s="83" t="s">
        <v>151</v>
      </c>
    </row>
    <row r="3" spans="1:8" ht="15.75" thickBot="1" x14ac:dyDescent="0.3">
      <c r="A3" s="83"/>
      <c r="B3" s="83"/>
      <c r="C3" s="83"/>
    </row>
    <row r="4" spans="1:8" ht="15" thickBot="1" x14ac:dyDescent="0.25">
      <c r="A4" s="84" t="s">
        <v>92</v>
      </c>
      <c r="B4" s="85" t="s">
        <v>93</v>
      </c>
      <c r="C4" s="86" t="s">
        <v>94</v>
      </c>
      <c r="D4" s="87"/>
      <c r="E4" s="87"/>
      <c r="F4" s="88"/>
      <c r="G4" s="89" t="s">
        <v>95</v>
      </c>
      <c r="H4" s="90"/>
    </row>
    <row r="5" spans="1:8" ht="30.75" thickBot="1" x14ac:dyDescent="0.3">
      <c r="A5" s="91"/>
      <c r="B5" s="92" t="s">
        <v>96</v>
      </c>
      <c r="C5" s="93" t="s">
        <v>97</v>
      </c>
      <c r="D5" s="94" t="s">
        <v>98</v>
      </c>
      <c r="E5" s="95" t="s">
        <v>99</v>
      </c>
      <c r="F5" s="96" t="s">
        <v>4</v>
      </c>
      <c r="G5" s="97" t="s">
        <v>100</v>
      </c>
      <c r="H5" s="98" t="s">
        <v>101</v>
      </c>
    </row>
    <row r="6" spans="1:8" ht="15.75" thickBot="1" x14ac:dyDescent="0.3">
      <c r="A6" s="99" t="s">
        <v>0</v>
      </c>
      <c r="B6" s="97">
        <v>1</v>
      </c>
      <c r="C6" s="97"/>
      <c r="D6" s="97">
        <v>3</v>
      </c>
      <c r="E6" s="97">
        <v>4</v>
      </c>
      <c r="F6" s="100">
        <v>5</v>
      </c>
      <c r="G6" s="99">
        <v>6</v>
      </c>
      <c r="H6" s="101">
        <v>7</v>
      </c>
    </row>
    <row r="7" spans="1:8" ht="15" x14ac:dyDescent="0.25">
      <c r="A7" s="102"/>
      <c r="B7" s="103"/>
      <c r="C7" s="102"/>
      <c r="D7" s="102"/>
      <c r="E7" s="102"/>
      <c r="F7" s="104"/>
      <c r="G7" s="102"/>
      <c r="H7" s="102"/>
    </row>
    <row r="8" spans="1:8" ht="15" x14ac:dyDescent="0.25">
      <c r="A8" s="105" t="s">
        <v>102</v>
      </c>
      <c r="B8" s="106" t="s">
        <v>103</v>
      </c>
      <c r="C8" s="107">
        <v>9323</v>
      </c>
      <c r="D8" s="107">
        <v>9323</v>
      </c>
      <c r="E8" s="107">
        <v>40000</v>
      </c>
      <c r="F8" s="108">
        <v>49323</v>
      </c>
      <c r="G8" s="107">
        <v>1021</v>
      </c>
      <c r="H8" s="107">
        <v>159</v>
      </c>
    </row>
    <row r="9" spans="1:8" ht="15" x14ac:dyDescent="0.25">
      <c r="A9" s="105" t="s">
        <v>104</v>
      </c>
      <c r="B9" s="106" t="s">
        <v>105</v>
      </c>
      <c r="C9" s="107">
        <v>170577</v>
      </c>
      <c r="D9" s="107">
        <v>170577</v>
      </c>
      <c r="E9" s="107">
        <v>0</v>
      </c>
      <c r="F9" s="108">
        <v>170577</v>
      </c>
      <c r="G9" s="107">
        <v>111575</v>
      </c>
      <c r="H9" s="107">
        <v>2278</v>
      </c>
    </row>
    <row r="10" spans="1:8" ht="15" x14ac:dyDescent="0.25">
      <c r="A10" s="105" t="s">
        <v>106</v>
      </c>
      <c r="B10" s="106" t="s">
        <v>107</v>
      </c>
      <c r="C10" s="107">
        <v>5276</v>
      </c>
      <c r="D10" s="107">
        <v>5276</v>
      </c>
      <c r="E10" s="107">
        <v>5000</v>
      </c>
      <c r="F10" s="108">
        <v>10276</v>
      </c>
      <c r="G10" s="107">
        <v>0</v>
      </c>
      <c r="H10" s="107">
        <v>0</v>
      </c>
    </row>
    <row r="11" spans="1:8" ht="15" x14ac:dyDescent="0.25">
      <c r="A11" s="105" t="s">
        <v>108</v>
      </c>
      <c r="B11" s="106" t="s">
        <v>109</v>
      </c>
      <c r="C11" s="107">
        <v>5396</v>
      </c>
      <c r="D11" s="107">
        <v>5396</v>
      </c>
      <c r="E11" s="107">
        <v>46000</v>
      </c>
      <c r="F11" s="108">
        <v>51396</v>
      </c>
      <c r="G11" s="107">
        <v>0</v>
      </c>
      <c r="H11" s="107">
        <v>1</v>
      </c>
    </row>
    <row r="12" spans="1:8" ht="15" x14ac:dyDescent="0.25">
      <c r="A12" s="105" t="s">
        <v>110</v>
      </c>
      <c r="B12" s="106" t="s">
        <v>111</v>
      </c>
      <c r="C12" s="107">
        <v>6373</v>
      </c>
      <c r="D12" s="107">
        <v>6373</v>
      </c>
      <c r="E12" s="107">
        <v>23000</v>
      </c>
      <c r="F12" s="108">
        <v>29373</v>
      </c>
      <c r="G12" s="107">
        <v>0</v>
      </c>
      <c r="H12" s="107">
        <v>0</v>
      </c>
    </row>
    <row r="13" spans="1:8" ht="15" x14ac:dyDescent="0.25">
      <c r="A13" s="105"/>
      <c r="B13" s="106"/>
      <c r="C13" s="107"/>
      <c r="D13" s="107"/>
      <c r="E13" s="107" t="s">
        <v>112</v>
      </c>
      <c r="F13" s="108"/>
      <c r="G13" s="107"/>
      <c r="H13" s="107"/>
    </row>
    <row r="14" spans="1:8" ht="14.25" x14ac:dyDescent="0.2">
      <c r="A14" s="109" t="s">
        <v>113</v>
      </c>
      <c r="B14" s="110"/>
      <c r="C14" s="111">
        <v>196945</v>
      </c>
      <c r="D14" s="111">
        <v>196945</v>
      </c>
      <c r="E14" s="111">
        <v>114000</v>
      </c>
      <c r="F14" s="112">
        <v>310945</v>
      </c>
      <c r="G14" s="111">
        <v>112596</v>
      </c>
      <c r="H14" s="111">
        <v>2438</v>
      </c>
    </row>
    <row r="15" spans="1:8" ht="15" x14ac:dyDescent="0.25">
      <c r="A15" s="105"/>
      <c r="B15" s="106"/>
      <c r="C15" s="107"/>
      <c r="D15" s="107"/>
      <c r="E15" s="107"/>
      <c r="F15" s="108"/>
      <c r="G15" s="107"/>
      <c r="H15" s="107"/>
    </row>
    <row r="16" spans="1:8" ht="15" x14ac:dyDescent="0.25">
      <c r="A16" s="105" t="s">
        <v>114</v>
      </c>
      <c r="B16" s="106" t="s">
        <v>115</v>
      </c>
      <c r="C16" s="107">
        <v>6429</v>
      </c>
      <c r="D16" s="107">
        <v>6429</v>
      </c>
      <c r="E16" s="107">
        <v>60000</v>
      </c>
      <c r="F16" s="108">
        <v>66429</v>
      </c>
      <c r="G16" s="107">
        <v>1894</v>
      </c>
      <c r="H16" s="107">
        <v>100003</v>
      </c>
    </row>
    <row r="17" spans="1:8" ht="15" x14ac:dyDescent="0.25">
      <c r="A17" s="105"/>
      <c r="B17" s="106"/>
      <c r="C17" s="107"/>
      <c r="D17" s="107"/>
      <c r="E17" s="107"/>
      <c r="F17" s="108"/>
      <c r="G17" s="107"/>
      <c r="H17" s="107"/>
    </row>
    <row r="18" spans="1:8" ht="14.25" x14ac:dyDescent="0.2">
      <c r="A18" s="109" t="s">
        <v>116</v>
      </c>
      <c r="B18" s="113"/>
      <c r="C18" s="114">
        <v>203374</v>
      </c>
      <c r="D18" s="114">
        <v>203374</v>
      </c>
      <c r="E18" s="114">
        <v>174000</v>
      </c>
      <c r="F18" s="115">
        <v>377374</v>
      </c>
      <c r="G18" s="114">
        <v>114490</v>
      </c>
      <c r="H18" s="114">
        <v>102441</v>
      </c>
    </row>
    <row r="19" spans="1:8" ht="14.25" x14ac:dyDescent="0.2">
      <c r="A19" s="109"/>
      <c r="B19" s="113"/>
      <c r="C19" s="114"/>
      <c r="D19" s="114"/>
      <c r="E19" s="114"/>
      <c r="F19" s="115"/>
      <c r="G19" s="114"/>
      <c r="H19" s="114"/>
    </row>
    <row r="20" spans="1:8" ht="15" x14ac:dyDescent="0.25">
      <c r="A20" s="109" t="s">
        <v>117</v>
      </c>
      <c r="B20" s="116"/>
      <c r="C20" s="114">
        <v>102202</v>
      </c>
      <c r="D20" s="114">
        <v>7822</v>
      </c>
      <c r="E20" s="114">
        <v>0</v>
      </c>
      <c r="F20" s="114">
        <v>145202</v>
      </c>
      <c r="G20" s="114">
        <v>34915</v>
      </c>
      <c r="H20" s="114">
        <v>14801</v>
      </c>
    </row>
    <row r="21" spans="1:8" ht="15" x14ac:dyDescent="0.25">
      <c r="A21" s="105" t="s">
        <v>2</v>
      </c>
      <c r="B21" s="116"/>
      <c r="C21" s="114"/>
      <c r="D21" s="114"/>
      <c r="E21" s="114"/>
      <c r="F21" s="117"/>
      <c r="G21" s="118"/>
      <c r="H21" s="118"/>
    </row>
    <row r="22" spans="1:8" ht="15" x14ac:dyDescent="0.25">
      <c r="A22" s="105" t="s">
        <v>118</v>
      </c>
      <c r="B22" s="116"/>
      <c r="C22" s="107">
        <v>91263</v>
      </c>
      <c r="D22" s="107">
        <v>91263</v>
      </c>
      <c r="E22" s="107">
        <v>0</v>
      </c>
      <c r="F22" s="108">
        <v>91263</v>
      </c>
      <c r="G22" s="107">
        <v>34787</v>
      </c>
      <c r="H22" s="107">
        <v>13907</v>
      </c>
    </row>
    <row r="23" spans="1:8" ht="15" x14ac:dyDescent="0.25">
      <c r="A23" s="105" t="s">
        <v>119</v>
      </c>
      <c r="B23" s="106" t="s">
        <v>120</v>
      </c>
      <c r="C23" s="107">
        <v>3</v>
      </c>
      <c r="D23" s="107">
        <v>0</v>
      </c>
      <c r="E23" s="107">
        <v>0</v>
      </c>
      <c r="F23" s="108">
        <v>3</v>
      </c>
      <c r="G23" s="107">
        <v>0</v>
      </c>
      <c r="H23" s="107">
        <v>0</v>
      </c>
    </row>
    <row r="24" spans="1:8" ht="15" x14ac:dyDescent="0.25">
      <c r="A24" s="105" t="s">
        <v>121</v>
      </c>
      <c r="B24" s="116" t="s">
        <v>122</v>
      </c>
      <c r="C24" s="107">
        <v>0</v>
      </c>
      <c r="D24" s="107">
        <v>0</v>
      </c>
      <c r="E24" s="107">
        <v>0</v>
      </c>
      <c r="F24" s="108">
        <v>0</v>
      </c>
      <c r="G24" s="107">
        <v>0</v>
      </c>
      <c r="H24" s="107">
        <v>1</v>
      </c>
    </row>
    <row r="25" spans="1:8" ht="15" x14ac:dyDescent="0.25">
      <c r="A25" s="105" t="s">
        <v>123</v>
      </c>
      <c r="B25" s="106" t="s">
        <v>124</v>
      </c>
      <c r="C25" s="107">
        <v>7822</v>
      </c>
      <c r="D25" s="107">
        <v>7822</v>
      </c>
      <c r="E25" s="107">
        <v>43000</v>
      </c>
      <c r="F25" s="108">
        <v>50822</v>
      </c>
      <c r="G25" s="107">
        <v>128</v>
      </c>
      <c r="H25" s="107">
        <v>752</v>
      </c>
    </row>
    <row r="26" spans="1:8" ht="15" x14ac:dyDescent="0.25">
      <c r="A26" s="105" t="s">
        <v>125</v>
      </c>
      <c r="B26" s="116"/>
      <c r="C26" s="118">
        <v>585</v>
      </c>
      <c r="D26" s="118">
        <v>0</v>
      </c>
      <c r="E26" s="118">
        <v>0</v>
      </c>
      <c r="F26" s="108">
        <v>585</v>
      </c>
      <c r="G26" s="107">
        <v>0</v>
      </c>
      <c r="H26" s="107">
        <v>130</v>
      </c>
    </row>
    <row r="27" spans="1:8" ht="15" x14ac:dyDescent="0.25">
      <c r="A27" s="105" t="s">
        <v>126</v>
      </c>
      <c r="B27" s="116" t="s">
        <v>127</v>
      </c>
      <c r="C27" s="118">
        <v>0</v>
      </c>
      <c r="D27" s="118">
        <v>0</v>
      </c>
      <c r="E27" s="118">
        <v>0</v>
      </c>
      <c r="F27" s="108">
        <v>0</v>
      </c>
      <c r="G27" s="107">
        <v>0</v>
      </c>
      <c r="H27" s="107">
        <v>0</v>
      </c>
    </row>
    <row r="28" spans="1:8" ht="15" x14ac:dyDescent="0.25">
      <c r="A28" s="105" t="s">
        <v>128</v>
      </c>
      <c r="B28" s="116" t="s">
        <v>129</v>
      </c>
      <c r="C28" s="118">
        <v>218</v>
      </c>
      <c r="D28" s="118">
        <v>0</v>
      </c>
      <c r="E28" s="118">
        <v>0</v>
      </c>
      <c r="F28" s="108">
        <v>218</v>
      </c>
      <c r="G28" s="107">
        <v>0</v>
      </c>
      <c r="H28" s="107">
        <v>0</v>
      </c>
    </row>
    <row r="29" spans="1:8" ht="15" x14ac:dyDescent="0.25">
      <c r="A29" s="105" t="s">
        <v>130</v>
      </c>
      <c r="B29" s="116"/>
      <c r="C29" s="118">
        <v>0</v>
      </c>
      <c r="D29" s="118">
        <v>0</v>
      </c>
      <c r="E29" s="118">
        <v>0</v>
      </c>
      <c r="F29" s="108">
        <v>0</v>
      </c>
      <c r="G29" s="107">
        <v>0</v>
      </c>
      <c r="H29" s="107">
        <v>0</v>
      </c>
    </row>
    <row r="30" spans="1:8" ht="15" x14ac:dyDescent="0.25">
      <c r="A30" s="105" t="s">
        <v>131</v>
      </c>
      <c r="B30" s="116" t="s">
        <v>132</v>
      </c>
      <c r="C30" s="118">
        <v>2311</v>
      </c>
      <c r="D30" s="118">
        <v>0</v>
      </c>
      <c r="E30" s="118">
        <v>0</v>
      </c>
      <c r="F30" s="108">
        <v>2311</v>
      </c>
      <c r="G30" s="107">
        <v>0</v>
      </c>
      <c r="H30" s="107">
        <v>11</v>
      </c>
    </row>
    <row r="31" spans="1:8" ht="15.75" thickBot="1" x14ac:dyDescent="0.3">
      <c r="A31" s="105" t="s">
        <v>133</v>
      </c>
      <c r="B31" s="116" t="s">
        <v>134</v>
      </c>
      <c r="C31" s="119">
        <v>0</v>
      </c>
      <c r="D31" s="119">
        <v>0</v>
      </c>
      <c r="E31" s="119">
        <v>0</v>
      </c>
      <c r="F31" s="108">
        <v>0</v>
      </c>
      <c r="G31" s="107">
        <v>0</v>
      </c>
      <c r="H31" s="107">
        <v>0</v>
      </c>
    </row>
    <row r="32" spans="1:8" ht="15" thickBot="1" x14ac:dyDescent="0.25">
      <c r="A32" s="120" t="s">
        <v>135</v>
      </c>
      <c r="B32" s="120"/>
      <c r="C32" s="121">
        <v>305576</v>
      </c>
      <c r="D32" s="121">
        <v>131882</v>
      </c>
      <c r="E32" s="121">
        <v>217000</v>
      </c>
      <c r="F32" s="121">
        <v>522576</v>
      </c>
      <c r="G32" s="121">
        <v>149405</v>
      </c>
      <c r="H32" s="121">
        <v>117242</v>
      </c>
    </row>
    <row r="33" spans="1:8" ht="14.25" x14ac:dyDescent="0.2">
      <c r="A33" s="122"/>
      <c r="B33" s="122"/>
      <c r="C33" s="112"/>
      <c r="D33" s="112"/>
      <c r="E33" s="112"/>
      <c r="F33" s="112"/>
      <c r="G33" s="112"/>
      <c r="H33" s="112"/>
    </row>
    <row r="35" spans="1:8" ht="15" x14ac:dyDescent="0.25">
      <c r="A35" s="123" t="s">
        <v>161</v>
      </c>
      <c r="B35" s="123"/>
      <c r="C35" s="124"/>
      <c r="D35" s="124"/>
      <c r="E35" s="124"/>
      <c r="F35" s="124"/>
      <c r="G35" s="124"/>
      <c r="H35" s="124"/>
    </row>
    <row r="36" spans="1:8" ht="15.75" thickBot="1" x14ac:dyDescent="0.3">
      <c r="A36" s="83" t="s">
        <v>152</v>
      </c>
      <c r="B36" s="83"/>
      <c r="C36" s="83"/>
      <c r="D36" s="125"/>
      <c r="E36" s="83"/>
      <c r="F36" s="126"/>
      <c r="G36" s="83"/>
      <c r="H36" s="124" t="s">
        <v>137</v>
      </c>
    </row>
    <row r="37" spans="1:8" ht="15.75" thickBot="1" x14ac:dyDescent="0.3">
      <c r="A37" s="99" t="s">
        <v>153</v>
      </c>
      <c r="B37" s="127" t="s">
        <v>154</v>
      </c>
      <c r="C37" s="128" t="s">
        <v>155</v>
      </c>
      <c r="D37" s="127" t="s">
        <v>156</v>
      </c>
      <c r="E37" s="128" t="s">
        <v>157</v>
      </c>
      <c r="F37" s="127" t="s">
        <v>158</v>
      </c>
      <c r="G37" s="128" t="s">
        <v>159</v>
      </c>
      <c r="H37" s="127" t="s">
        <v>142</v>
      </c>
    </row>
    <row r="38" spans="1:8" ht="15" x14ac:dyDescent="0.25">
      <c r="A38" s="129" t="s">
        <v>138</v>
      </c>
      <c r="B38" s="130">
        <v>100000</v>
      </c>
      <c r="C38" s="131"/>
      <c r="D38" s="132"/>
      <c r="E38" s="131"/>
      <c r="F38" s="132"/>
      <c r="G38" s="133">
        <v>100000</v>
      </c>
      <c r="H38" s="130">
        <f>SUM(B38:G38)</f>
        <v>200000</v>
      </c>
    </row>
    <row r="39" spans="1:8" ht="15" x14ac:dyDescent="0.25">
      <c r="A39" s="129" t="s">
        <v>139</v>
      </c>
      <c r="B39" s="130"/>
      <c r="C39" s="131"/>
      <c r="D39" s="131"/>
      <c r="E39" s="131"/>
      <c r="F39" s="131"/>
      <c r="G39" s="133"/>
      <c r="H39" s="130">
        <f t="shared" ref="H39:H41" si="0">SUM(B39:G39)</f>
        <v>0</v>
      </c>
    </row>
    <row r="40" spans="1:8" ht="15" x14ac:dyDescent="0.25">
      <c r="A40" s="129" t="s">
        <v>140</v>
      </c>
      <c r="B40" s="130"/>
      <c r="C40" s="131"/>
      <c r="D40" s="131"/>
      <c r="E40" s="131"/>
      <c r="F40" s="131"/>
      <c r="G40" s="133"/>
      <c r="H40" s="130">
        <f t="shared" si="0"/>
        <v>0</v>
      </c>
    </row>
    <row r="41" spans="1:8" ht="15" x14ac:dyDescent="0.25">
      <c r="A41" s="129" t="s">
        <v>141</v>
      </c>
      <c r="B41" s="130"/>
      <c r="C41" s="131"/>
      <c r="D41" s="131"/>
      <c r="E41" s="131"/>
      <c r="F41" s="131"/>
      <c r="G41" s="133"/>
      <c r="H41" s="130">
        <f t="shared" si="0"/>
        <v>0</v>
      </c>
    </row>
    <row r="42" spans="1:8" ht="15.75" thickBot="1" x14ac:dyDescent="0.3">
      <c r="A42" s="129"/>
      <c r="B42" s="134"/>
      <c r="C42" s="131"/>
      <c r="D42" s="131"/>
      <c r="E42" s="135"/>
      <c r="F42" s="131"/>
      <c r="G42" s="133"/>
      <c r="H42" s="130"/>
    </row>
    <row r="43" spans="1:8" ht="15.75" thickBot="1" x14ac:dyDescent="0.3">
      <c r="A43" s="99" t="s">
        <v>143</v>
      </c>
      <c r="B43" s="136">
        <f>SUM(B38:B42)</f>
        <v>100000</v>
      </c>
      <c r="C43" s="136">
        <f t="shared" ref="C43:H43" si="1">SUM(C38:C42)</f>
        <v>0</v>
      </c>
      <c r="D43" s="136">
        <f t="shared" si="1"/>
        <v>0</v>
      </c>
      <c r="E43" s="136">
        <f t="shared" si="1"/>
        <v>0</v>
      </c>
      <c r="F43" s="136">
        <f t="shared" si="1"/>
        <v>0</v>
      </c>
      <c r="G43" s="136">
        <f t="shared" si="1"/>
        <v>100000</v>
      </c>
      <c r="H43" s="136">
        <f t="shared" si="1"/>
        <v>200000</v>
      </c>
    </row>
    <row r="44" spans="1:8" ht="15" x14ac:dyDescent="0.25">
      <c r="A44" s="137"/>
      <c r="B44" s="138"/>
      <c r="C44" s="138"/>
      <c r="D44" s="138"/>
      <c r="E44" s="138"/>
      <c r="F44" s="139"/>
      <c r="G44" s="140"/>
      <c r="H44" s="140"/>
    </row>
    <row r="45" spans="1:8" ht="15" x14ac:dyDescent="0.25">
      <c r="A45" s="141" t="s">
        <v>136</v>
      </c>
      <c r="G45" s="140"/>
      <c r="H45" s="140"/>
    </row>
    <row r="46" spans="1:8" ht="15.75" thickBot="1" x14ac:dyDescent="0.3">
      <c r="A46" s="142" t="s">
        <v>2</v>
      </c>
      <c r="F46" s="143" t="s">
        <v>137</v>
      </c>
      <c r="G46" s="140"/>
      <c r="H46" s="140"/>
    </row>
    <row r="47" spans="1:8" ht="15" x14ac:dyDescent="0.25">
      <c r="A47" s="144" t="s">
        <v>153</v>
      </c>
      <c r="B47" s="145" t="s">
        <v>138</v>
      </c>
      <c r="C47" s="145" t="s">
        <v>139</v>
      </c>
      <c r="D47" s="145" t="s">
        <v>140</v>
      </c>
      <c r="E47" s="145" t="s">
        <v>141</v>
      </c>
      <c r="F47" s="146" t="s">
        <v>4</v>
      </c>
      <c r="G47" s="147"/>
      <c r="H47" s="147"/>
    </row>
    <row r="48" spans="1:8" ht="15.75" thickBot="1" x14ac:dyDescent="0.3">
      <c r="A48" s="148"/>
      <c r="B48" s="149" t="s">
        <v>142</v>
      </c>
      <c r="C48" s="149" t="s">
        <v>142</v>
      </c>
      <c r="D48" s="149" t="s">
        <v>142</v>
      </c>
      <c r="E48" s="149" t="s">
        <v>142</v>
      </c>
      <c r="F48" s="150"/>
      <c r="G48" s="147"/>
      <c r="H48" s="147"/>
    </row>
    <row r="49" spans="1:8" ht="15" x14ac:dyDescent="0.25">
      <c r="A49" s="151" t="s">
        <v>138</v>
      </c>
      <c r="B49" s="132">
        <v>83510</v>
      </c>
      <c r="C49" s="132"/>
      <c r="D49" s="152"/>
      <c r="E49" s="132"/>
      <c r="F49" s="133">
        <v>83510</v>
      </c>
      <c r="G49" s="147"/>
      <c r="H49" s="147"/>
    </row>
    <row r="50" spans="1:8" ht="15" x14ac:dyDescent="0.25">
      <c r="A50" s="151" t="s">
        <v>139</v>
      </c>
      <c r="B50" s="153"/>
      <c r="C50" s="132"/>
      <c r="D50" s="154"/>
      <c r="E50" s="132"/>
      <c r="F50" s="133">
        <v>0</v>
      </c>
      <c r="G50" s="147"/>
      <c r="H50" s="147"/>
    </row>
    <row r="51" spans="1:8" ht="15" x14ac:dyDescent="0.25">
      <c r="A51" s="151" t="s">
        <v>140</v>
      </c>
      <c r="B51" s="132"/>
      <c r="C51" s="132"/>
      <c r="D51" s="152"/>
      <c r="E51" s="132"/>
      <c r="F51" s="133">
        <v>0</v>
      </c>
      <c r="G51" s="147"/>
      <c r="H51" s="147"/>
    </row>
    <row r="52" spans="1:8" ht="15" x14ac:dyDescent="0.25">
      <c r="A52" s="151" t="s">
        <v>141</v>
      </c>
      <c r="B52" s="153"/>
      <c r="C52" s="153"/>
      <c r="D52" s="152"/>
      <c r="E52" s="132"/>
      <c r="F52" s="133">
        <v>0</v>
      </c>
      <c r="G52" s="147"/>
      <c r="H52" s="147"/>
    </row>
    <row r="53" spans="1:8" ht="15.75" thickBot="1" x14ac:dyDescent="0.3">
      <c r="A53" s="151"/>
      <c r="B53" s="153"/>
      <c r="C53" s="153"/>
      <c r="D53" s="155"/>
      <c r="E53" s="153"/>
      <c r="F53" s="133"/>
      <c r="G53" s="147"/>
      <c r="H53" s="147"/>
    </row>
    <row r="54" spans="1:8" ht="15.75" thickBot="1" x14ac:dyDescent="0.3">
      <c r="A54" s="156" t="s">
        <v>143</v>
      </c>
      <c r="B54" s="157">
        <v>83510</v>
      </c>
      <c r="C54" s="157">
        <v>0</v>
      </c>
      <c r="D54" s="157">
        <v>0</v>
      </c>
      <c r="E54" s="157">
        <v>0</v>
      </c>
      <c r="F54" s="158">
        <v>83510</v>
      </c>
      <c r="G54" s="147"/>
      <c r="H54" s="147"/>
    </row>
    <row r="55" spans="1:8" ht="15" x14ac:dyDescent="0.25">
      <c r="A55" s="137"/>
      <c r="B55" s="138"/>
      <c r="C55" s="138"/>
      <c r="D55" s="138"/>
      <c r="E55" s="138"/>
      <c r="F55" s="139"/>
      <c r="G55" s="147"/>
      <c r="H55" s="147"/>
    </row>
    <row r="56" spans="1:8" ht="15" x14ac:dyDescent="0.25">
      <c r="A56" s="83"/>
      <c r="B56" s="159"/>
      <c r="C56" s="159"/>
      <c r="D56" s="140"/>
      <c r="E56" s="140"/>
      <c r="F56" s="140"/>
      <c r="G56" s="147"/>
      <c r="H56" s="147"/>
    </row>
    <row r="57" spans="1:8" ht="15" x14ac:dyDescent="0.25">
      <c r="A57" s="83"/>
      <c r="B57" s="123"/>
      <c r="C57" s="123"/>
      <c r="D57" s="140"/>
      <c r="E57" s="140"/>
      <c r="F57" s="140"/>
      <c r="G57" s="147"/>
      <c r="H57" s="147"/>
    </row>
  </sheetData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6"/>
  <sheetViews>
    <sheetView topLeftCell="A4" zoomScale="75" workbookViewId="0">
      <selection activeCell="K52" sqref="K52:K54"/>
    </sheetView>
  </sheetViews>
  <sheetFormatPr defaultRowHeight="12.75" x14ac:dyDescent="0.2"/>
  <cols>
    <col min="1" max="1" width="24" style="278" customWidth="1"/>
    <col min="2" max="2" width="17.7109375" style="278" customWidth="1"/>
    <col min="3" max="4" width="16" style="278" customWidth="1"/>
    <col min="5" max="5" width="15.85546875" style="278" customWidth="1"/>
    <col min="6" max="6" width="16" style="278" customWidth="1"/>
    <col min="7" max="7" width="15.7109375" style="278" customWidth="1"/>
    <col min="8" max="8" width="15.85546875" style="278" customWidth="1"/>
    <col min="9" max="9" width="16.140625" style="278" customWidth="1"/>
    <col min="10" max="10" width="14.7109375" style="278" customWidth="1"/>
    <col min="11" max="11" width="17.7109375" style="278" customWidth="1"/>
    <col min="12" max="12" width="15.5703125" style="278" customWidth="1"/>
    <col min="13" max="13" width="16" style="278" customWidth="1"/>
    <col min="14" max="14" width="16.85546875" style="278" customWidth="1"/>
    <col min="15" max="15" width="16.140625" style="278" bestFit="1" customWidth="1"/>
    <col min="16" max="17" width="16.7109375" style="278" bestFit="1" customWidth="1"/>
    <col min="18" max="18" width="16.140625" style="278" bestFit="1" customWidth="1"/>
    <col min="19" max="19" width="14.85546875" style="278" bestFit="1" customWidth="1"/>
    <col min="20" max="20" width="15" style="278" hidden="1" customWidth="1"/>
    <col min="21" max="16384" width="9.140625" style="278"/>
  </cols>
  <sheetData>
    <row r="1" spans="1:20" ht="15.75" x14ac:dyDescent="0.25">
      <c r="A1" s="277"/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20" ht="20.25" x14ac:dyDescent="0.3">
      <c r="A2" s="279" t="s">
        <v>238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1"/>
      <c r="O2" s="282"/>
      <c r="P2" s="283"/>
      <c r="Q2" s="283"/>
      <c r="R2" s="283"/>
      <c r="S2" s="283"/>
    </row>
    <row r="3" spans="1:20" ht="15.75" x14ac:dyDescent="0.25">
      <c r="A3" s="277"/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</row>
    <row r="4" spans="1:20" ht="16.5" thickBot="1" x14ac:dyDescent="0.3">
      <c r="A4" s="277"/>
      <c r="B4" s="277"/>
      <c r="C4" s="277"/>
      <c r="D4" s="277"/>
      <c r="E4" s="277"/>
      <c r="F4" s="277"/>
      <c r="G4" s="277"/>
      <c r="H4" s="277"/>
      <c r="I4" s="277"/>
      <c r="J4" s="284"/>
      <c r="K4" s="284"/>
      <c r="L4" s="284"/>
      <c r="M4" s="284"/>
      <c r="N4" s="284" t="s">
        <v>239</v>
      </c>
      <c r="S4" s="285"/>
      <c r="T4" s="286" t="s">
        <v>240</v>
      </c>
    </row>
    <row r="5" spans="1:20" ht="33.75" customHeight="1" x14ac:dyDescent="0.25">
      <c r="A5" s="287" t="s">
        <v>241</v>
      </c>
      <c r="B5" s="288" t="s">
        <v>242</v>
      </c>
      <c r="C5" s="288"/>
      <c r="D5" s="288"/>
      <c r="E5" s="289"/>
      <c r="F5" s="288"/>
      <c r="G5" s="288"/>
      <c r="H5" s="288"/>
      <c r="I5" s="288"/>
      <c r="J5" s="290"/>
      <c r="K5" s="290"/>
      <c r="L5" s="290"/>
      <c r="M5" s="290"/>
      <c r="N5" s="290"/>
      <c r="T5" s="291"/>
    </row>
    <row r="6" spans="1:20" ht="30" customHeight="1" x14ac:dyDescent="0.25">
      <c r="A6" s="292"/>
      <c r="B6" s="293" t="s">
        <v>243</v>
      </c>
      <c r="C6" s="294" t="s">
        <v>244</v>
      </c>
      <c r="D6" s="295"/>
      <c r="E6" s="295"/>
      <c r="F6" s="295"/>
      <c r="G6" s="295"/>
      <c r="H6" s="295"/>
      <c r="I6" s="295"/>
      <c r="J6" s="296"/>
      <c r="K6" s="296"/>
      <c r="L6" s="296"/>
      <c r="M6" s="296"/>
      <c r="N6" s="296"/>
      <c r="T6" s="297"/>
    </row>
    <row r="7" spans="1:20" ht="29.25" customHeight="1" thickBot="1" x14ac:dyDescent="0.3">
      <c r="A7" s="292"/>
      <c r="B7" s="292"/>
      <c r="C7" s="298" t="s">
        <v>245</v>
      </c>
      <c r="D7" s="299" t="s">
        <v>72</v>
      </c>
      <c r="E7" s="299" t="s">
        <v>246</v>
      </c>
      <c r="F7" s="299" t="s">
        <v>247</v>
      </c>
      <c r="G7" s="299" t="s">
        <v>248</v>
      </c>
      <c r="H7" s="299" t="s">
        <v>249</v>
      </c>
      <c r="I7" s="299" t="s">
        <v>250</v>
      </c>
      <c r="J7" s="299" t="s">
        <v>251</v>
      </c>
      <c r="K7" s="299" t="s">
        <v>252</v>
      </c>
      <c r="L7" s="299" t="s">
        <v>253</v>
      </c>
      <c r="M7" s="299" t="s">
        <v>254</v>
      </c>
      <c r="N7" s="300" t="s">
        <v>255</v>
      </c>
      <c r="T7" s="301" t="s">
        <v>252</v>
      </c>
    </row>
    <row r="8" spans="1:20" ht="16.5" thickBot="1" x14ac:dyDescent="0.3">
      <c r="A8" s="302" t="s">
        <v>0</v>
      </c>
      <c r="B8" s="302">
        <v>1</v>
      </c>
      <c r="C8" s="303">
        <v>2</v>
      </c>
      <c r="D8" s="304">
        <v>3</v>
      </c>
      <c r="E8" s="304">
        <v>4</v>
      </c>
      <c r="F8" s="304">
        <v>5</v>
      </c>
      <c r="G8" s="304">
        <v>6</v>
      </c>
      <c r="H8" s="304">
        <v>7</v>
      </c>
      <c r="I8" s="304">
        <v>8</v>
      </c>
      <c r="J8" s="304">
        <v>9</v>
      </c>
      <c r="K8" s="304">
        <v>10</v>
      </c>
      <c r="L8" s="304">
        <v>11</v>
      </c>
      <c r="M8" s="304">
        <v>12</v>
      </c>
      <c r="N8" s="305">
        <v>13</v>
      </c>
      <c r="T8" s="306">
        <v>20</v>
      </c>
    </row>
    <row r="9" spans="1:20" ht="36.75" customHeight="1" x14ac:dyDescent="0.25">
      <c r="A9" s="292" t="s">
        <v>256</v>
      </c>
      <c r="B9" s="307">
        <v>137900000</v>
      </c>
      <c r="C9" s="308">
        <v>9204693</v>
      </c>
      <c r="D9" s="309">
        <v>8367150</v>
      </c>
      <c r="E9" s="309">
        <v>9168293</v>
      </c>
      <c r="F9" s="309">
        <v>9707722</v>
      </c>
      <c r="G9" s="309">
        <v>12807858</v>
      </c>
      <c r="H9" s="309">
        <v>10173263</v>
      </c>
      <c r="I9" s="309">
        <v>10839193</v>
      </c>
      <c r="J9" s="309">
        <v>9372572</v>
      </c>
      <c r="K9" s="309">
        <v>9071315</v>
      </c>
      <c r="L9" s="309">
        <v>10044465</v>
      </c>
      <c r="M9" s="309">
        <v>11932200</v>
      </c>
      <c r="N9" s="310">
        <f>22035921-881</f>
        <v>22035040</v>
      </c>
      <c r="P9" s="311"/>
      <c r="T9" s="312">
        <v>4184888</v>
      </c>
    </row>
    <row r="10" spans="1:20" ht="23.25" customHeight="1" thickBot="1" x14ac:dyDescent="0.3">
      <c r="A10" s="313"/>
      <c r="B10" s="314"/>
      <c r="C10" s="315"/>
      <c r="D10" s="316"/>
      <c r="E10" s="316"/>
      <c r="F10" s="316"/>
      <c r="G10" s="316"/>
      <c r="H10" s="316"/>
      <c r="I10" s="316"/>
      <c r="J10" s="316"/>
      <c r="K10" s="316"/>
      <c r="L10" s="316"/>
      <c r="M10" s="316"/>
      <c r="N10" s="317"/>
      <c r="Q10" s="311"/>
      <c r="T10" s="318" t="s">
        <v>257</v>
      </c>
    </row>
    <row r="11" spans="1:20" ht="15.75" x14ac:dyDescent="0.25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P11" s="311"/>
    </row>
    <row r="12" spans="1:20" ht="15.75" x14ac:dyDescent="0.25">
      <c r="A12" s="277"/>
      <c r="B12" s="277"/>
      <c r="C12" s="277"/>
      <c r="D12" s="277"/>
      <c r="E12" s="277"/>
      <c r="F12" s="277"/>
      <c r="G12" s="277"/>
      <c r="H12" s="277"/>
      <c r="I12" s="277"/>
      <c r="J12" s="277"/>
      <c r="K12" s="277"/>
      <c r="L12" s="277"/>
      <c r="M12" s="277"/>
      <c r="N12" s="277"/>
    </row>
    <row r="13" spans="1:20" ht="15.75" x14ac:dyDescent="0.25">
      <c r="A13" s="277"/>
      <c r="B13" s="277"/>
      <c r="C13" s="277"/>
      <c r="D13" s="277"/>
      <c r="E13" s="277"/>
      <c r="F13" s="277"/>
      <c r="G13" s="277"/>
      <c r="H13" s="277"/>
      <c r="I13" s="277"/>
      <c r="J13" s="277"/>
      <c r="K13" s="277"/>
      <c r="L13" s="277"/>
      <c r="M13" s="277"/>
      <c r="N13" s="277"/>
    </row>
    <row r="14" spans="1:20" ht="16.5" thickBot="1" x14ac:dyDescent="0.3">
      <c r="A14" s="277"/>
      <c r="B14" s="277"/>
      <c r="C14" s="277"/>
      <c r="D14" s="277"/>
      <c r="E14" s="277"/>
      <c r="F14" s="277"/>
      <c r="G14" s="277"/>
      <c r="H14" s="277"/>
      <c r="I14" s="277"/>
      <c r="J14" s="284"/>
      <c r="K14" s="284"/>
      <c r="L14" s="284"/>
      <c r="M14" s="284"/>
      <c r="N14" s="284" t="s">
        <v>239</v>
      </c>
    </row>
    <row r="15" spans="1:20" ht="34.5" customHeight="1" x14ac:dyDescent="0.25">
      <c r="A15" s="287" t="s">
        <v>241</v>
      </c>
      <c r="B15" s="288" t="s">
        <v>258</v>
      </c>
      <c r="C15" s="288"/>
      <c r="D15" s="288"/>
      <c r="E15" s="289"/>
      <c r="F15" s="288"/>
      <c r="G15" s="288"/>
      <c r="H15" s="288"/>
      <c r="I15" s="288"/>
      <c r="J15" s="290"/>
      <c r="K15" s="290"/>
      <c r="L15" s="290"/>
      <c r="M15" s="290"/>
      <c r="N15" s="290"/>
    </row>
    <row r="16" spans="1:20" ht="30" customHeight="1" x14ac:dyDescent="0.25">
      <c r="A16" s="292"/>
      <c r="B16" s="293" t="s">
        <v>259</v>
      </c>
      <c r="C16" s="294" t="s">
        <v>244</v>
      </c>
      <c r="D16" s="295"/>
      <c r="E16" s="295"/>
      <c r="F16" s="295"/>
      <c r="G16" s="295"/>
      <c r="H16" s="295"/>
      <c r="I16" s="295"/>
      <c r="J16" s="296"/>
      <c r="K16" s="296"/>
      <c r="L16" s="296"/>
      <c r="M16" s="296"/>
      <c r="N16" s="296"/>
    </row>
    <row r="17" spans="1:17" ht="30" customHeight="1" thickBot="1" x14ac:dyDescent="0.3">
      <c r="A17" s="292"/>
      <c r="B17" s="293" t="s">
        <v>260</v>
      </c>
      <c r="C17" s="298" t="s">
        <v>245</v>
      </c>
      <c r="D17" s="299" t="s">
        <v>72</v>
      </c>
      <c r="E17" s="299" t="s">
        <v>246</v>
      </c>
      <c r="F17" s="299" t="s">
        <v>247</v>
      </c>
      <c r="G17" s="299" t="s">
        <v>248</v>
      </c>
      <c r="H17" s="299" t="s">
        <v>249</v>
      </c>
      <c r="I17" s="299" t="s">
        <v>250</v>
      </c>
      <c r="J17" s="299" t="s">
        <v>251</v>
      </c>
      <c r="K17" s="299" t="s">
        <v>252</v>
      </c>
      <c r="L17" s="299" t="s">
        <v>253</v>
      </c>
      <c r="M17" s="299" t="s">
        <v>254</v>
      </c>
      <c r="N17" s="300" t="s">
        <v>255</v>
      </c>
    </row>
    <row r="18" spans="1:17" ht="16.5" thickBot="1" x14ac:dyDescent="0.3">
      <c r="A18" s="302" t="s">
        <v>0</v>
      </c>
      <c r="B18" s="302">
        <v>1</v>
      </c>
      <c r="C18" s="303">
        <v>2</v>
      </c>
      <c r="D18" s="304">
        <v>3</v>
      </c>
      <c r="E18" s="304">
        <v>4</v>
      </c>
      <c r="F18" s="304">
        <v>5</v>
      </c>
      <c r="G18" s="304">
        <v>6</v>
      </c>
      <c r="H18" s="304">
        <v>7</v>
      </c>
      <c r="I18" s="304">
        <v>8</v>
      </c>
      <c r="J18" s="304">
        <v>9</v>
      </c>
      <c r="K18" s="304">
        <v>10</v>
      </c>
      <c r="L18" s="304">
        <v>11</v>
      </c>
      <c r="M18" s="304">
        <v>12</v>
      </c>
      <c r="N18" s="305">
        <v>13</v>
      </c>
    </row>
    <row r="19" spans="1:17" ht="37.5" customHeight="1" x14ac:dyDescent="0.25">
      <c r="A19" s="292" t="s">
        <v>256</v>
      </c>
      <c r="B19" s="307">
        <v>106000000</v>
      </c>
      <c r="C19" s="308">
        <v>8357394</v>
      </c>
      <c r="D19" s="309">
        <v>9552874</v>
      </c>
      <c r="E19" s="309"/>
      <c r="F19" s="309"/>
      <c r="G19" s="309"/>
      <c r="H19" s="309"/>
      <c r="I19" s="309"/>
      <c r="J19" s="309"/>
      <c r="K19" s="309"/>
      <c r="L19" s="309"/>
      <c r="M19" s="309"/>
      <c r="N19" s="310"/>
      <c r="P19" s="311"/>
      <c r="Q19" s="319"/>
    </row>
    <row r="20" spans="1:17" ht="23.25" customHeight="1" thickBot="1" x14ac:dyDescent="0.3">
      <c r="A20" s="313"/>
      <c r="B20" s="314"/>
      <c r="C20" s="315"/>
      <c r="D20" s="316"/>
      <c r="E20" s="316"/>
      <c r="F20" s="316"/>
      <c r="G20" s="316"/>
      <c r="H20" s="316"/>
      <c r="I20" s="316"/>
      <c r="J20" s="316"/>
      <c r="K20" s="316"/>
      <c r="L20" s="316"/>
      <c r="M20" s="316"/>
      <c r="N20" s="317"/>
    </row>
    <row r="21" spans="1:17" ht="15.75" x14ac:dyDescent="0.25">
      <c r="A21" s="277"/>
      <c r="B21" s="277"/>
      <c r="C21" s="277"/>
      <c r="D21" s="277"/>
      <c r="E21" s="277"/>
      <c r="F21" s="277"/>
      <c r="G21" s="277"/>
      <c r="H21" s="277"/>
      <c r="I21" s="277"/>
      <c r="J21" s="277"/>
      <c r="K21" s="277"/>
      <c r="L21" s="277"/>
      <c r="M21" s="277"/>
      <c r="N21" s="277"/>
      <c r="P21" s="311"/>
    </row>
    <row r="22" spans="1:17" ht="15.75" x14ac:dyDescent="0.25">
      <c r="A22" s="277"/>
      <c r="B22" s="277"/>
      <c r="C22" s="277"/>
      <c r="D22" s="277"/>
      <c r="E22" s="277"/>
      <c r="F22" s="277"/>
      <c r="G22" s="277"/>
      <c r="H22" s="277"/>
      <c r="I22" s="277"/>
      <c r="J22" s="277"/>
      <c r="K22" s="277"/>
      <c r="L22" s="277"/>
      <c r="M22" s="277"/>
      <c r="N22" s="277"/>
    </row>
    <row r="23" spans="1:17" ht="15.75" x14ac:dyDescent="0.25">
      <c r="A23" s="277"/>
      <c r="B23" s="277"/>
      <c r="C23" s="277"/>
      <c r="D23" s="277"/>
      <c r="E23" s="277"/>
      <c r="F23" s="277"/>
      <c r="G23" s="277"/>
      <c r="H23" s="277"/>
      <c r="I23" s="277"/>
      <c r="J23" s="277"/>
      <c r="K23" s="277"/>
      <c r="L23" s="277"/>
      <c r="M23" s="277"/>
      <c r="N23" s="277"/>
    </row>
    <row r="24" spans="1:17" x14ac:dyDescent="0.2">
      <c r="P24" s="319"/>
    </row>
    <row r="26" spans="1:17" x14ac:dyDescent="0.2">
      <c r="P26" s="319"/>
    </row>
  </sheetData>
  <printOptions horizontalCentered="1"/>
  <pageMargins left="0" right="0" top="1.5748031496062993" bottom="0" header="0" footer="0"/>
  <pageSetup paperSize="9" scale="4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="80" zoomScaleNormal="80" workbookViewId="0">
      <selection activeCell="E7" sqref="E7"/>
    </sheetView>
  </sheetViews>
  <sheetFormatPr defaultRowHeight="15" x14ac:dyDescent="0.25"/>
  <cols>
    <col min="1" max="16384" width="9.140625" style="1"/>
  </cols>
  <sheetData/>
  <pageMargins left="0.70866141732283472" right="0.70866141732283472" top="0.43307086614173229" bottom="0.47244094488188981" header="0.31496062992125984" footer="0.31496062992125984"/>
  <pageSetup paperSize="9" scale="4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zoomScale="90" zoomScaleNormal="90" workbookViewId="0">
      <selection sqref="A1:I1"/>
    </sheetView>
  </sheetViews>
  <sheetFormatPr defaultRowHeight="15" x14ac:dyDescent="0.25"/>
  <cols>
    <col min="1" max="1" width="50.85546875" style="320" customWidth="1"/>
    <col min="2" max="9" width="17.7109375" style="320" customWidth="1"/>
    <col min="10" max="16384" width="9.140625" style="320"/>
  </cols>
  <sheetData>
    <row r="1" spans="1:9" ht="18.75" x14ac:dyDescent="0.3">
      <c r="A1" s="797" t="s">
        <v>261</v>
      </c>
      <c r="B1" s="797"/>
      <c r="C1" s="797"/>
      <c r="D1" s="797"/>
      <c r="E1" s="797"/>
      <c r="F1" s="797"/>
      <c r="G1" s="797"/>
      <c r="H1" s="797"/>
      <c r="I1" s="797"/>
    </row>
    <row r="2" spans="1:9" ht="18" x14ac:dyDescent="0.25">
      <c r="A2" s="321"/>
      <c r="B2" s="322"/>
      <c r="C2" s="322"/>
      <c r="D2" s="322"/>
      <c r="E2" s="322"/>
      <c r="F2" s="322"/>
      <c r="G2" s="321"/>
      <c r="H2" s="321"/>
      <c r="I2" s="321"/>
    </row>
    <row r="3" spans="1:9" x14ac:dyDescent="0.25">
      <c r="A3" s="323"/>
      <c r="B3" s="324">
        <f>ROUND(B28,0)</f>
        <v>0</v>
      </c>
      <c r="C3" s="324"/>
      <c r="D3" s="324"/>
      <c r="E3" s="324">
        <f t="shared" ref="E3" si="0">ROUND(E28,0)</f>
        <v>0</v>
      </c>
      <c r="F3" s="324"/>
      <c r="G3" s="324"/>
      <c r="H3" s="324"/>
      <c r="I3" s="324"/>
    </row>
    <row r="4" spans="1:9" ht="30" x14ac:dyDescent="0.25">
      <c r="A4" s="325" t="s">
        <v>262</v>
      </c>
      <c r="B4" s="326" t="s">
        <v>263</v>
      </c>
      <c r="C4" s="327" t="s">
        <v>264</v>
      </c>
      <c r="D4" s="328" t="s">
        <v>265</v>
      </c>
      <c r="E4" s="328" t="s">
        <v>266</v>
      </c>
      <c r="F4" s="328" t="s">
        <v>267</v>
      </c>
      <c r="G4" s="328" t="s">
        <v>268</v>
      </c>
      <c r="H4" s="328" t="s">
        <v>269</v>
      </c>
      <c r="I4" s="328" t="s">
        <v>270</v>
      </c>
    </row>
    <row r="5" spans="1:9" x14ac:dyDescent="0.25">
      <c r="A5" s="329" t="s">
        <v>271</v>
      </c>
      <c r="B5" s="330">
        <v>0</v>
      </c>
      <c r="C5" s="330">
        <v>0</v>
      </c>
      <c r="D5" s="330">
        <v>0</v>
      </c>
      <c r="E5" s="330">
        <v>0</v>
      </c>
      <c r="F5" s="330">
        <v>0</v>
      </c>
      <c r="G5" s="330">
        <v>0</v>
      </c>
      <c r="H5" s="330">
        <v>0</v>
      </c>
      <c r="I5" s="330">
        <v>0</v>
      </c>
    </row>
    <row r="6" spans="1:9" x14ac:dyDescent="0.25">
      <c r="A6" s="331" t="s">
        <v>272</v>
      </c>
      <c r="B6" s="332">
        <v>485800</v>
      </c>
      <c r="C6" s="332">
        <v>11444393</v>
      </c>
      <c r="D6" s="332">
        <v>31140095</v>
      </c>
      <c r="E6" s="332">
        <v>113021</v>
      </c>
      <c r="F6" s="332">
        <v>1124800</v>
      </c>
      <c r="G6" s="332">
        <f>B6+C6+D6+E6+F6</f>
        <v>44308109</v>
      </c>
      <c r="H6" s="332">
        <v>812832</v>
      </c>
      <c r="I6" s="332">
        <f>G6+H6</f>
        <v>45120941</v>
      </c>
    </row>
    <row r="7" spans="1:9" x14ac:dyDescent="0.25">
      <c r="A7" s="331" t="s">
        <v>273</v>
      </c>
      <c r="B7" s="332">
        <v>787507</v>
      </c>
      <c r="C7" s="332">
        <v>11142686</v>
      </c>
      <c r="D7" s="332">
        <v>31140095</v>
      </c>
      <c r="E7" s="332">
        <v>113021</v>
      </c>
      <c r="F7" s="332">
        <v>1124800</v>
      </c>
      <c r="G7" s="332">
        <f t="shared" ref="G7:G8" si="1">B7+C7+D7+E7+F7</f>
        <v>44308109</v>
      </c>
      <c r="H7" s="332">
        <v>812832</v>
      </c>
      <c r="I7" s="332">
        <f>G7+H7</f>
        <v>45120941</v>
      </c>
    </row>
    <row r="8" spans="1:9" x14ac:dyDescent="0.25">
      <c r="A8" s="329" t="s">
        <v>274</v>
      </c>
      <c r="B8" s="333">
        <v>52013</v>
      </c>
      <c r="C8" s="333">
        <v>3326596</v>
      </c>
      <c r="D8" s="333">
        <v>4952205</v>
      </c>
      <c r="E8" s="333">
        <v>6083</v>
      </c>
      <c r="F8" s="333">
        <v>490554</v>
      </c>
      <c r="G8" s="334">
        <f t="shared" si="1"/>
        <v>8827451</v>
      </c>
      <c r="H8" s="333">
        <v>40522</v>
      </c>
      <c r="I8" s="335">
        <f>G8+H8</f>
        <v>8867973</v>
      </c>
    </row>
    <row r="9" spans="1:9" ht="15.75" thickBot="1" x14ac:dyDescent="0.3">
      <c r="A9" s="336" t="s">
        <v>275</v>
      </c>
      <c r="B9" s="337">
        <f>B8/B7*100</f>
        <v>6.6047666877881719</v>
      </c>
      <c r="C9" s="337">
        <f t="shared" ref="C9:I9" si="2">C8/C7*100</f>
        <v>29.854525201553738</v>
      </c>
      <c r="D9" s="337">
        <f t="shared" si="2"/>
        <v>15.902986166227173</v>
      </c>
      <c r="E9" s="337">
        <f t="shared" si="2"/>
        <v>5.3821856115235223</v>
      </c>
      <c r="F9" s="337">
        <f t="shared" si="2"/>
        <v>43.612553342816504</v>
      </c>
      <c r="G9" s="337">
        <f t="shared" si="2"/>
        <v>19.922879128062089</v>
      </c>
      <c r="H9" s="337">
        <f t="shared" si="2"/>
        <v>4.9852860123617182</v>
      </c>
      <c r="I9" s="337">
        <f t="shared" si="2"/>
        <v>19.653785589267741</v>
      </c>
    </row>
    <row r="10" spans="1:9" x14ac:dyDescent="0.25">
      <c r="A10" s="329" t="s">
        <v>276</v>
      </c>
      <c r="B10" s="338"/>
      <c r="C10" s="338"/>
      <c r="D10" s="338"/>
      <c r="E10" s="338"/>
      <c r="F10" s="338"/>
      <c r="G10" s="338"/>
      <c r="H10" s="338"/>
      <c r="I10" s="338"/>
    </row>
    <row r="11" spans="1:9" x14ac:dyDescent="0.25">
      <c r="A11" s="331" t="s">
        <v>272</v>
      </c>
      <c r="B11" s="332">
        <v>73770</v>
      </c>
      <c r="C11" s="332">
        <v>32770</v>
      </c>
      <c r="D11" s="332"/>
      <c r="E11" s="332"/>
      <c r="F11" s="332"/>
      <c r="G11" s="332">
        <f>B11+C11+D11+E11+F11</f>
        <v>106540</v>
      </c>
      <c r="H11" s="332"/>
      <c r="I11" s="332">
        <f>G11+H11</f>
        <v>106540</v>
      </c>
    </row>
    <row r="12" spans="1:9" x14ac:dyDescent="0.25">
      <c r="A12" s="331" t="s">
        <v>273</v>
      </c>
      <c r="B12" s="332">
        <v>73770</v>
      </c>
      <c r="C12" s="332">
        <v>32770</v>
      </c>
      <c r="D12" s="332"/>
      <c r="E12" s="332"/>
      <c r="F12" s="332"/>
      <c r="G12" s="332">
        <f t="shared" ref="G12:G13" si="3">B12+C12+D12+E12+F12</f>
        <v>106540</v>
      </c>
      <c r="H12" s="332"/>
      <c r="I12" s="332">
        <f>G12+H12</f>
        <v>106540</v>
      </c>
    </row>
    <row r="13" spans="1:9" x14ac:dyDescent="0.25">
      <c r="A13" s="329" t="s">
        <v>274</v>
      </c>
      <c r="B13" s="333">
        <v>26460</v>
      </c>
      <c r="C13" s="333">
        <v>3854</v>
      </c>
      <c r="D13" s="333"/>
      <c r="E13" s="333"/>
      <c r="F13" s="333"/>
      <c r="G13" s="335">
        <f t="shared" si="3"/>
        <v>30314</v>
      </c>
      <c r="H13" s="333"/>
      <c r="I13" s="335">
        <f>D13+E13+F13+G13+H13</f>
        <v>30314</v>
      </c>
    </row>
    <row r="14" spans="1:9" ht="15.75" thickBot="1" x14ac:dyDescent="0.3">
      <c r="A14" s="336" t="s">
        <v>275</v>
      </c>
      <c r="B14" s="337">
        <f>B13/B12*100</f>
        <v>35.868239121594144</v>
      </c>
      <c r="C14" s="337">
        <f t="shared" ref="C14:G14" si="4">C13/C12*100</f>
        <v>11.76075678974672</v>
      </c>
      <c r="D14" s="337"/>
      <c r="E14" s="337"/>
      <c r="F14" s="337"/>
      <c r="G14" s="337">
        <f t="shared" si="4"/>
        <v>28.453163131218322</v>
      </c>
      <c r="H14" s="337"/>
      <c r="I14" s="337">
        <f>I13/I12*100</f>
        <v>28.453163131218322</v>
      </c>
    </row>
    <row r="15" spans="1:9" x14ac:dyDescent="0.25">
      <c r="A15" s="329" t="s">
        <v>277</v>
      </c>
      <c r="B15" s="338"/>
      <c r="C15" s="338"/>
      <c r="D15" s="338"/>
      <c r="E15" s="338"/>
      <c r="F15" s="338"/>
      <c r="G15" s="338"/>
      <c r="H15" s="338"/>
      <c r="I15" s="338"/>
    </row>
    <row r="16" spans="1:9" x14ac:dyDescent="0.25">
      <c r="A16" s="331" t="s">
        <v>272</v>
      </c>
      <c r="B16" s="332">
        <v>86627</v>
      </c>
      <c r="C16" s="332">
        <v>27110</v>
      </c>
      <c r="D16" s="332">
        <v>1050</v>
      </c>
      <c r="E16" s="332">
        <v>418</v>
      </c>
      <c r="F16" s="332"/>
      <c r="G16" s="332">
        <f>B16+C16+D16+E16+F16</f>
        <v>115205</v>
      </c>
      <c r="H16" s="332"/>
      <c r="I16" s="332">
        <f>G16+H16</f>
        <v>115205</v>
      </c>
    </row>
    <row r="17" spans="1:9" x14ac:dyDescent="0.25">
      <c r="A17" s="331" t="s">
        <v>273</v>
      </c>
      <c r="B17" s="332">
        <v>86627</v>
      </c>
      <c r="C17" s="332">
        <v>27110</v>
      </c>
      <c r="D17" s="332">
        <v>1050</v>
      </c>
      <c r="E17" s="332">
        <v>418</v>
      </c>
      <c r="F17" s="332"/>
      <c r="G17" s="332">
        <f t="shared" ref="G17:G18" si="5">B17+C17+D17+E17+F17</f>
        <v>115205</v>
      </c>
      <c r="H17" s="332"/>
      <c r="I17" s="332">
        <f>G17+H17</f>
        <v>115205</v>
      </c>
    </row>
    <row r="18" spans="1:9" x14ac:dyDescent="0.25">
      <c r="A18" s="329" t="s">
        <v>274</v>
      </c>
      <c r="B18" s="333">
        <v>12630</v>
      </c>
      <c r="C18" s="333">
        <v>2733</v>
      </c>
      <c r="D18" s="333">
        <v>9</v>
      </c>
      <c r="E18" s="333">
        <v>305</v>
      </c>
      <c r="F18" s="333"/>
      <c r="G18" s="335">
        <f t="shared" si="5"/>
        <v>15677</v>
      </c>
      <c r="H18" s="333"/>
      <c r="I18" s="335">
        <f>B18+C18+D18+E18</f>
        <v>15677</v>
      </c>
    </row>
    <row r="19" spans="1:9" x14ac:dyDescent="0.25">
      <c r="A19" s="329" t="s">
        <v>275</v>
      </c>
      <c r="B19" s="338">
        <f>B18/B17*100</f>
        <v>14.579749962482829</v>
      </c>
      <c r="C19" s="338">
        <f t="shared" ref="C19:I19" si="6">C18/C17*100</f>
        <v>10.081150866838804</v>
      </c>
      <c r="D19" s="338">
        <f t="shared" si="6"/>
        <v>0.85714285714285721</v>
      </c>
      <c r="E19" s="338">
        <f t="shared" si="6"/>
        <v>72.966507177033492</v>
      </c>
      <c r="F19" s="338"/>
      <c r="G19" s="338">
        <f t="shared" si="6"/>
        <v>13.607916323076255</v>
      </c>
      <c r="H19" s="338"/>
      <c r="I19" s="338">
        <f t="shared" si="6"/>
        <v>13.607916323076255</v>
      </c>
    </row>
    <row r="20" spans="1:9" x14ac:dyDescent="0.25">
      <c r="A20" s="339" t="s">
        <v>278</v>
      </c>
      <c r="B20" s="340"/>
      <c r="C20" s="340"/>
      <c r="D20" s="340"/>
      <c r="E20" s="340"/>
      <c r="F20" s="340"/>
      <c r="G20" s="340"/>
      <c r="H20" s="340"/>
      <c r="I20" s="340"/>
    </row>
    <row r="21" spans="1:9" x14ac:dyDescent="0.25">
      <c r="A21" s="331" t="s">
        <v>272</v>
      </c>
      <c r="B21" s="332">
        <v>42264</v>
      </c>
      <c r="C21" s="332">
        <v>16444</v>
      </c>
      <c r="D21" s="332">
        <v>475</v>
      </c>
      <c r="E21" s="332">
        <v>226</v>
      </c>
      <c r="F21" s="332"/>
      <c r="G21" s="332">
        <f>B21+C21+D21+E21+F21</f>
        <v>59409</v>
      </c>
      <c r="H21" s="332"/>
      <c r="I21" s="332">
        <f>G21+H21</f>
        <v>59409</v>
      </c>
    </row>
    <row r="22" spans="1:9" x14ac:dyDescent="0.25">
      <c r="A22" s="331" t="s">
        <v>273</v>
      </c>
      <c r="B22" s="332">
        <v>42264</v>
      </c>
      <c r="C22" s="332">
        <v>16444</v>
      </c>
      <c r="D22" s="332">
        <v>475</v>
      </c>
      <c r="E22" s="332">
        <v>226</v>
      </c>
      <c r="F22" s="332"/>
      <c r="G22" s="332">
        <f t="shared" ref="G22:G23" si="7">B22+C22+D22+E22+F22</f>
        <v>59409</v>
      </c>
      <c r="H22" s="332"/>
      <c r="I22" s="332">
        <f>G22+H22</f>
        <v>59409</v>
      </c>
    </row>
    <row r="23" spans="1:9" x14ac:dyDescent="0.25">
      <c r="A23" s="329" t="s">
        <v>274</v>
      </c>
      <c r="B23" s="333">
        <v>2473</v>
      </c>
      <c r="C23" s="333">
        <v>318</v>
      </c>
      <c r="D23" s="333">
        <v>10</v>
      </c>
      <c r="E23" s="333">
        <v>0</v>
      </c>
      <c r="F23" s="333"/>
      <c r="G23" s="335">
        <f t="shared" si="7"/>
        <v>2801</v>
      </c>
      <c r="H23" s="333"/>
      <c r="I23" s="335">
        <f>B23+C23+D23+E23+F23</f>
        <v>2801</v>
      </c>
    </row>
    <row r="24" spans="1:9" ht="15.75" thickBot="1" x14ac:dyDescent="0.3">
      <c r="A24" s="336" t="s">
        <v>275</v>
      </c>
      <c r="B24" s="337">
        <f>B23/B22*100</f>
        <v>5.8513155404126449</v>
      </c>
      <c r="C24" s="337">
        <f>C23/C22*100</f>
        <v>1.933836049622963</v>
      </c>
      <c r="D24" s="337">
        <f>D23/D22*100</f>
        <v>2.1052631578947367</v>
      </c>
      <c r="E24" s="337">
        <f>E23/E22*100</f>
        <v>0</v>
      </c>
      <c r="F24" s="337"/>
      <c r="G24" s="337">
        <f t="shared" ref="G24" si="8">G23/G22*100</f>
        <v>4.7147738558130925</v>
      </c>
      <c r="H24" s="337"/>
      <c r="I24" s="337">
        <f>I23/I22*100</f>
        <v>4.7147738558130925</v>
      </c>
    </row>
    <row r="25" spans="1:9" x14ac:dyDescent="0.25">
      <c r="A25" s="329" t="s">
        <v>279</v>
      </c>
      <c r="B25" s="338"/>
      <c r="C25" s="338"/>
      <c r="D25" s="338"/>
      <c r="E25" s="338"/>
      <c r="F25" s="338"/>
      <c r="G25" s="338"/>
      <c r="H25" s="338"/>
      <c r="I25" s="338"/>
    </row>
    <row r="26" spans="1:9" x14ac:dyDescent="0.25">
      <c r="A26" s="331" t="s">
        <v>272</v>
      </c>
      <c r="B26" s="332"/>
      <c r="C26" s="332">
        <v>2000</v>
      </c>
      <c r="D26" s="332">
        <v>116272</v>
      </c>
      <c r="E26" s="332"/>
      <c r="F26" s="332"/>
      <c r="G26" s="332">
        <f>B26+C26+D26+E26+F26</f>
        <v>118272</v>
      </c>
      <c r="H26" s="332"/>
      <c r="I26" s="332">
        <f>G26+H26</f>
        <v>118272</v>
      </c>
    </row>
    <row r="27" spans="1:9" x14ac:dyDescent="0.25">
      <c r="A27" s="331" t="s">
        <v>273</v>
      </c>
      <c r="B27" s="332"/>
      <c r="C27" s="332">
        <v>2000</v>
      </c>
      <c r="D27" s="332">
        <v>116272</v>
      </c>
      <c r="E27" s="332"/>
      <c r="F27" s="332"/>
      <c r="G27" s="332">
        <f>B27+C27+D27+E27+F27</f>
        <v>118272</v>
      </c>
      <c r="H27" s="332"/>
      <c r="I27" s="332">
        <f>G27+H27</f>
        <v>118272</v>
      </c>
    </row>
    <row r="28" spans="1:9" x14ac:dyDescent="0.25">
      <c r="A28" s="329" t="s">
        <v>274</v>
      </c>
      <c r="B28" s="333"/>
      <c r="C28" s="333">
        <v>171</v>
      </c>
      <c r="D28" s="333">
        <v>1977</v>
      </c>
      <c r="E28" s="333"/>
      <c r="F28" s="333"/>
      <c r="G28" s="335">
        <f>B28+C28+D28+E28+F28</f>
        <v>2148</v>
      </c>
      <c r="H28" s="333"/>
      <c r="I28" s="335">
        <f>G28+H28</f>
        <v>2148</v>
      </c>
    </row>
    <row r="29" spans="1:9" ht="15.75" thickBot="1" x14ac:dyDescent="0.3">
      <c r="A29" s="336" t="s">
        <v>275</v>
      </c>
      <c r="B29" s="337"/>
      <c r="C29" s="337">
        <f>C28/C27*100</f>
        <v>8.5500000000000007</v>
      </c>
      <c r="D29" s="337">
        <f t="shared" ref="D29:I29" si="9">D28/D27*100</f>
        <v>1.7003233796614832</v>
      </c>
      <c r="E29" s="337"/>
      <c r="F29" s="337"/>
      <c r="G29" s="337">
        <f t="shared" si="9"/>
        <v>1.8161525974025976</v>
      </c>
      <c r="H29" s="337"/>
      <c r="I29" s="337">
        <f t="shared" si="9"/>
        <v>1.8161525974025976</v>
      </c>
    </row>
    <row r="30" spans="1:9" x14ac:dyDescent="0.25">
      <c r="A30" s="331" t="s">
        <v>280</v>
      </c>
      <c r="B30" s="341"/>
      <c r="C30" s="341"/>
      <c r="D30" s="341"/>
      <c r="E30" s="341"/>
      <c r="F30" s="341"/>
      <c r="G30" s="341"/>
      <c r="H30" s="341"/>
      <c r="I30" s="341"/>
    </row>
    <row r="31" spans="1:9" x14ac:dyDescent="0.25">
      <c r="A31" s="331" t="s">
        <v>281</v>
      </c>
      <c r="B31" s="342">
        <f>B6+B11+B16+B21+B26</f>
        <v>688461</v>
      </c>
      <c r="C31" s="342">
        <f>C6+C11+C16+C21+C27</f>
        <v>11522717</v>
      </c>
      <c r="D31" s="342">
        <f>D6+D11+D16+D21+D26</f>
        <v>31257892</v>
      </c>
      <c r="E31" s="342">
        <f t="shared" ref="E31:F31" si="10">E6+E11+E16+E21</f>
        <v>113665</v>
      </c>
      <c r="F31" s="342">
        <f t="shared" si="10"/>
        <v>1124800</v>
      </c>
      <c r="G31" s="342">
        <f>B31+C31+D31+E31+F31</f>
        <v>44707535</v>
      </c>
      <c r="H31" s="342">
        <f>H6+H11+H16+H21+H26</f>
        <v>812832</v>
      </c>
      <c r="I31" s="342">
        <f>G31+H31</f>
        <v>45520367</v>
      </c>
    </row>
    <row r="32" spans="1:9" x14ac:dyDescent="0.25">
      <c r="A32" s="331" t="s">
        <v>282</v>
      </c>
      <c r="B32" s="342">
        <f>B7+B12+B17+B22+B27</f>
        <v>990168</v>
      </c>
      <c r="C32" s="342">
        <f t="shared" ref="C32:F33" si="11">C7+C12+C17+C22+C27</f>
        <v>11221010</v>
      </c>
      <c r="D32" s="342">
        <f t="shared" si="11"/>
        <v>31257892</v>
      </c>
      <c r="E32" s="342">
        <f t="shared" si="11"/>
        <v>113665</v>
      </c>
      <c r="F32" s="342">
        <f t="shared" si="11"/>
        <v>1124800</v>
      </c>
      <c r="G32" s="342">
        <f t="shared" ref="G32:G33" si="12">B32+C32+D32+E32+F32</f>
        <v>44707535</v>
      </c>
      <c r="H32" s="342">
        <f>H7+H12+H17+H22+H27</f>
        <v>812832</v>
      </c>
      <c r="I32" s="342">
        <f>G32+H32</f>
        <v>45520367</v>
      </c>
    </row>
    <row r="33" spans="1:9" x14ac:dyDescent="0.25">
      <c r="A33" s="331" t="s">
        <v>283</v>
      </c>
      <c r="B33" s="343">
        <f>B8+B13+B18+B23+B28</f>
        <v>93576</v>
      </c>
      <c r="C33" s="343">
        <f t="shared" si="11"/>
        <v>3333672</v>
      </c>
      <c r="D33" s="344">
        <f t="shared" si="11"/>
        <v>4954201</v>
      </c>
      <c r="E33" s="344">
        <f t="shared" si="11"/>
        <v>6388</v>
      </c>
      <c r="F33" s="344">
        <f t="shared" si="11"/>
        <v>490554</v>
      </c>
      <c r="G33" s="344">
        <f t="shared" si="12"/>
        <v>8878391</v>
      </c>
      <c r="H33" s="344">
        <f>H8+H13+H18+H23+H28</f>
        <v>40522</v>
      </c>
      <c r="I33" s="344">
        <f>G33+H33</f>
        <v>8918913</v>
      </c>
    </row>
    <row r="34" spans="1:9" ht="15.75" thickBot="1" x14ac:dyDescent="0.3">
      <c r="A34" s="336" t="s">
        <v>275</v>
      </c>
      <c r="B34" s="345">
        <f t="shared" ref="B34:I34" si="13">B33/B32*100</f>
        <v>9.4505174879414398</v>
      </c>
      <c r="C34" s="345">
        <f t="shared" si="13"/>
        <v>29.709197300421263</v>
      </c>
      <c r="D34" s="346">
        <f t="shared" si="13"/>
        <v>15.849440518893596</v>
      </c>
      <c r="E34" s="346">
        <f t="shared" si="13"/>
        <v>5.6200237540139888</v>
      </c>
      <c r="F34" s="346">
        <f t="shared" si="13"/>
        <v>43.612553342816504</v>
      </c>
      <c r="G34" s="346">
        <f t="shared" si="13"/>
        <v>19.858824692526664</v>
      </c>
      <c r="H34" s="346">
        <f t="shared" si="13"/>
        <v>4.9852860123617182</v>
      </c>
      <c r="I34" s="346">
        <f t="shared" si="13"/>
        <v>19.593236144163775</v>
      </c>
    </row>
    <row r="35" spans="1:9" x14ac:dyDescent="0.25">
      <c r="A35" s="329" t="s">
        <v>284</v>
      </c>
      <c r="B35" s="338"/>
      <c r="C35" s="338"/>
      <c r="D35" s="347"/>
      <c r="E35" s="347"/>
      <c r="F35" s="347"/>
      <c r="G35" s="347"/>
      <c r="H35" s="347"/>
      <c r="I35" s="347"/>
    </row>
    <row r="36" spans="1:9" x14ac:dyDescent="0.25">
      <c r="A36" s="331" t="s">
        <v>272</v>
      </c>
      <c r="B36" s="332">
        <v>2155838</v>
      </c>
      <c r="C36" s="332">
        <v>7036985</v>
      </c>
      <c r="D36" s="334">
        <v>51026794</v>
      </c>
      <c r="E36" s="334">
        <v>144748</v>
      </c>
      <c r="F36" s="334">
        <v>115268</v>
      </c>
      <c r="G36" s="348">
        <f>B36+C36+D36+E36+F36</f>
        <v>60479633</v>
      </c>
      <c r="H36" s="348"/>
      <c r="I36" s="348">
        <f>G36+H36</f>
        <v>60479633</v>
      </c>
    </row>
    <row r="37" spans="1:9" x14ac:dyDescent="0.25">
      <c r="A37" s="331" t="s">
        <v>273</v>
      </c>
      <c r="B37" s="332">
        <v>2178225</v>
      </c>
      <c r="C37" s="332">
        <v>6991783</v>
      </c>
      <c r="D37" s="334">
        <v>51042250</v>
      </c>
      <c r="E37" s="334">
        <v>147775</v>
      </c>
      <c r="F37" s="334">
        <v>119600</v>
      </c>
      <c r="G37" s="348">
        <f>B37+C37+D37+E37+F37</f>
        <v>60479633</v>
      </c>
      <c r="H37" s="348"/>
      <c r="I37" s="348">
        <f>G37+H37</f>
        <v>60479633</v>
      </c>
    </row>
    <row r="38" spans="1:9" x14ac:dyDescent="0.25">
      <c r="A38" s="329" t="s">
        <v>274</v>
      </c>
      <c r="B38" s="333">
        <v>166140</v>
      </c>
      <c r="C38" s="333">
        <v>979213</v>
      </c>
      <c r="D38" s="349">
        <v>7819800</v>
      </c>
      <c r="E38" s="349">
        <v>7726</v>
      </c>
      <c r="F38" s="349">
        <v>18476</v>
      </c>
      <c r="G38" s="344">
        <f>B38+C38+D38+E38+F38</f>
        <v>8991355</v>
      </c>
      <c r="H38" s="350"/>
      <c r="I38" s="350">
        <f>G38+H38</f>
        <v>8991355</v>
      </c>
    </row>
    <row r="39" spans="1:9" ht="15.75" thickBot="1" x14ac:dyDescent="0.3">
      <c r="A39" s="336" t="s">
        <v>275</v>
      </c>
      <c r="B39" s="337">
        <f t="shared" ref="B39:G39" si="14">B38/B37*100</f>
        <v>7.6273112281789066</v>
      </c>
      <c r="C39" s="337">
        <f t="shared" si="14"/>
        <v>14.005197243678758</v>
      </c>
      <c r="D39" s="351">
        <f t="shared" si="14"/>
        <v>15.320249401231333</v>
      </c>
      <c r="E39" s="351">
        <f t="shared" si="14"/>
        <v>5.2282185755371344</v>
      </c>
      <c r="F39" s="351">
        <f t="shared" si="14"/>
        <v>15.448160535117056</v>
      </c>
      <c r="G39" s="351">
        <f t="shared" si="14"/>
        <v>14.866748612710662</v>
      </c>
      <c r="H39" s="351"/>
      <c r="I39" s="351">
        <f>I38/I37*100</f>
        <v>14.866748612710662</v>
      </c>
    </row>
    <row r="40" spans="1:9" x14ac:dyDescent="0.25">
      <c r="A40" s="331" t="s">
        <v>285</v>
      </c>
      <c r="B40" s="341"/>
      <c r="C40" s="341"/>
      <c r="D40" s="352"/>
      <c r="E40" s="352"/>
      <c r="F40" s="352"/>
      <c r="G40" s="352"/>
      <c r="H40" s="352"/>
      <c r="I40" s="352"/>
    </row>
    <row r="41" spans="1:9" x14ac:dyDescent="0.25">
      <c r="A41" s="331" t="s">
        <v>286</v>
      </c>
      <c r="B41" s="343">
        <f>B31+B36</f>
        <v>2844299</v>
      </c>
      <c r="C41" s="343">
        <f t="shared" ref="C41:H43" si="15">C31+C36</f>
        <v>18559702</v>
      </c>
      <c r="D41" s="344">
        <f t="shared" si="15"/>
        <v>82284686</v>
      </c>
      <c r="E41" s="344">
        <f t="shared" si="15"/>
        <v>258413</v>
      </c>
      <c r="F41" s="344">
        <f t="shared" si="15"/>
        <v>1240068</v>
      </c>
      <c r="G41" s="344">
        <f>G31+G36</f>
        <v>105187168</v>
      </c>
      <c r="H41" s="344">
        <f>H6+H16+H21+H26+H36</f>
        <v>812832</v>
      </c>
      <c r="I41" s="344">
        <f>I31+I36</f>
        <v>106000000</v>
      </c>
    </row>
    <row r="42" spans="1:9" x14ac:dyDescent="0.25">
      <c r="A42" s="331" t="s">
        <v>287</v>
      </c>
      <c r="B42" s="343">
        <f>B32+B37</f>
        <v>3168393</v>
      </c>
      <c r="C42" s="343">
        <f t="shared" si="15"/>
        <v>18212793</v>
      </c>
      <c r="D42" s="344">
        <f t="shared" si="15"/>
        <v>82300142</v>
      </c>
      <c r="E42" s="344">
        <f t="shared" si="15"/>
        <v>261440</v>
      </c>
      <c r="F42" s="344">
        <f t="shared" si="15"/>
        <v>1244400</v>
      </c>
      <c r="G42" s="344">
        <f t="shared" si="15"/>
        <v>105187168</v>
      </c>
      <c r="H42" s="344">
        <f>H7+H12+H17+H22+H27+H37</f>
        <v>812832</v>
      </c>
      <c r="I42" s="344">
        <f t="shared" ref="I42" si="16">I32+I37</f>
        <v>106000000</v>
      </c>
    </row>
    <row r="43" spans="1:9" x14ac:dyDescent="0.25">
      <c r="A43" s="331" t="s">
        <v>288</v>
      </c>
      <c r="B43" s="343">
        <f>B33+B38</f>
        <v>259716</v>
      </c>
      <c r="C43" s="344">
        <f t="shared" si="15"/>
        <v>4312885</v>
      </c>
      <c r="D43" s="344">
        <f t="shared" si="15"/>
        <v>12774001</v>
      </c>
      <c r="E43" s="344">
        <f t="shared" si="15"/>
        <v>14114</v>
      </c>
      <c r="F43" s="344">
        <f t="shared" si="15"/>
        <v>509030</v>
      </c>
      <c r="G43" s="344">
        <f t="shared" si="15"/>
        <v>17869746</v>
      </c>
      <c r="H43" s="344">
        <f t="shared" si="15"/>
        <v>40522</v>
      </c>
      <c r="I43" s="344">
        <f>I33+I38</f>
        <v>17910268</v>
      </c>
    </row>
    <row r="44" spans="1:9" x14ac:dyDescent="0.25">
      <c r="A44" s="353" t="s">
        <v>289</v>
      </c>
      <c r="B44" s="354">
        <f t="shared" ref="B44:I44" si="17">B43/B42*100</f>
        <v>8.1970891868527662</v>
      </c>
      <c r="C44" s="354">
        <f t="shared" si="17"/>
        <v>23.680525002398038</v>
      </c>
      <c r="D44" s="355">
        <f t="shared" si="17"/>
        <v>15.521238104303636</v>
      </c>
      <c r="E44" s="355">
        <f t="shared" si="17"/>
        <v>5.3985618115055081</v>
      </c>
      <c r="F44" s="355">
        <f t="shared" si="17"/>
        <v>40.90565734490518</v>
      </c>
      <c r="G44" s="355">
        <f t="shared" si="17"/>
        <v>16.988522782550813</v>
      </c>
      <c r="H44" s="355">
        <f t="shared" si="17"/>
        <v>4.9852860123617182</v>
      </c>
      <c r="I44" s="355">
        <f t="shared" si="17"/>
        <v>16.896479245283018</v>
      </c>
    </row>
  </sheetData>
  <mergeCells count="1">
    <mergeCell ref="A1:I1"/>
  </mergeCells>
  <printOptions horizontalCentered="1"/>
  <pageMargins left="0" right="0" top="0.35433070866141736" bottom="0" header="0" footer="0"/>
  <pageSetup paperSize="9" scale="7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zoomScale="75" workbookViewId="0"/>
  </sheetViews>
  <sheetFormatPr defaultRowHeight="12.75" x14ac:dyDescent="0.2"/>
  <cols>
    <col min="1" max="1" width="24" style="278" customWidth="1"/>
    <col min="2" max="2" width="19.28515625" style="278" customWidth="1"/>
    <col min="3" max="3" width="21.7109375" style="278" customWidth="1"/>
    <col min="4" max="4" width="17.28515625" style="278" customWidth="1"/>
    <col min="5" max="5" width="20.7109375" style="278" customWidth="1"/>
    <col min="6" max="6" width="19.5703125" style="278" customWidth="1"/>
    <col min="7" max="7" width="22.28515625" style="278" customWidth="1"/>
    <col min="8" max="8" width="21.28515625" style="278" customWidth="1"/>
    <col min="9" max="16384" width="9.140625" style="278"/>
  </cols>
  <sheetData>
    <row r="1" spans="1:8" ht="15.75" x14ac:dyDescent="0.25">
      <c r="A1" s="277"/>
      <c r="B1" s="277"/>
      <c r="C1" s="277"/>
      <c r="D1" s="277"/>
      <c r="E1" s="277"/>
      <c r="F1" s="277"/>
      <c r="G1" s="277"/>
      <c r="H1" s="277"/>
    </row>
    <row r="2" spans="1:8" ht="15.75" x14ac:dyDescent="0.25">
      <c r="A2" s="277"/>
      <c r="B2" s="277"/>
      <c r="C2" s="277"/>
      <c r="D2" s="277"/>
      <c r="E2" s="277"/>
      <c r="F2" s="277"/>
      <c r="G2" s="277"/>
      <c r="H2" s="277"/>
    </row>
    <row r="3" spans="1:8" ht="15.75" x14ac:dyDescent="0.25">
      <c r="A3" s="277"/>
      <c r="B3" s="277"/>
      <c r="C3" s="277"/>
      <c r="D3" s="277"/>
      <c r="E3" s="277"/>
      <c r="F3" s="277"/>
      <c r="G3" s="277"/>
      <c r="H3" s="277"/>
    </row>
    <row r="4" spans="1:8" ht="20.25" x14ac:dyDescent="0.3">
      <c r="A4" s="279" t="s">
        <v>290</v>
      </c>
      <c r="B4" s="280"/>
      <c r="C4" s="280"/>
      <c r="D4" s="280"/>
      <c r="E4" s="280"/>
      <c r="F4" s="280"/>
      <c r="G4" s="280"/>
      <c r="H4" s="280"/>
    </row>
    <row r="5" spans="1:8" ht="15.75" x14ac:dyDescent="0.25">
      <c r="A5" s="277"/>
      <c r="B5" s="277"/>
      <c r="C5" s="277"/>
      <c r="D5" s="277"/>
      <c r="E5" s="277"/>
      <c r="F5" s="277"/>
      <c r="G5" s="277"/>
      <c r="H5" s="277"/>
    </row>
    <row r="6" spans="1:8" ht="15.75" x14ac:dyDescent="0.25">
      <c r="A6" s="277"/>
      <c r="B6" s="277"/>
      <c r="C6" s="277"/>
      <c r="D6" s="277"/>
      <c r="E6" s="277"/>
      <c r="F6" s="277"/>
      <c r="G6" s="277"/>
      <c r="H6" s="277"/>
    </row>
    <row r="7" spans="1:8" ht="16.5" thickBot="1" x14ac:dyDescent="0.3">
      <c r="A7" s="277"/>
      <c r="B7" s="277"/>
      <c r="C7" s="277"/>
      <c r="D7" s="284"/>
      <c r="E7" s="277"/>
      <c r="F7" s="277"/>
      <c r="G7" s="277"/>
      <c r="H7" s="284" t="s">
        <v>291</v>
      </c>
    </row>
    <row r="8" spans="1:8" ht="37.5" customHeight="1" x14ac:dyDescent="0.25">
      <c r="A8" s="287" t="s">
        <v>292</v>
      </c>
      <c r="B8" s="287" t="s">
        <v>259</v>
      </c>
      <c r="C8" s="287" t="s">
        <v>293</v>
      </c>
      <c r="D8" s="287" t="s">
        <v>294</v>
      </c>
      <c r="E8" s="287" t="s">
        <v>229</v>
      </c>
      <c r="F8" s="287" t="s">
        <v>295</v>
      </c>
      <c r="G8" s="287" t="s">
        <v>295</v>
      </c>
      <c r="H8" s="287" t="s">
        <v>296</v>
      </c>
    </row>
    <row r="9" spans="1:8" ht="36.75" customHeight="1" x14ac:dyDescent="0.25">
      <c r="A9" s="292"/>
      <c r="B9" s="293" t="s">
        <v>260</v>
      </c>
      <c r="C9" s="293" t="s">
        <v>297</v>
      </c>
      <c r="D9" s="293" t="s">
        <v>298</v>
      </c>
      <c r="E9" s="293" t="s">
        <v>299</v>
      </c>
      <c r="F9" s="293" t="s">
        <v>300</v>
      </c>
      <c r="G9" s="293" t="s">
        <v>301</v>
      </c>
      <c r="H9" s="356" t="s">
        <v>302</v>
      </c>
    </row>
    <row r="10" spans="1:8" ht="36.75" customHeight="1" thickBot="1" x14ac:dyDescent="0.3">
      <c r="A10" s="292"/>
      <c r="B10" s="293" t="s">
        <v>303</v>
      </c>
      <c r="C10" s="293" t="s">
        <v>304</v>
      </c>
      <c r="D10" s="356"/>
      <c r="E10" s="293">
        <v>2017</v>
      </c>
      <c r="F10" s="356"/>
      <c r="G10" s="293" t="s">
        <v>305</v>
      </c>
      <c r="H10" s="356"/>
    </row>
    <row r="11" spans="1:8" ht="16.5" thickBot="1" x14ac:dyDescent="0.3">
      <c r="A11" s="302" t="s">
        <v>0</v>
      </c>
      <c r="B11" s="302">
        <v>1</v>
      </c>
      <c r="C11" s="302">
        <v>2</v>
      </c>
      <c r="D11" s="302">
        <v>3</v>
      </c>
      <c r="E11" s="302">
        <v>4</v>
      </c>
      <c r="F11" s="302">
        <v>5</v>
      </c>
      <c r="G11" s="302">
        <v>6</v>
      </c>
      <c r="H11" s="302">
        <v>7</v>
      </c>
    </row>
    <row r="12" spans="1:8" ht="51.75" customHeight="1" x14ac:dyDescent="0.25">
      <c r="A12" s="357" t="s">
        <v>256</v>
      </c>
      <c r="B12" s="307">
        <v>106000000</v>
      </c>
      <c r="C12" s="358">
        <v>2607779</v>
      </c>
      <c r="D12" s="358">
        <v>7397696</v>
      </c>
      <c r="E12" s="358">
        <v>11575671</v>
      </c>
      <c r="F12" s="358">
        <v>18973367</v>
      </c>
      <c r="G12" s="359">
        <v>21581146</v>
      </c>
      <c r="H12" s="358">
        <f>SUM(B12-G12)</f>
        <v>84418854</v>
      </c>
    </row>
    <row r="13" spans="1:8" ht="36" customHeight="1" thickBot="1" x14ac:dyDescent="0.3">
      <c r="A13" s="313"/>
      <c r="B13" s="314"/>
      <c r="C13" s="314"/>
      <c r="D13" s="314"/>
      <c r="E13" s="314"/>
      <c r="F13" s="314"/>
      <c r="G13" s="360"/>
      <c r="H13" s="314"/>
    </row>
    <row r="14" spans="1:8" ht="15.75" x14ac:dyDescent="0.25">
      <c r="A14" s="277"/>
      <c r="B14" s="277"/>
      <c r="C14" s="277"/>
      <c r="D14" s="277"/>
      <c r="E14" s="277"/>
      <c r="F14" s="277"/>
      <c r="G14" s="277"/>
      <c r="H14" s="277"/>
    </row>
    <row r="15" spans="1:8" ht="15.75" x14ac:dyDescent="0.25">
      <c r="A15" s="277"/>
      <c r="B15" s="277"/>
      <c r="C15" s="277"/>
      <c r="D15" s="277"/>
      <c r="E15" s="277"/>
      <c r="F15" s="361"/>
      <c r="G15" s="361"/>
      <c r="H15" s="361"/>
    </row>
    <row r="16" spans="1:8" ht="15.75" x14ac:dyDescent="0.25">
      <c r="A16" s="362"/>
      <c r="B16" s="362"/>
      <c r="C16" s="363"/>
      <c r="D16" s="277"/>
      <c r="E16" s="277"/>
      <c r="F16" s="277"/>
      <c r="G16" s="361"/>
      <c r="H16" s="361"/>
    </row>
    <row r="17" spans="7:8" x14ac:dyDescent="0.2">
      <c r="G17" s="311"/>
      <c r="H17" s="311"/>
    </row>
  </sheetData>
  <printOptions horizontalCentered="1"/>
  <pageMargins left="0" right="0" top="1.5748031496062993" bottom="0" header="0" footer="0"/>
  <pageSetup paperSize="9" scale="91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6"/>
  <sheetViews>
    <sheetView zoomScale="75" workbookViewId="0"/>
  </sheetViews>
  <sheetFormatPr defaultRowHeight="12.75" x14ac:dyDescent="0.2"/>
  <cols>
    <col min="1" max="1" width="15.85546875" style="364" customWidth="1"/>
    <col min="2" max="3" width="10.5703125" style="364" customWidth="1"/>
    <col min="4" max="4" width="9.85546875" style="364" customWidth="1"/>
    <col min="5" max="5" width="9.28515625" style="364" customWidth="1"/>
    <col min="6" max="6" width="70.42578125" style="364" customWidth="1"/>
    <col min="7" max="7" width="22.28515625" style="364" customWidth="1"/>
    <col min="8" max="8" width="22" style="476" customWidth="1"/>
    <col min="9" max="9" width="22.42578125" style="364" customWidth="1"/>
    <col min="10" max="10" width="14.28515625" style="364" customWidth="1"/>
    <col min="11" max="11" width="4.28515625" style="364" customWidth="1"/>
    <col min="12" max="16384" width="9.140625" style="364"/>
  </cols>
  <sheetData>
    <row r="1" spans="1:10" ht="15" x14ac:dyDescent="0.2">
      <c r="G1" s="365"/>
      <c r="H1" s="366"/>
    </row>
    <row r="3" spans="1:10" ht="22.5" x14ac:dyDescent="0.3">
      <c r="A3" s="367" t="s">
        <v>306</v>
      </c>
      <c r="B3" s="368"/>
      <c r="C3" s="368"/>
      <c r="D3" s="368"/>
      <c r="E3" s="368"/>
      <c r="F3" s="368"/>
      <c r="G3" s="368"/>
      <c r="H3" s="369"/>
      <c r="I3" s="370"/>
      <c r="J3" s="370"/>
    </row>
    <row r="4" spans="1:10" ht="24.75" customHeight="1" x14ac:dyDescent="0.3">
      <c r="A4" s="367" t="s">
        <v>307</v>
      </c>
      <c r="B4" s="367"/>
      <c r="C4" s="367"/>
      <c r="D4" s="367"/>
      <c r="E4" s="371"/>
      <c r="F4" s="371"/>
      <c r="G4" s="370"/>
      <c r="H4" s="372"/>
      <c r="I4" s="370"/>
      <c r="J4" s="373"/>
    </row>
    <row r="5" spans="1:10" ht="16.5" thickBot="1" x14ac:dyDescent="0.3">
      <c r="A5" s="373"/>
      <c r="B5" s="374"/>
      <c r="C5" s="374"/>
      <c r="D5" s="373"/>
      <c r="E5" s="373"/>
      <c r="F5" s="373"/>
      <c r="G5" s="375"/>
      <c r="H5" s="376"/>
      <c r="I5" s="375"/>
      <c r="J5" s="377" t="s">
        <v>239</v>
      </c>
    </row>
    <row r="6" spans="1:10" ht="24" customHeight="1" x14ac:dyDescent="0.2">
      <c r="A6" s="378" t="s">
        <v>308</v>
      </c>
      <c r="B6" s="379" t="s">
        <v>309</v>
      </c>
      <c r="C6" s="380"/>
      <c r="D6" s="380"/>
      <c r="E6" s="381"/>
      <c r="F6" s="382" t="s">
        <v>310</v>
      </c>
      <c r="G6" s="382" t="s">
        <v>311</v>
      </c>
      <c r="H6" s="383" t="s">
        <v>312</v>
      </c>
      <c r="I6" s="382" t="s">
        <v>295</v>
      </c>
      <c r="J6" s="382" t="s">
        <v>313</v>
      </c>
    </row>
    <row r="7" spans="1:10" ht="17.25" customHeight="1" x14ac:dyDescent="0.2">
      <c r="A7" s="384" t="s">
        <v>314</v>
      </c>
      <c r="B7" s="385" t="s">
        <v>315</v>
      </c>
      <c r="C7" s="386" t="s">
        <v>316</v>
      </c>
      <c r="D7" s="387" t="s">
        <v>317</v>
      </c>
      <c r="E7" s="388" t="s">
        <v>318</v>
      </c>
      <c r="F7" s="389"/>
      <c r="G7" s="390" t="s">
        <v>319</v>
      </c>
      <c r="H7" s="391" t="s">
        <v>303</v>
      </c>
      <c r="I7" s="390" t="s">
        <v>320</v>
      </c>
      <c r="J7" s="390" t="s">
        <v>321</v>
      </c>
    </row>
    <row r="8" spans="1:10" ht="15" x14ac:dyDescent="0.25">
      <c r="A8" s="392" t="s">
        <v>322</v>
      </c>
      <c r="B8" s="393" t="s">
        <v>323</v>
      </c>
      <c r="C8" s="386"/>
      <c r="D8" s="386"/>
      <c r="E8" s="394" t="s">
        <v>324</v>
      </c>
      <c r="F8" s="395"/>
      <c r="G8" s="390" t="s">
        <v>303</v>
      </c>
      <c r="H8" s="391" t="s">
        <v>325</v>
      </c>
      <c r="I8" s="390" t="s">
        <v>326</v>
      </c>
      <c r="J8" s="396" t="s">
        <v>327</v>
      </c>
    </row>
    <row r="9" spans="1:10" ht="15" thickBot="1" x14ac:dyDescent="0.25">
      <c r="A9" s="392" t="s">
        <v>328</v>
      </c>
      <c r="B9" s="397"/>
      <c r="C9" s="398"/>
      <c r="D9" s="398"/>
      <c r="E9" s="399"/>
      <c r="F9" s="400"/>
      <c r="G9" s="390"/>
      <c r="H9" s="401" t="s">
        <v>329</v>
      </c>
      <c r="I9" s="402"/>
      <c r="J9" s="403"/>
    </row>
    <row r="10" spans="1:10" ht="15.75" thickBot="1" x14ac:dyDescent="0.3">
      <c r="A10" s="404" t="s">
        <v>0</v>
      </c>
      <c r="B10" s="405" t="s">
        <v>330</v>
      </c>
      <c r="C10" s="406" t="s">
        <v>331</v>
      </c>
      <c r="D10" s="406" t="s">
        <v>332</v>
      </c>
      <c r="E10" s="407" t="s">
        <v>333</v>
      </c>
      <c r="F10" s="407" t="s">
        <v>334</v>
      </c>
      <c r="G10" s="407">
        <v>1</v>
      </c>
      <c r="H10" s="408">
        <v>2</v>
      </c>
      <c r="I10" s="407">
        <v>3</v>
      </c>
      <c r="J10" s="407">
        <v>4</v>
      </c>
    </row>
    <row r="11" spans="1:10" ht="24.75" customHeight="1" x14ac:dyDescent="0.3">
      <c r="A11" s="409" t="s">
        <v>335</v>
      </c>
      <c r="B11" s="410" t="s">
        <v>336</v>
      </c>
      <c r="C11" s="411"/>
      <c r="D11" s="412"/>
      <c r="E11" s="413"/>
      <c r="F11" s="414" t="s">
        <v>268</v>
      </c>
      <c r="G11" s="415">
        <f>SUM(G12+G18+G30+G86)</f>
        <v>105187168</v>
      </c>
      <c r="H11" s="415">
        <f>SUM(H12+H18+H30+H86)</f>
        <v>105187168</v>
      </c>
      <c r="I11" s="415">
        <f>SUM(I12+I18+I30+I86)</f>
        <v>17869746</v>
      </c>
      <c r="J11" s="416">
        <f t="shared" ref="J11:J75" si="0">SUM($I11/H11)*100</f>
        <v>16.988522782550813</v>
      </c>
    </row>
    <row r="12" spans="1:10" ht="18.95" customHeight="1" x14ac:dyDescent="0.25">
      <c r="A12" s="417" t="s">
        <v>335</v>
      </c>
      <c r="B12" s="418"/>
      <c r="C12" s="419" t="s">
        <v>337</v>
      </c>
      <c r="D12" s="419"/>
      <c r="E12" s="420"/>
      <c r="F12" s="421" t="s">
        <v>338</v>
      </c>
      <c r="G12" s="422">
        <f>SUM(G13+G14+G16+G17)</f>
        <v>57246000</v>
      </c>
      <c r="H12" s="422">
        <f>SUM(H13+H14+H16+H17)</f>
        <v>57246000</v>
      </c>
      <c r="I12" s="422">
        <f>SUM(I13+I14+I16+I17)</f>
        <v>8807799</v>
      </c>
      <c r="J12" s="423">
        <f t="shared" si="0"/>
        <v>15.385876742479823</v>
      </c>
    </row>
    <row r="13" spans="1:10" ht="18.95" customHeight="1" x14ac:dyDescent="0.25">
      <c r="A13" s="424" t="s">
        <v>335</v>
      </c>
      <c r="B13" s="418"/>
      <c r="C13" s="419"/>
      <c r="D13" s="425" t="s">
        <v>339</v>
      </c>
      <c r="E13" s="426"/>
      <c r="F13" s="427" t="s">
        <v>340</v>
      </c>
      <c r="G13" s="428">
        <v>54603930</v>
      </c>
      <c r="H13" s="428">
        <v>54603930</v>
      </c>
      <c r="I13" s="428">
        <v>8387738</v>
      </c>
      <c r="J13" s="429">
        <f t="shared" si="0"/>
        <v>15.361051851029769</v>
      </c>
    </row>
    <row r="14" spans="1:10" ht="18.95" customHeight="1" x14ac:dyDescent="0.25">
      <c r="A14" s="424" t="s">
        <v>335</v>
      </c>
      <c r="B14" s="418"/>
      <c r="C14" s="419"/>
      <c r="D14" s="425" t="s">
        <v>341</v>
      </c>
      <c r="E14" s="426"/>
      <c r="F14" s="427" t="s">
        <v>342</v>
      </c>
      <c r="G14" s="428">
        <f>SUM(G15:G15)</f>
        <v>380447</v>
      </c>
      <c r="H14" s="428">
        <f>SUM(H15:H15)</f>
        <v>380447</v>
      </c>
      <c r="I14" s="428">
        <f>SUM(I15:I15)</f>
        <v>76219</v>
      </c>
      <c r="J14" s="429">
        <f t="shared" si="0"/>
        <v>20.034065191734985</v>
      </c>
    </row>
    <row r="15" spans="1:10" ht="18.95" customHeight="1" x14ac:dyDescent="0.25">
      <c r="A15" s="430" t="s">
        <v>335</v>
      </c>
      <c r="B15" s="431"/>
      <c r="C15" s="432"/>
      <c r="D15" s="433"/>
      <c r="E15" s="434" t="s">
        <v>343</v>
      </c>
      <c r="F15" s="435" t="s">
        <v>344</v>
      </c>
      <c r="G15" s="436">
        <v>380447</v>
      </c>
      <c r="H15" s="436">
        <v>380447</v>
      </c>
      <c r="I15" s="436">
        <v>76219</v>
      </c>
      <c r="J15" s="437">
        <f t="shared" si="0"/>
        <v>20.034065191734985</v>
      </c>
    </row>
    <row r="16" spans="1:10" ht="18.95" customHeight="1" x14ac:dyDescent="0.25">
      <c r="A16" s="424" t="s">
        <v>335</v>
      </c>
      <c r="B16" s="418"/>
      <c r="C16" s="419"/>
      <c r="D16" s="425" t="s">
        <v>345</v>
      </c>
      <c r="E16" s="426"/>
      <c r="F16" s="427" t="s">
        <v>346</v>
      </c>
      <c r="G16" s="428">
        <v>47700</v>
      </c>
      <c r="H16" s="428">
        <v>47700</v>
      </c>
      <c r="I16" s="428">
        <v>7272</v>
      </c>
      <c r="J16" s="429">
        <f t="shared" si="0"/>
        <v>15.245283018867925</v>
      </c>
    </row>
    <row r="17" spans="1:10" ht="18.95" customHeight="1" x14ac:dyDescent="0.25">
      <c r="A17" s="424" t="s">
        <v>335</v>
      </c>
      <c r="B17" s="418"/>
      <c r="C17" s="419"/>
      <c r="D17" s="425" t="s">
        <v>347</v>
      </c>
      <c r="E17" s="426"/>
      <c r="F17" s="427" t="s">
        <v>348</v>
      </c>
      <c r="G17" s="428">
        <v>2213923</v>
      </c>
      <c r="H17" s="428">
        <v>2213923</v>
      </c>
      <c r="I17" s="428">
        <v>336570</v>
      </c>
      <c r="J17" s="429">
        <f t="shared" si="0"/>
        <v>15.202425739287229</v>
      </c>
    </row>
    <row r="18" spans="1:10" ht="18.95" customHeight="1" x14ac:dyDescent="0.25">
      <c r="A18" s="417" t="s">
        <v>335</v>
      </c>
      <c r="B18" s="438"/>
      <c r="C18" s="419" t="s">
        <v>349</v>
      </c>
      <c r="D18" s="419"/>
      <c r="E18" s="420"/>
      <c r="F18" s="421" t="s">
        <v>350</v>
      </c>
      <c r="G18" s="422">
        <f>SUM(G19+G20+G21+G29)</f>
        <v>22361000</v>
      </c>
      <c r="H18" s="422">
        <f>SUM(H19+H20+H21+H29)</f>
        <v>22361000</v>
      </c>
      <c r="I18" s="422">
        <f>SUM(I19+I20+I21+I29)</f>
        <v>3447697</v>
      </c>
      <c r="J18" s="423">
        <f t="shared" si="0"/>
        <v>15.418348911050488</v>
      </c>
    </row>
    <row r="19" spans="1:10" ht="18.95" customHeight="1" x14ac:dyDescent="0.25">
      <c r="A19" s="424" t="s">
        <v>335</v>
      </c>
      <c r="B19" s="431"/>
      <c r="C19" s="432"/>
      <c r="D19" s="439" t="s">
        <v>351</v>
      </c>
      <c r="E19" s="440"/>
      <c r="F19" s="441" t="s">
        <v>352</v>
      </c>
      <c r="G19" s="428">
        <f>4384793+3533</f>
        <v>4388326</v>
      </c>
      <c r="H19" s="428">
        <f>4384793+3533</f>
        <v>4388326</v>
      </c>
      <c r="I19" s="428">
        <v>683459</v>
      </c>
      <c r="J19" s="429">
        <f t="shared" si="0"/>
        <v>15.574481020781045</v>
      </c>
    </row>
    <row r="20" spans="1:10" ht="18.95" customHeight="1" x14ac:dyDescent="0.25">
      <c r="A20" s="424" t="s">
        <v>335</v>
      </c>
      <c r="B20" s="431"/>
      <c r="C20" s="432"/>
      <c r="D20" s="439" t="s">
        <v>353</v>
      </c>
      <c r="E20" s="440"/>
      <c r="F20" s="441" t="s">
        <v>354</v>
      </c>
      <c r="G20" s="428">
        <f>1396381+5067</f>
        <v>1401448</v>
      </c>
      <c r="H20" s="428">
        <f>1396381+5067</f>
        <v>1401448</v>
      </c>
      <c r="I20" s="428">
        <v>217375</v>
      </c>
      <c r="J20" s="429">
        <f t="shared" si="0"/>
        <v>15.510743174202682</v>
      </c>
    </row>
    <row r="21" spans="1:10" ht="18.95" customHeight="1" x14ac:dyDescent="0.25">
      <c r="A21" s="424" t="s">
        <v>335</v>
      </c>
      <c r="B21" s="431"/>
      <c r="C21" s="432"/>
      <c r="D21" s="439" t="s">
        <v>355</v>
      </c>
      <c r="E21" s="440"/>
      <c r="F21" s="441" t="s">
        <v>356</v>
      </c>
      <c r="G21" s="428">
        <f>SUM(G22:G28)</f>
        <v>14560000</v>
      </c>
      <c r="H21" s="428">
        <f>SUM(H22:H28)</f>
        <v>14560000</v>
      </c>
      <c r="I21" s="428">
        <f>SUM(I22:I28)</f>
        <v>2260160</v>
      </c>
      <c r="J21" s="429">
        <f t="shared" si="0"/>
        <v>15.523076923076923</v>
      </c>
    </row>
    <row r="22" spans="1:10" ht="18.95" customHeight="1" x14ac:dyDescent="0.25">
      <c r="A22" s="430" t="s">
        <v>335</v>
      </c>
      <c r="B22" s="431"/>
      <c r="C22" s="432"/>
      <c r="D22" s="433"/>
      <c r="E22" s="434" t="s">
        <v>357</v>
      </c>
      <c r="F22" s="442" t="s">
        <v>358</v>
      </c>
      <c r="G22" s="436">
        <f>809379+1204</f>
        <v>810583</v>
      </c>
      <c r="H22" s="436">
        <f>809379+1204</f>
        <v>810583</v>
      </c>
      <c r="I22" s="436">
        <v>126986</v>
      </c>
      <c r="J22" s="437">
        <f t="shared" si="0"/>
        <v>15.666008292796665</v>
      </c>
    </row>
    <row r="23" spans="1:10" ht="18.95" customHeight="1" x14ac:dyDescent="0.25">
      <c r="A23" s="430" t="s">
        <v>335</v>
      </c>
      <c r="B23" s="431"/>
      <c r="C23" s="432"/>
      <c r="D23" s="433"/>
      <c r="E23" s="434" t="s">
        <v>359</v>
      </c>
      <c r="F23" s="435" t="s">
        <v>360</v>
      </c>
      <c r="G23" s="436">
        <f>8093613-30272+12040</f>
        <v>8075381</v>
      </c>
      <c r="H23" s="436">
        <f>8093613-30272+12040</f>
        <v>8075381</v>
      </c>
      <c r="I23" s="436">
        <v>1271454</v>
      </c>
      <c r="J23" s="437">
        <f t="shared" si="0"/>
        <v>15.744817489106705</v>
      </c>
    </row>
    <row r="24" spans="1:10" ht="18.95" customHeight="1" x14ac:dyDescent="0.25">
      <c r="A24" s="430" t="s">
        <v>335</v>
      </c>
      <c r="B24" s="431"/>
      <c r="C24" s="432"/>
      <c r="D24" s="433"/>
      <c r="E24" s="434" t="s">
        <v>361</v>
      </c>
      <c r="F24" s="443" t="s">
        <v>362</v>
      </c>
      <c r="G24" s="436">
        <f>462508+688</f>
        <v>463196</v>
      </c>
      <c r="H24" s="436">
        <f>462508+688</f>
        <v>463196</v>
      </c>
      <c r="I24" s="436">
        <v>73130</v>
      </c>
      <c r="J24" s="437">
        <f t="shared" si="0"/>
        <v>15.788132885430789</v>
      </c>
    </row>
    <row r="25" spans="1:10" ht="18.95" customHeight="1" x14ac:dyDescent="0.25">
      <c r="A25" s="430" t="s">
        <v>335</v>
      </c>
      <c r="B25" s="431"/>
      <c r="C25" s="432"/>
      <c r="D25" s="433"/>
      <c r="E25" s="434" t="s">
        <v>363</v>
      </c>
      <c r="F25" s="443" t="s">
        <v>364</v>
      </c>
      <c r="G25" s="436">
        <f>1734364+2580</f>
        <v>1736944</v>
      </c>
      <c r="H25" s="436">
        <f>1734364+2580</f>
        <v>1736944</v>
      </c>
      <c r="I25" s="436">
        <v>251747</v>
      </c>
      <c r="J25" s="437">
        <f t="shared" si="0"/>
        <v>14.493673946886023</v>
      </c>
    </row>
    <row r="26" spans="1:10" ht="18.95" customHeight="1" x14ac:dyDescent="0.25">
      <c r="A26" s="430" t="s">
        <v>335</v>
      </c>
      <c r="B26" s="431"/>
      <c r="C26" s="432"/>
      <c r="D26" s="433"/>
      <c r="E26" s="434" t="s">
        <v>365</v>
      </c>
      <c r="F26" s="443" t="s">
        <v>366</v>
      </c>
      <c r="G26" s="436">
        <f>578132+860</f>
        <v>578992</v>
      </c>
      <c r="H26" s="436">
        <f>578132+860</f>
        <v>578992</v>
      </c>
      <c r="I26" s="436">
        <v>82965</v>
      </c>
      <c r="J26" s="437">
        <f t="shared" si="0"/>
        <v>14.329213529720619</v>
      </c>
    </row>
    <row r="27" spans="1:10" ht="18.95" customHeight="1" x14ac:dyDescent="0.25">
      <c r="A27" s="430" t="s">
        <v>335</v>
      </c>
      <c r="B27" s="431"/>
      <c r="C27" s="432"/>
      <c r="D27" s="433"/>
      <c r="E27" s="434" t="s">
        <v>367</v>
      </c>
      <c r="F27" s="443" t="s">
        <v>368</v>
      </c>
      <c r="G27" s="436">
        <f>144547+215</f>
        <v>144762</v>
      </c>
      <c r="H27" s="436">
        <f>144547+215</f>
        <v>144762</v>
      </c>
      <c r="I27" s="436">
        <v>22671</v>
      </c>
      <c r="J27" s="437">
        <f t="shared" si="0"/>
        <v>15.660877854685623</v>
      </c>
    </row>
    <row r="28" spans="1:10" ht="18.95" customHeight="1" x14ac:dyDescent="0.25">
      <c r="A28" s="430" t="s">
        <v>335</v>
      </c>
      <c r="B28" s="431"/>
      <c r="C28" s="432"/>
      <c r="D28" s="433"/>
      <c r="E28" s="434" t="s">
        <v>369</v>
      </c>
      <c r="F28" s="443" t="s">
        <v>370</v>
      </c>
      <c r="G28" s="436">
        <f>2746057+4085</f>
        <v>2750142</v>
      </c>
      <c r="H28" s="436">
        <f>2746057+4085</f>
        <v>2750142</v>
      </c>
      <c r="I28" s="436">
        <v>431207</v>
      </c>
      <c r="J28" s="437">
        <f t="shared" si="0"/>
        <v>15.679444915935251</v>
      </c>
    </row>
    <row r="29" spans="1:10" ht="18.95" customHeight="1" x14ac:dyDescent="0.25">
      <c r="A29" s="424" t="s">
        <v>335</v>
      </c>
      <c r="B29" s="431"/>
      <c r="C29" s="432"/>
      <c r="D29" s="439" t="s">
        <v>371</v>
      </c>
      <c r="E29" s="444"/>
      <c r="F29" s="445" t="s">
        <v>372</v>
      </c>
      <c r="G29" s="428">
        <v>2011226</v>
      </c>
      <c r="H29" s="428">
        <v>2011226</v>
      </c>
      <c r="I29" s="428">
        <v>286703</v>
      </c>
      <c r="J29" s="429">
        <f t="shared" si="0"/>
        <v>14.255135922069426</v>
      </c>
    </row>
    <row r="30" spans="1:10" ht="18.95" customHeight="1" x14ac:dyDescent="0.25">
      <c r="A30" s="417" t="s">
        <v>335</v>
      </c>
      <c r="B30" s="438"/>
      <c r="C30" s="446" t="s">
        <v>373</v>
      </c>
      <c r="D30" s="419"/>
      <c r="E30" s="447"/>
      <c r="F30" s="421" t="s">
        <v>374</v>
      </c>
      <c r="G30" s="448">
        <f>SUM(G31+G35+G41+G51+G63+G57+G66)</f>
        <v>25082168</v>
      </c>
      <c r="H30" s="448">
        <f>SUM(H31+H35+H41+H51+H63+H57+H66)</f>
        <v>25082168</v>
      </c>
      <c r="I30" s="448">
        <f>SUM(I31+I35+I41+I51+I63+I57+I66)</f>
        <v>5427117</v>
      </c>
      <c r="J30" s="423">
        <f t="shared" si="0"/>
        <v>21.637352082164508</v>
      </c>
    </row>
    <row r="31" spans="1:10" ht="18.95" customHeight="1" x14ac:dyDescent="0.25">
      <c r="A31" s="424" t="s">
        <v>335</v>
      </c>
      <c r="B31" s="438"/>
      <c r="C31" s="449"/>
      <c r="D31" s="425" t="s">
        <v>375</v>
      </c>
      <c r="E31" s="450"/>
      <c r="F31" s="427" t="s">
        <v>376</v>
      </c>
      <c r="G31" s="451">
        <f>SUM(G32:G34)</f>
        <v>159494</v>
      </c>
      <c r="H31" s="451">
        <f>SUM(H32:H34)</f>
        <v>159494</v>
      </c>
      <c r="I31" s="451">
        <f>SUM(I32:I34)</f>
        <v>19762</v>
      </c>
      <c r="J31" s="429">
        <f t="shared" si="0"/>
        <v>12.390434749896547</v>
      </c>
    </row>
    <row r="32" spans="1:10" ht="18.95" customHeight="1" x14ac:dyDescent="0.25">
      <c r="A32" s="430" t="s">
        <v>335</v>
      </c>
      <c r="B32" s="438"/>
      <c r="C32" s="452"/>
      <c r="D32" s="453"/>
      <c r="E32" s="454">
        <v>631001</v>
      </c>
      <c r="F32" s="455" t="s">
        <v>377</v>
      </c>
      <c r="G32" s="456">
        <v>132841</v>
      </c>
      <c r="H32" s="456">
        <v>132841</v>
      </c>
      <c r="I32" s="456">
        <v>15227</v>
      </c>
      <c r="J32" s="437">
        <f t="shared" si="0"/>
        <v>11.462575560256246</v>
      </c>
    </row>
    <row r="33" spans="1:10" ht="18.95" customHeight="1" x14ac:dyDescent="0.25">
      <c r="A33" s="430" t="s">
        <v>335</v>
      </c>
      <c r="B33" s="438"/>
      <c r="C33" s="452"/>
      <c r="D33" s="453"/>
      <c r="E33" s="454">
        <v>631002</v>
      </c>
      <c r="F33" s="455" t="s">
        <v>378</v>
      </c>
      <c r="G33" s="456">
        <v>26000</v>
      </c>
      <c r="H33" s="456">
        <v>26000</v>
      </c>
      <c r="I33" s="456">
        <v>4535</v>
      </c>
      <c r="J33" s="437">
        <f t="shared" si="0"/>
        <v>17.442307692307693</v>
      </c>
    </row>
    <row r="34" spans="1:10" ht="18.95" customHeight="1" x14ac:dyDescent="0.25">
      <c r="A34" s="430" t="s">
        <v>335</v>
      </c>
      <c r="B34" s="438"/>
      <c r="C34" s="452"/>
      <c r="D34" s="453"/>
      <c r="E34" s="454">
        <v>631004</v>
      </c>
      <c r="F34" s="455" t="s">
        <v>379</v>
      </c>
      <c r="G34" s="456">
        <v>653</v>
      </c>
      <c r="H34" s="456">
        <v>653</v>
      </c>
      <c r="I34" s="456">
        <v>0</v>
      </c>
      <c r="J34" s="437">
        <f t="shared" si="0"/>
        <v>0</v>
      </c>
    </row>
    <row r="35" spans="1:10" ht="18.95" customHeight="1" x14ac:dyDescent="0.25">
      <c r="A35" s="424" t="s">
        <v>335</v>
      </c>
      <c r="B35" s="438"/>
      <c r="C35" s="449"/>
      <c r="D35" s="425" t="s">
        <v>380</v>
      </c>
      <c r="E35" s="450"/>
      <c r="F35" s="427" t="s">
        <v>381</v>
      </c>
      <c r="G35" s="451">
        <f>SUM(G36:G40)</f>
        <v>7536308</v>
      </c>
      <c r="H35" s="451">
        <f>SUM(H36:H40)</f>
        <v>7498368</v>
      </c>
      <c r="I35" s="451">
        <f>SUM(I36:I40)</f>
        <v>2140606</v>
      </c>
      <c r="J35" s="429">
        <f t="shared" si="0"/>
        <v>28.547625296597872</v>
      </c>
    </row>
    <row r="36" spans="1:10" ht="18.95" customHeight="1" x14ac:dyDescent="0.25">
      <c r="A36" s="430" t="s">
        <v>335</v>
      </c>
      <c r="B36" s="438"/>
      <c r="C36" s="449"/>
      <c r="D36" s="457"/>
      <c r="E36" s="458">
        <v>632001</v>
      </c>
      <c r="F36" s="459" t="s">
        <v>382</v>
      </c>
      <c r="G36" s="456">
        <v>1338956</v>
      </c>
      <c r="H36" s="456">
        <v>1321984</v>
      </c>
      <c r="I36" s="456">
        <v>232275</v>
      </c>
      <c r="J36" s="437">
        <f t="shared" si="0"/>
        <v>17.570182392525176</v>
      </c>
    </row>
    <row r="37" spans="1:10" ht="18.95" customHeight="1" x14ac:dyDescent="0.25">
      <c r="A37" s="430" t="s">
        <v>335</v>
      </c>
      <c r="B37" s="438"/>
      <c r="C37" s="449"/>
      <c r="D37" s="457"/>
      <c r="E37" s="458">
        <v>632002</v>
      </c>
      <c r="F37" s="459" t="s">
        <v>383</v>
      </c>
      <c r="G37" s="456">
        <v>156723</v>
      </c>
      <c r="H37" s="456">
        <v>156637</v>
      </c>
      <c r="I37" s="456">
        <v>6618</v>
      </c>
      <c r="J37" s="437">
        <f t="shared" si="0"/>
        <v>4.2250553828278123</v>
      </c>
    </row>
    <row r="38" spans="1:10" ht="18.95" customHeight="1" x14ac:dyDescent="0.25">
      <c r="A38" s="430" t="s">
        <v>335</v>
      </c>
      <c r="B38" s="438"/>
      <c r="C38" s="449"/>
      <c r="D38" s="457"/>
      <c r="E38" s="458">
        <v>632003</v>
      </c>
      <c r="F38" s="460" t="s">
        <v>384</v>
      </c>
      <c r="G38" s="456">
        <v>4562492</v>
      </c>
      <c r="H38" s="456">
        <v>4542010</v>
      </c>
      <c r="I38" s="456">
        <v>1672364</v>
      </c>
      <c r="J38" s="437">
        <f t="shared" si="0"/>
        <v>36.819910127894914</v>
      </c>
    </row>
    <row r="39" spans="1:10" ht="18.95" customHeight="1" x14ac:dyDescent="0.25">
      <c r="A39" s="430" t="s">
        <v>335</v>
      </c>
      <c r="B39" s="438"/>
      <c r="C39" s="449"/>
      <c r="D39" s="457"/>
      <c r="E39" s="458">
        <v>632004</v>
      </c>
      <c r="F39" s="460" t="s">
        <v>385</v>
      </c>
      <c r="G39" s="456">
        <v>858000</v>
      </c>
      <c r="H39" s="456">
        <v>858000</v>
      </c>
      <c r="I39" s="456">
        <v>153327</v>
      </c>
      <c r="J39" s="437">
        <f t="shared" si="0"/>
        <v>17.870279720279719</v>
      </c>
    </row>
    <row r="40" spans="1:10" ht="18.95" customHeight="1" x14ac:dyDescent="0.25">
      <c r="A40" s="430" t="s">
        <v>335</v>
      </c>
      <c r="B40" s="438"/>
      <c r="C40" s="449"/>
      <c r="D40" s="457"/>
      <c r="E40" s="461">
        <v>632005</v>
      </c>
      <c r="F40" s="462" t="s">
        <v>386</v>
      </c>
      <c r="G40" s="456">
        <v>620137</v>
      </c>
      <c r="H40" s="456">
        <v>619737</v>
      </c>
      <c r="I40" s="456">
        <v>76022</v>
      </c>
      <c r="J40" s="437"/>
    </row>
    <row r="41" spans="1:10" ht="18.95" customHeight="1" x14ac:dyDescent="0.25">
      <c r="A41" s="424" t="s">
        <v>335</v>
      </c>
      <c r="B41" s="438"/>
      <c r="C41" s="449"/>
      <c r="D41" s="425" t="s">
        <v>387</v>
      </c>
      <c r="E41" s="450"/>
      <c r="F41" s="427" t="s">
        <v>388</v>
      </c>
      <c r="G41" s="451">
        <f>SUM(G42:G50)</f>
        <v>1310731</v>
      </c>
      <c r="H41" s="451">
        <f>SUM(H42:H50)</f>
        <v>1627265</v>
      </c>
      <c r="I41" s="451">
        <f>SUM(I42:I50)</f>
        <v>9762</v>
      </c>
      <c r="J41" s="429">
        <f t="shared" si="0"/>
        <v>0.59990229003880746</v>
      </c>
    </row>
    <row r="42" spans="1:10" ht="18.95" customHeight="1" x14ac:dyDescent="0.25">
      <c r="A42" s="430" t="s">
        <v>335</v>
      </c>
      <c r="B42" s="438"/>
      <c r="C42" s="449"/>
      <c r="D42" s="463"/>
      <c r="E42" s="464" t="s">
        <v>389</v>
      </c>
      <c r="F42" s="465" t="s">
        <v>390</v>
      </c>
      <c r="G42" s="466">
        <v>125142</v>
      </c>
      <c r="H42" s="466">
        <v>140361</v>
      </c>
      <c r="I42" s="466">
        <v>1695</v>
      </c>
      <c r="J42" s="437">
        <f t="shared" si="0"/>
        <v>1.2076004018210187</v>
      </c>
    </row>
    <row r="43" spans="1:10" ht="18.95" customHeight="1" x14ac:dyDescent="0.25">
      <c r="A43" s="430" t="s">
        <v>335</v>
      </c>
      <c r="B43" s="438"/>
      <c r="C43" s="449"/>
      <c r="D43" s="463"/>
      <c r="E43" s="464" t="s">
        <v>391</v>
      </c>
      <c r="F43" s="465" t="s">
        <v>392</v>
      </c>
      <c r="G43" s="466">
        <v>145</v>
      </c>
      <c r="H43" s="466">
        <v>145</v>
      </c>
      <c r="I43" s="466">
        <v>0</v>
      </c>
      <c r="J43" s="437">
        <f t="shared" si="0"/>
        <v>0</v>
      </c>
    </row>
    <row r="44" spans="1:10" ht="18.95" customHeight="1" x14ac:dyDescent="0.25">
      <c r="A44" s="430" t="s">
        <v>335</v>
      </c>
      <c r="B44" s="438"/>
      <c r="C44" s="449"/>
      <c r="D44" s="463"/>
      <c r="E44" s="464" t="s">
        <v>393</v>
      </c>
      <c r="F44" s="465" t="s">
        <v>386</v>
      </c>
      <c r="G44" s="466">
        <v>5107</v>
      </c>
      <c r="H44" s="466">
        <v>5107</v>
      </c>
      <c r="I44" s="466">
        <v>12</v>
      </c>
      <c r="J44" s="437">
        <f t="shared" si="0"/>
        <v>0.23497160759741531</v>
      </c>
    </row>
    <row r="45" spans="1:10" ht="18.95" customHeight="1" x14ac:dyDescent="0.25">
      <c r="A45" s="430" t="s">
        <v>335</v>
      </c>
      <c r="B45" s="438"/>
      <c r="C45" s="449"/>
      <c r="D45" s="463"/>
      <c r="E45" s="464" t="s">
        <v>394</v>
      </c>
      <c r="F45" s="465" t="s">
        <v>395</v>
      </c>
      <c r="G45" s="466">
        <v>16138</v>
      </c>
      <c r="H45" s="466">
        <v>16360</v>
      </c>
      <c r="I45" s="466">
        <v>177</v>
      </c>
      <c r="J45" s="437">
        <f t="shared" si="0"/>
        <v>1.0819070904645476</v>
      </c>
    </row>
    <row r="46" spans="1:10" ht="18.95" customHeight="1" x14ac:dyDescent="0.25">
      <c r="A46" s="430" t="s">
        <v>335</v>
      </c>
      <c r="B46" s="438"/>
      <c r="C46" s="449"/>
      <c r="D46" s="463"/>
      <c r="E46" s="464" t="s">
        <v>396</v>
      </c>
      <c r="F46" s="465" t="s">
        <v>397</v>
      </c>
      <c r="G46" s="466">
        <v>1114929</v>
      </c>
      <c r="H46" s="466">
        <v>1415997</v>
      </c>
      <c r="I46" s="466">
        <v>5144</v>
      </c>
      <c r="J46" s="437">
        <f t="shared" si="0"/>
        <v>0.36327760581413659</v>
      </c>
    </row>
    <row r="47" spans="1:10" ht="18.95" customHeight="1" x14ac:dyDescent="0.25">
      <c r="A47" s="430" t="s">
        <v>335</v>
      </c>
      <c r="B47" s="438"/>
      <c r="C47" s="449"/>
      <c r="D47" s="463"/>
      <c r="E47" s="464" t="s">
        <v>398</v>
      </c>
      <c r="F47" s="465" t="s">
        <v>399</v>
      </c>
      <c r="G47" s="466">
        <v>10585</v>
      </c>
      <c r="H47" s="466">
        <v>10600</v>
      </c>
      <c r="I47" s="466">
        <v>288</v>
      </c>
      <c r="J47" s="437">
        <f t="shared" si="0"/>
        <v>2.7169811320754715</v>
      </c>
    </row>
    <row r="48" spans="1:10" ht="18.95" customHeight="1" x14ac:dyDescent="0.25">
      <c r="A48" s="430" t="s">
        <v>335</v>
      </c>
      <c r="B48" s="438"/>
      <c r="C48" s="449"/>
      <c r="D48" s="463"/>
      <c r="E48" s="464" t="s">
        <v>400</v>
      </c>
      <c r="F48" s="465" t="s">
        <v>401</v>
      </c>
      <c r="G48" s="466">
        <v>20085</v>
      </c>
      <c r="H48" s="466">
        <v>20095</v>
      </c>
      <c r="I48" s="466">
        <v>925</v>
      </c>
      <c r="J48" s="437">
        <f t="shared" si="0"/>
        <v>4.6031351082358798</v>
      </c>
    </row>
    <row r="49" spans="1:10" ht="18.95" customHeight="1" x14ac:dyDescent="0.25">
      <c r="A49" s="430" t="s">
        <v>335</v>
      </c>
      <c r="B49" s="438"/>
      <c r="C49" s="449"/>
      <c r="D49" s="463"/>
      <c r="E49" s="464" t="s">
        <v>402</v>
      </c>
      <c r="F49" s="465" t="s">
        <v>403</v>
      </c>
      <c r="G49" s="466">
        <v>0</v>
      </c>
      <c r="H49" s="466">
        <v>0</v>
      </c>
      <c r="I49" s="466">
        <v>0</v>
      </c>
      <c r="J49" s="437">
        <v>0</v>
      </c>
    </row>
    <row r="50" spans="1:10" ht="18.95" customHeight="1" x14ac:dyDescent="0.25">
      <c r="A50" s="430" t="s">
        <v>335</v>
      </c>
      <c r="B50" s="438"/>
      <c r="C50" s="449"/>
      <c r="D50" s="463"/>
      <c r="E50" s="464" t="s">
        <v>404</v>
      </c>
      <c r="F50" s="465" t="s">
        <v>405</v>
      </c>
      <c r="G50" s="466">
        <v>18600</v>
      </c>
      <c r="H50" s="466">
        <v>18600</v>
      </c>
      <c r="I50" s="466">
        <v>1521</v>
      </c>
      <c r="J50" s="437">
        <f t="shared" si="0"/>
        <v>8.17741935483871</v>
      </c>
    </row>
    <row r="51" spans="1:10" ht="18.95" customHeight="1" x14ac:dyDescent="0.25">
      <c r="A51" s="424" t="s">
        <v>335</v>
      </c>
      <c r="B51" s="438"/>
      <c r="C51" s="449"/>
      <c r="D51" s="425" t="s">
        <v>406</v>
      </c>
      <c r="E51" s="450"/>
      <c r="F51" s="427" t="s">
        <v>407</v>
      </c>
      <c r="G51" s="451">
        <f>SUM(G52:G56)</f>
        <v>278617</v>
      </c>
      <c r="H51" s="451">
        <f>SUM(H52:H56)</f>
        <v>280272</v>
      </c>
      <c r="I51" s="451">
        <f>SUM(I52:I56)</f>
        <v>66607</v>
      </c>
      <c r="J51" s="429">
        <f t="shared" si="0"/>
        <v>23.765128161214818</v>
      </c>
    </row>
    <row r="52" spans="1:10" ht="18.95" customHeight="1" x14ac:dyDescent="0.25">
      <c r="A52" s="430" t="s">
        <v>335</v>
      </c>
      <c r="B52" s="438"/>
      <c r="C52" s="449"/>
      <c r="D52" s="457"/>
      <c r="E52" s="458">
        <v>634001</v>
      </c>
      <c r="F52" s="435" t="s">
        <v>408</v>
      </c>
      <c r="G52" s="456">
        <v>145533</v>
      </c>
      <c r="H52" s="456">
        <v>145454</v>
      </c>
      <c r="I52" s="456">
        <v>16317</v>
      </c>
      <c r="J52" s="437">
        <f t="shared" si="0"/>
        <v>11.217979567423377</v>
      </c>
    </row>
    <row r="53" spans="1:10" ht="18.95" customHeight="1" x14ac:dyDescent="0.25">
      <c r="A53" s="430" t="s">
        <v>335</v>
      </c>
      <c r="B53" s="438"/>
      <c r="C53" s="449"/>
      <c r="D53" s="457"/>
      <c r="E53" s="458">
        <v>634002</v>
      </c>
      <c r="F53" s="435" t="s">
        <v>409</v>
      </c>
      <c r="G53" s="456">
        <v>57787</v>
      </c>
      <c r="H53" s="456">
        <v>58727</v>
      </c>
      <c r="I53" s="456">
        <v>3305</v>
      </c>
      <c r="J53" s="437">
        <f t="shared" si="0"/>
        <v>5.6277351133209601</v>
      </c>
    </row>
    <row r="54" spans="1:10" ht="18.95" customHeight="1" x14ac:dyDescent="0.25">
      <c r="A54" s="430" t="s">
        <v>335</v>
      </c>
      <c r="B54" s="438"/>
      <c r="C54" s="449"/>
      <c r="D54" s="467"/>
      <c r="E54" s="468" t="s">
        <v>410</v>
      </c>
      <c r="F54" s="465" t="s">
        <v>411</v>
      </c>
      <c r="G54" s="456">
        <v>67281</v>
      </c>
      <c r="H54" s="456">
        <v>67800</v>
      </c>
      <c r="I54" s="456">
        <v>41985</v>
      </c>
      <c r="J54" s="437">
        <f t="shared" si="0"/>
        <v>61.924778761061951</v>
      </c>
    </row>
    <row r="55" spans="1:10" ht="18.95" customHeight="1" x14ac:dyDescent="0.25">
      <c r="A55" s="430" t="s">
        <v>335</v>
      </c>
      <c r="B55" s="438"/>
      <c r="C55" s="449"/>
      <c r="D55" s="467"/>
      <c r="E55" s="458">
        <v>634004</v>
      </c>
      <c r="F55" s="442" t="s">
        <v>412</v>
      </c>
      <c r="G55" s="456">
        <v>2265</v>
      </c>
      <c r="H55" s="456">
        <v>2265</v>
      </c>
      <c r="I55" s="456">
        <v>0</v>
      </c>
      <c r="J55" s="437">
        <f t="shared" si="0"/>
        <v>0</v>
      </c>
    </row>
    <row r="56" spans="1:10" ht="18.95" customHeight="1" x14ac:dyDescent="0.25">
      <c r="A56" s="430" t="s">
        <v>335</v>
      </c>
      <c r="B56" s="438"/>
      <c r="C56" s="449"/>
      <c r="D56" s="467"/>
      <c r="E56" s="458">
        <v>634005</v>
      </c>
      <c r="F56" s="442" t="s">
        <v>413</v>
      </c>
      <c r="G56" s="456">
        <v>5751</v>
      </c>
      <c r="H56" s="456">
        <v>6026</v>
      </c>
      <c r="I56" s="456">
        <v>5000</v>
      </c>
      <c r="J56" s="437">
        <f t="shared" si="0"/>
        <v>82.973780285429797</v>
      </c>
    </row>
    <row r="57" spans="1:10" ht="18.95" customHeight="1" x14ac:dyDescent="0.25">
      <c r="A57" s="424" t="s">
        <v>335</v>
      </c>
      <c r="B57" s="438"/>
      <c r="C57" s="449"/>
      <c r="D57" s="425" t="s">
        <v>414</v>
      </c>
      <c r="E57" s="469"/>
      <c r="F57" s="427" t="s">
        <v>415</v>
      </c>
      <c r="G57" s="451">
        <f>SUM(G58:G62)</f>
        <v>1013642</v>
      </c>
      <c r="H57" s="451">
        <f>SUM(H58:H62)</f>
        <v>1038685</v>
      </c>
      <c r="I57" s="451">
        <f>SUM(I58:I62)</f>
        <v>24381</v>
      </c>
      <c r="J57" s="429">
        <f t="shared" si="0"/>
        <v>2.3472948969129237</v>
      </c>
    </row>
    <row r="58" spans="1:10" ht="18.95" customHeight="1" x14ac:dyDescent="0.25">
      <c r="A58" s="430" t="s">
        <v>335</v>
      </c>
      <c r="B58" s="438"/>
      <c r="C58" s="449"/>
      <c r="D58" s="457"/>
      <c r="E58" s="458">
        <v>635001</v>
      </c>
      <c r="F58" s="442" t="s">
        <v>416</v>
      </c>
      <c r="G58" s="456">
        <v>10540</v>
      </c>
      <c r="H58" s="456">
        <v>11338</v>
      </c>
      <c r="I58" s="456">
        <v>798</v>
      </c>
      <c r="J58" s="437">
        <f t="shared" si="0"/>
        <v>7.0382783559710713</v>
      </c>
    </row>
    <row r="59" spans="1:10" ht="18.95" customHeight="1" x14ac:dyDescent="0.25">
      <c r="A59" s="430" t="s">
        <v>335</v>
      </c>
      <c r="B59" s="438"/>
      <c r="C59" s="449"/>
      <c r="D59" s="457"/>
      <c r="E59" s="458">
        <v>635002</v>
      </c>
      <c r="F59" s="442" t="s">
        <v>417</v>
      </c>
      <c r="G59" s="456">
        <v>787808</v>
      </c>
      <c r="H59" s="456">
        <v>787808</v>
      </c>
      <c r="I59" s="456">
        <v>0</v>
      </c>
      <c r="J59" s="437">
        <f t="shared" si="0"/>
        <v>0</v>
      </c>
    </row>
    <row r="60" spans="1:10" ht="18.95" customHeight="1" x14ac:dyDescent="0.25">
      <c r="A60" s="430" t="s">
        <v>335</v>
      </c>
      <c r="B60" s="438"/>
      <c r="C60" s="449"/>
      <c r="D60" s="457"/>
      <c r="E60" s="458">
        <v>635003</v>
      </c>
      <c r="F60" s="442" t="s">
        <v>418</v>
      </c>
      <c r="G60" s="456">
        <v>500</v>
      </c>
      <c r="H60" s="456">
        <v>500</v>
      </c>
      <c r="I60" s="456">
        <v>0</v>
      </c>
      <c r="J60" s="437">
        <f t="shared" si="0"/>
        <v>0</v>
      </c>
    </row>
    <row r="61" spans="1:10" ht="18.95" customHeight="1" x14ac:dyDescent="0.25">
      <c r="A61" s="430" t="s">
        <v>335</v>
      </c>
      <c r="B61" s="438"/>
      <c r="C61" s="449"/>
      <c r="D61" s="457"/>
      <c r="E61" s="458">
        <v>635004</v>
      </c>
      <c r="F61" s="442" t="s">
        <v>419</v>
      </c>
      <c r="G61" s="456">
        <v>120513</v>
      </c>
      <c r="H61" s="456">
        <v>126120</v>
      </c>
      <c r="I61" s="456">
        <v>3870</v>
      </c>
      <c r="J61" s="437">
        <f t="shared" si="0"/>
        <v>3.0685061845861084</v>
      </c>
    </row>
    <row r="62" spans="1:10" ht="18.95" customHeight="1" x14ac:dyDescent="0.25">
      <c r="A62" s="430" t="s">
        <v>335</v>
      </c>
      <c r="B62" s="438"/>
      <c r="C62" s="449"/>
      <c r="D62" s="457"/>
      <c r="E62" s="458">
        <v>635006</v>
      </c>
      <c r="F62" s="435" t="s">
        <v>420</v>
      </c>
      <c r="G62" s="456">
        <v>94281</v>
      </c>
      <c r="H62" s="456">
        <v>112919</v>
      </c>
      <c r="I62" s="456">
        <v>19713</v>
      </c>
      <c r="J62" s="437">
        <f t="shared" si="0"/>
        <v>17.457646631656321</v>
      </c>
    </row>
    <row r="63" spans="1:10" ht="18.95" customHeight="1" x14ac:dyDescent="0.25">
      <c r="A63" s="424" t="s">
        <v>335</v>
      </c>
      <c r="B63" s="438"/>
      <c r="C63" s="449"/>
      <c r="D63" s="425" t="s">
        <v>421</v>
      </c>
      <c r="E63" s="450"/>
      <c r="F63" s="427" t="s">
        <v>422</v>
      </c>
      <c r="G63" s="451">
        <f>SUM(G64:G65)</f>
        <v>1842491</v>
      </c>
      <c r="H63" s="451">
        <f>SUM(H64:H65)</f>
        <v>1841718</v>
      </c>
      <c r="I63" s="451">
        <f>SUM(I64:I65)</f>
        <v>417873</v>
      </c>
      <c r="J63" s="429">
        <f t="shared" si="0"/>
        <v>22.689304225728367</v>
      </c>
    </row>
    <row r="64" spans="1:10" ht="18.95" customHeight="1" x14ac:dyDescent="0.25">
      <c r="A64" s="430" t="s">
        <v>335</v>
      </c>
      <c r="B64" s="438"/>
      <c r="C64" s="449"/>
      <c r="D64" s="470"/>
      <c r="E64" s="458">
        <v>636001</v>
      </c>
      <c r="F64" s="471" t="s">
        <v>423</v>
      </c>
      <c r="G64" s="456">
        <v>1821664</v>
      </c>
      <c r="H64" s="456">
        <v>1820346</v>
      </c>
      <c r="I64" s="456">
        <v>416177</v>
      </c>
      <c r="J64" s="437">
        <f t="shared" si="0"/>
        <v>22.862521740372436</v>
      </c>
    </row>
    <row r="65" spans="1:10" ht="18" customHeight="1" x14ac:dyDescent="0.25">
      <c r="A65" s="430" t="s">
        <v>335</v>
      </c>
      <c r="B65" s="438"/>
      <c r="C65" s="449"/>
      <c r="D65" s="470"/>
      <c r="E65" s="458">
        <v>636002</v>
      </c>
      <c r="F65" s="471" t="s">
        <v>424</v>
      </c>
      <c r="G65" s="456">
        <v>20827</v>
      </c>
      <c r="H65" s="456">
        <v>21372</v>
      </c>
      <c r="I65" s="456">
        <v>1696</v>
      </c>
      <c r="J65" s="437">
        <f t="shared" si="0"/>
        <v>7.9356166947407827</v>
      </c>
    </row>
    <row r="66" spans="1:10" ht="18.95" customHeight="1" x14ac:dyDescent="0.25">
      <c r="A66" s="424" t="s">
        <v>335</v>
      </c>
      <c r="B66" s="438"/>
      <c r="C66" s="449"/>
      <c r="D66" s="425" t="s">
        <v>425</v>
      </c>
      <c r="E66" s="450"/>
      <c r="F66" s="427" t="s">
        <v>426</v>
      </c>
      <c r="G66" s="451">
        <f>SUM(G67:G85)</f>
        <v>12940885</v>
      </c>
      <c r="H66" s="451">
        <f>SUM(H67:H85)</f>
        <v>12636366</v>
      </c>
      <c r="I66" s="451">
        <f>SUM(I67:I85)</f>
        <v>2748126</v>
      </c>
      <c r="J66" s="429">
        <f t="shared" si="0"/>
        <v>21.7477556443047</v>
      </c>
    </row>
    <row r="67" spans="1:10" ht="18.95" customHeight="1" x14ac:dyDescent="0.25">
      <c r="A67" s="430" t="s">
        <v>335</v>
      </c>
      <c r="B67" s="438"/>
      <c r="C67" s="449"/>
      <c r="D67" s="463"/>
      <c r="E67" s="464" t="s">
        <v>427</v>
      </c>
      <c r="F67" s="465" t="s">
        <v>428</v>
      </c>
      <c r="G67" s="456">
        <v>24883</v>
      </c>
      <c r="H67" s="456">
        <v>25075</v>
      </c>
      <c r="I67" s="456">
        <v>2180</v>
      </c>
      <c r="J67" s="437">
        <f t="shared" si="0"/>
        <v>8.6939182452642072</v>
      </c>
    </row>
    <row r="68" spans="1:10" ht="18.95" customHeight="1" x14ac:dyDescent="0.25">
      <c r="A68" s="430" t="s">
        <v>335</v>
      </c>
      <c r="B68" s="438"/>
      <c r="C68" s="449"/>
      <c r="D68" s="463"/>
      <c r="E68" s="464" t="s">
        <v>429</v>
      </c>
      <c r="F68" s="465" t="s">
        <v>430</v>
      </c>
      <c r="G68" s="456">
        <v>7378</v>
      </c>
      <c r="H68" s="456">
        <v>7378</v>
      </c>
      <c r="I68" s="456">
        <v>0</v>
      </c>
      <c r="J68" s="437">
        <f t="shared" si="0"/>
        <v>0</v>
      </c>
    </row>
    <row r="69" spans="1:10" ht="18.95" customHeight="1" x14ac:dyDescent="0.25">
      <c r="A69" s="430" t="s">
        <v>335</v>
      </c>
      <c r="B69" s="438"/>
      <c r="C69" s="449"/>
      <c r="D69" s="463"/>
      <c r="E69" s="464" t="s">
        <v>431</v>
      </c>
      <c r="F69" s="465" t="s">
        <v>432</v>
      </c>
      <c r="G69" s="456">
        <v>1258624</v>
      </c>
      <c r="H69" s="456">
        <v>1255277</v>
      </c>
      <c r="I69" s="456">
        <v>91884</v>
      </c>
      <c r="J69" s="437">
        <f t="shared" si="0"/>
        <v>7.3198186535720797</v>
      </c>
    </row>
    <row r="70" spans="1:10" ht="18.95" customHeight="1" x14ac:dyDescent="0.25">
      <c r="A70" s="430" t="s">
        <v>335</v>
      </c>
      <c r="B70" s="438"/>
      <c r="C70" s="449"/>
      <c r="D70" s="463"/>
      <c r="E70" s="464" t="s">
        <v>433</v>
      </c>
      <c r="F70" s="465" t="s">
        <v>434</v>
      </c>
      <c r="G70" s="456">
        <v>1450194</v>
      </c>
      <c r="H70" s="456">
        <v>1432792</v>
      </c>
      <c r="I70" s="456">
        <v>156677</v>
      </c>
      <c r="J70" s="437">
        <f t="shared" si="0"/>
        <v>10.935083389633666</v>
      </c>
    </row>
    <row r="71" spans="1:10" ht="18.95" customHeight="1" x14ac:dyDescent="0.25">
      <c r="A71" s="430" t="s">
        <v>335</v>
      </c>
      <c r="B71" s="438"/>
      <c r="C71" s="449"/>
      <c r="D71" s="463"/>
      <c r="E71" s="464" t="s">
        <v>435</v>
      </c>
      <c r="F71" s="465" t="s">
        <v>376</v>
      </c>
      <c r="G71" s="456">
        <v>512</v>
      </c>
      <c r="H71" s="456">
        <v>512</v>
      </c>
      <c r="I71" s="456">
        <v>107</v>
      </c>
      <c r="J71" s="437">
        <f t="shared" si="0"/>
        <v>20.8984375</v>
      </c>
    </row>
    <row r="72" spans="1:10" s="476" customFormat="1" ht="18" customHeight="1" x14ac:dyDescent="0.25">
      <c r="A72" s="430" t="s">
        <v>335</v>
      </c>
      <c r="B72" s="472"/>
      <c r="C72" s="449"/>
      <c r="D72" s="473"/>
      <c r="E72" s="474" t="s">
        <v>436</v>
      </c>
      <c r="F72" s="475" t="s">
        <v>437</v>
      </c>
      <c r="G72" s="456">
        <v>0</v>
      </c>
      <c r="H72" s="456">
        <v>0</v>
      </c>
      <c r="I72" s="456">
        <v>34425</v>
      </c>
      <c r="J72" s="437">
        <v>0</v>
      </c>
    </row>
    <row r="73" spans="1:10" ht="18.95" customHeight="1" x14ac:dyDescent="0.25">
      <c r="A73" s="430" t="s">
        <v>335</v>
      </c>
      <c r="B73" s="438"/>
      <c r="C73" s="449"/>
      <c r="D73" s="463"/>
      <c r="E73" s="464" t="s">
        <v>438</v>
      </c>
      <c r="F73" s="465" t="s">
        <v>439</v>
      </c>
      <c r="G73" s="456">
        <v>37412</v>
      </c>
      <c r="H73" s="456">
        <v>37814</v>
      </c>
      <c r="I73" s="456">
        <v>8886</v>
      </c>
      <c r="J73" s="437">
        <f t="shared" si="0"/>
        <v>23.499233088274185</v>
      </c>
    </row>
    <row r="74" spans="1:10" ht="18.95" customHeight="1" x14ac:dyDescent="0.25">
      <c r="A74" s="430" t="s">
        <v>335</v>
      </c>
      <c r="B74" s="438"/>
      <c r="C74" s="449"/>
      <c r="D74" s="463"/>
      <c r="E74" s="464" t="s">
        <v>440</v>
      </c>
      <c r="F74" s="465" t="s">
        <v>441</v>
      </c>
      <c r="G74" s="456">
        <v>751971</v>
      </c>
      <c r="H74" s="456">
        <v>753268</v>
      </c>
      <c r="I74" s="456">
        <v>299444</v>
      </c>
      <c r="J74" s="437">
        <f t="shared" si="0"/>
        <v>39.752651114875448</v>
      </c>
    </row>
    <row r="75" spans="1:10" ht="18.95" customHeight="1" x14ac:dyDescent="0.25">
      <c r="A75" s="430" t="s">
        <v>335</v>
      </c>
      <c r="B75" s="438"/>
      <c r="C75" s="449"/>
      <c r="D75" s="463"/>
      <c r="E75" s="464" t="s">
        <v>442</v>
      </c>
      <c r="F75" s="465" t="s">
        <v>443</v>
      </c>
      <c r="G75" s="456">
        <v>1522691</v>
      </c>
      <c r="H75" s="456">
        <v>1538137</v>
      </c>
      <c r="I75" s="456">
        <v>241956</v>
      </c>
      <c r="J75" s="437">
        <f t="shared" si="0"/>
        <v>15.730458340186862</v>
      </c>
    </row>
    <row r="76" spans="1:10" ht="18.95" customHeight="1" x14ac:dyDescent="0.25">
      <c r="A76" s="430" t="s">
        <v>335</v>
      </c>
      <c r="B76" s="438"/>
      <c r="C76" s="449"/>
      <c r="D76" s="463"/>
      <c r="E76" s="464" t="s">
        <v>444</v>
      </c>
      <c r="F76" s="465" t="s">
        <v>445</v>
      </c>
      <c r="G76" s="456">
        <v>16681</v>
      </c>
      <c r="H76" s="456">
        <v>16681</v>
      </c>
      <c r="I76" s="456">
        <v>5</v>
      </c>
      <c r="J76" s="437">
        <f t="shared" ref="J76:J94" si="1">SUM($I76/H76)*100</f>
        <v>2.9974222168934715E-2</v>
      </c>
    </row>
    <row r="77" spans="1:10" ht="18.95" customHeight="1" x14ac:dyDescent="0.25">
      <c r="A77" s="430" t="s">
        <v>335</v>
      </c>
      <c r="B77" s="438"/>
      <c r="C77" s="449"/>
      <c r="D77" s="463"/>
      <c r="E77" s="464" t="s">
        <v>446</v>
      </c>
      <c r="F77" s="465" t="s">
        <v>447</v>
      </c>
      <c r="G77" s="456">
        <v>619856</v>
      </c>
      <c r="H77" s="456">
        <v>619856</v>
      </c>
      <c r="I77" s="456">
        <v>91153</v>
      </c>
      <c r="J77" s="437">
        <f t="shared" si="1"/>
        <v>14.70551224800599</v>
      </c>
    </row>
    <row r="78" spans="1:10" ht="18.95" customHeight="1" x14ac:dyDescent="0.25">
      <c r="A78" s="430" t="s">
        <v>335</v>
      </c>
      <c r="B78" s="438"/>
      <c r="C78" s="449"/>
      <c r="D78" s="463"/>
      <c r="E78" s="464" t="s">
        <v>448</v>
      </c>
      <c r="F78" s="465" t="s">
        <v>449</v>
      </c>
      <c r="G78" s="456">
        <v>11800</v>
      </c>
      <c r="H78" s="456">
        <v>11800</v>
      </c>
      <c r="I78" s="456">
        <v>695</v>
      </c>
      <c r="J78" s="437">
        <f t="shared" si="1"/>
        <v>5.8898305084745761</v>
      </c>
    </row>
    <row r="79" spans="1:10" ht="18.95" customHeight="1" x14ac:dyDescent="0.25">
      <c r="A79" s="430" t="s">
        <v>335</v>
      </c>
      <c r="B79" s="438"/>
      <c r="C79" s="449"/>
      <c r="D79" s="463"/>
      <c r="E79" s="464" t="s">
        <v>450</v>
      </c>
      <c r="F79" s="465" t="s">
        <v>451</v>
      </c>
      <c r="G79" s="456">
        <v>86785</v>
      </c>
      <c r="H79" s="456">
        <v>86785</v>
      </c>
      <c r="I79" s="456">
        <v>1567</v>
      </c>
      <c r="J79" s="437">
        <f t="shared" si="1"/>
        <v>1.8056115688194965</v>
      </c>
    </row>
    <row r="80" spans="1:10" ht="18.95" customHeight="1" x14ac:dyDescent="0.25">
      <c r="A80" s="430" t="s">
        <v>335</v>
      </c>
      <c r="B80" s="438"/>
      <c r="C80" s="449"/>
      <c r="D80" s="463"/>
      <c r="E80" s="464" t="s">
        <v>452</v>
      </c>
      <c r="F80" s="465" t="s">
        <v>453</v>
      </c>
      <c r="G80" s="456">
        <v>84371</v>
      </c>
      <c r="H80" s="456">
        <v>84871</v>
      </c>
      <c r="I80" s="456">
        <v>24975</v>
      </c>
      <c r="J80" s="437">
        <f t="shared" si="1"/>
        <v>29.427012760542471</v>
      </c>
    </row>
    <row r="81" spans="1:10" ht="18.95" customHeight="1" x14ac:dyDescent="0.25">
      <c r="A81" s="430" t="s">
        <v>335</v>
      </c>
      <c r="B81" s="438"/>
      <c r="C81" s="449"/>
      <c r="D81" s="463"/>
      <c r="E81" s="464" t="s">
        <v>454</v>
      </c>
      <c r="F81" s="465" t="s">
        <v>455</v>
      </c>
      <c r="G81" s="456">
        <v>0</v>
      </c>
      <c r="H81" s="456">
        <v>0</v>
      </c>
      <c r="I81" s="456">
        <v>3006</v>
      </c>
      <c r="J81" s="437">
        <v>0</v>
      </c>
    </row>
    <row r="82" spans="1:10" ht="18.75" customHeight="1" x14ac:dyDescent="0.25">
      <c r="A82" s="430" t="s">
        <v>335</v>
      </c>
      <c r="B82" s="438"/>
      <c r="C82" s="449"/>
      <c r="D82" s="463"/>
      <c r="E82" s="464" t="s">
        <v>456</v>
      </c>
      <c r="F82" s="465" t="s">
        <v>457</v>
      </c>
      <c r="G82" s="456">
        <v>25000</v>
      </c>
      <c r="H82" s="456">
        <v>25000</v>
      </c>
      <c r="I82" s="456">
        <v>26878</v>
      </c>
      <c r="J82" s="437">
        <f t="shared" si="1"/>
        <v>107.512</v>
      </c>
    </row>
    <row r="83" spans="1:10" ht="18.95" customHeight="1" x14ac:dyDescent="0.25">
      <c r="A83" s="430" t="s">
        <v>335</v>
      </c>
      <c r="B83" s="438"/>
      <c r="C83" s="449"/>
      <c r="D83" s="463"/>
      <c r="E83" s="464" t="s">
        <v>458</v>
      </c>
      <c r="F83" s="465" t="s">
        <v>459</v>
      </c>
      <c r="G83" s="456">
        <v>450000</v>
      </c>
      <c r="H83" s="456">
        <v>450100</v>
      </c>
      <c r="I83" s="456">
        <v>159541</v>
      </c>
      <c r="J83" s="437">
        <f t="shared" si="1"/>
        <v>35.445678738058213</v>
      </c>
    </row>
    <row r="84" spans="1:10" ht="18.95" customHeight="1" x14ac:dyDescent="0.25">
      <c r="A84" s="430" t="s">
        <v>335</v>
      </c>
      <c r="B84" s="438"/>
      <c r="C84" s="449"/>
      <c r="D84" s="463"/>
      <c r="E84" s="464" t="s">
        <v>460</v>
      </c>
      <c r="F84" s="465" t="s">
        <v>461</v>
      </c>
      <c r="G84" s="456">
        <v>106616</v>
      </c>
      <c r="H84" s="456">
        <v>106616</v>
      </c>
      <c r="I84" s="456">
        <v>280</v>
      </c>
      <c r="J84" s="437">
        <f t="shared" si="1"/>
        <v>0.26262474675470848</v>
      </c>
    </row>
    <row r="85" spans="1:10" ht="18.95" customHeight="1" x14ac:dyDescent="0.25">
      <c r="A85" s="430" t="s">
        <v>335</v>
      </c>
      <c r="B85" s="438"/>
      <c r="C85" s="449"/>
      <c r="D85" s="463"/>
      <c r="E85" s="464" t="s">
        <v>462</v>
      </c>
      <c r="F85" s="465" t="s">
        <v>463</v>
      </c>
      <c r="G85" s="456">
        <v>6486111</v>
      </c>
      <c r="H85" s="456">
        <v>6184404</v>
      </c>
      <c r="I85" s="456">
        <v>1604467</v>
      </c>
      <c r="J85" s="437"/>
    </row>
    <row r="86" spans="1:10" ht="18.95" customHeight="1" x14ac:dyDescent="0.25">
      <c r="A86" s="417" t="s">
        <v>335</v>
      </c>
      <c r="B86" s="438"/>
      <c r="C86" s="446" t="s">
        <v>464</v>
      </c>
      <c r="D86" s="419"/>
      <c r="E86" s="447"/>
      <c r="F86" s="421" t="s">
        <v>465</v>
      </c>
      <c r="G86" s="448">
        <f>SUM(G87+G93)</f>
        <v>498000</v>
      </c>
      <c r="H86" s="448">
        <f>SUM(H87+H93)</f>
        <v>498000</v>
      </c>
      <c r="I86" s="448">
        <f>SUM(I87+I93)</f>
        <v>187133</v>
      </c>
      <c r="J86" s="423">
        <f t="shared" si="1"/>
        <v>37.576907630522086</v>
      </c>
    </row>
    <row r="87" spans="1:10" ht="18.95" customHeight="1" x14ac:dyDescent="0.25">
      <c r="A87" s="424" t="s">
        <v>335</v>
      </c>
      <c r="B87" s="438"/>
      <c r="C87" s="449"/>
      <c r="D87" s="425" t="s">
        <v>466</v>
      </c>
      <c r="E87" s="450"/>
      <c r="F87" s="427" t="s">
        <v>467</v>
      </c>
      <c r="G87" s="451">
        <f>SUM(G88:G92)</f>
        <v>452000</v>
      </c>
      <c r="H87" s="451">
        <f>SUM(H88:H92)</f>
        <v>452000</v>
      </c>
      <c r="I87" s="451">
        <f>SUM(I88:I92)</f>
        <v>186533</v>
      </c>
      <c r="J87" s="429">
        <f t="shared" si="1"/>
        <v>41.268362831858404</v>
      </c>
    </row>
    <row r="88" spans="1:10" ht="18.95" customHeight="1" x14ac:dyDescent="0.25">
      <c r="A88" s="430" t="s">
        <v>335</v>
      </c>
      <c r="B88" s="438"/>
      <c r="C88" s="449"/>
      <c r="D88" s="463"/>
      <c r="E88" s="464" t="s">
        <v>468</v>
      </c>
      <c r="F88" s="465" t="s">
        <v>469</v>
      </c>
      <c r="G88" s="456">
        <v>0</v>
      </c>
      <c r="H88" s="456">
        <v>0</v>
      </c>
      <c r="I88" s="456">
        <v>13243</v>
      </c>
      <c r="J88" s="437">
        <v>0</v>
      </c>
    </row>
    <row r="89" spans="1:10" ht="18.95" customHeight="1" x14ac:dyDescent="0.25">
      <c r="A89" s="430" t="s">
        <v>335</v>
      </c>
      <c r="B89" s="438"/>
      <c r="C89" s="449"/>
      <c r="D89" s="463"/>
      <c r="E89" s="464" t="s">
        <v>470</v>
      </c>
      <c r="F89" s="465" t="s">
        <v>471</v>
      </c>
      <c r="G89" s="456">
        <v>80000</v>
      </c>
      <c r="H89" s="456">
        <v>80000</v>
      </c>
      <c r="I89" s="456">
        <v>45376</v>
      </c>
      <c r="J89" s="437">
        <f t="shared" si="1"/>
        <v>56.720000000000006</v>
      </c>
    </row>
    <row r="90" spans="1:10" ht="18.95" customHeight="1" x14ac:dyDescent="0.25">
      <c r="A90" s="430" t="s">
        <v>335</v>
      </c>
      <c r="B90" s="438"/>
      <c r="C90" s="449"/>
      <c r="D90" s="463"/>
      <c r="E90" s="464" t="s">
        <v>472</v>
      </c>
      <c r="F90" s="465" t="s">
        <v>473</v>
      </c>
      <c r="G90" s="456">
        <v>16972</v>
      </c>
      <c r="H90" s="456">
        <v>16972</v>
      </c>
      <c r="I90" s="456">
        <v>2726</v>
      </c>
      <c r="J90" s="437">
        <f t="shared" si="1"/>
        <v>16.061748762667925</v>
      </c>
    </row>
    <row r="91" spans="1:10" ht="18.75" customHeight="1" x14ac:dyDescent="0.25">
      <c r="A91" s="430" t="s">
        <v>335</v>
      </c>
      <c r="B91" s="438"/>
      <c r="C91" s="449"/>
      <c r="D91" s="463"/>
      <c r="E91" s="464" t="s">
        <v>474</v>
      </c>
      <c r="F91" s="465" t="s">
        <v>475</v>
      </c>
      <c r="G91" s="456">
        <v>355028</v>
      </c>
      <c r="H91" s="456">
        <v>355028</v>
      </c>
      <c r="I91" s="456">
        <v>125188</v>
      </c>
      <c r="J91" s="437">
        <f t="shared" si="1"/>
        <v>35.261444167783949</v>
      </c>
    </row>
    <row r="92" spans="1:10" ht="18.95" hidden="1" customHeight="1" x14ac:dyDescent="0.25">
      <c r="A92" s="430" t="s">
        <v>476</v>
      </c>
      <c r="B92" s="438"/>
      <c r="C92" s="449"/>
      <c r="D92" s="463"/>
      <c r="E92" s="464" t="s">
        <v>477</v>
      </c>
      <c r="F92" s="465" t="s">
        <v>478</v>
      </c>
      <c r="G92" s="456">
        <v>0</v>
      </c>
      <c r="H92" s="456">
        <v>0</v>
      </c>
      <c r="I92" s="456">
        <v>0</v>
      </c>
      <c r="J92" s="437" t="e">
        <f t="shared" si="1"/>
        <v>#DIV/0!</v>
      </c>
    </row>
    <row r="93" spans="1:10" ht="18.95" customHeight="1" x14ac:dyDescent="0.25">
      <c r="A93" s="424" t="s">
        <v>335</v>
      </c>
      <c r="B93" s="438"/>
      <c r="C93" s="449"/>
      <c r="D93" s="425" t="s">
        <v>479</v>
      </c>
      <c r="E93" s="464"/>
      <c r="F93" s="427" t="s">
        <v>480</v>
      </c>
      <c r="G93" s="451">
        <f>SUM(G94)</f>
        <v>46000</v>
      </c>
      <c r="H93" s="451">
        <f>SUM(H94)</f>
        <v>46000</v>
      </c>
      <c r="I93" s="451">
        <f>SUM(I94)</f>
        <v>600</v>
      </c>
      <c r="J93" s="429">
        <f t="shared" si="1"/>
        <v>1.3043478260869565</v>
      </c>
    </row>
    <row r="94" spans="1:10" ht="18.95" customHeight="1" x14ac:dyDescent="0.25">
      <c r="A94" s="430" t="s">
        <v>335</v>
      </c>
      <c r="B94" s="438"/>
      <c r="C94" s="449"/>
      <c r="D94" s="463"/>
      <c r="E94" s="464" t="s">
        <v>481</v>
      </c>
      <c r="F94" s="465" t="s">
        <v>482</v>
      </c>
      <c r="G94" s="456">
        <v>46000</v>
      </c>
      <c r="H94" s="456">
        <v>46000</v>
      </c>
      <c r="I94" s="456">
        <v>600</v>
      </c>
      <c r="J94" s="437">
        <f t="shared" si="1"/>
        <v>1.3043478260869565</v>
      </c>
    </row>
    <row r="95" spans="1:10" ht="15.75" thickBot="1" x14ac:dyDescent="0.3">
      <c r="A95" s="477"/>
      <c r="B95" s="478"/>
      <c r="C95" s="479"/>
      <c r="D95" s="479"/>
      <c r="E95" s="480"/>
      <c r="F95" s="481"/>
      <c r="G95" s="482"/>
      <c r="H95" s="483"/>
      <c r="I95" s="482"/>
      <c r="J95" s="484"/>
    </row>
    <row r="96" spans="1:10" x14ac:dyDescent="0.2">
      <c r="A96" s="373"/>
      <c r="B96" s="485"/>
      <c r="C96" s="485"/>
      <c r="D96" s="485"/>
      <c r="E96" s="485"/>
      <c r="F96" s="485"/>
      <c r="G96" s="373"/>
      <c r="H96" s="486"/>
      <c r="I96" s="373"/>
      <c r="J96" s="373"/>
    </row>
    <row r="97" spans="2:9" x14ac:dyDescent="0.2">
      <c r="B97" s="487"/>
      <c r="C97" s="487"/>
      <c r="D97" s="487"/>
      <c r="E97" s="487"/>
      <c r="F97" s="487"/>
      <c r="I97" s="488"/>
    </row>
    <row r="98" spans="2:9" x14ac:dyDescent="0.2">
      <c r="B98" s="487"/>
      <c r="C98" s="487"/>
      <c r="D98" s="487"/>
      <c r="E98" s="487"/>
      <c r="F98" s="487"/>
      <c r="I98" s="488"/>
    </row>
    <row r="99" spans="2:9" x14ac:dyDescent="0.2">
      <c r="B99" s="487"/>
      <c r="C99" s="487"/>
      <c r="D99" s="487"/>
      <c r="E99" s="487"/>
      <c r="F99" s="487"/>
    </row>
    <row r="100" spans="2:9" x14ac:dyDescent="0.2">
      <c r="B100" s="487"/>
      <c r="C100" s="487"/>
      <c r="D100" s="487"/>
      <c r="E100" s="487"/>
      <c r="F100" s="487"/>
    </row>
    <row r="101" spans="2:9" x14ac:dyDescent="0.2">
      <c r="B101" s="487"/>
      <c r="C101" s="487"/>
      <c r="D101" s="487"/>
      <c r="E101" s="487"/>
      <c r="F101" s="487"/>
    </row>
    <row r="102" spans="2:9" x14ac:dyDescent="0.2">
      <c r="B102" s="487"/>
      <c r="C102" s="487"/>
      <c r="D102" s="487"/>
      <c r="E102" s="487"/>
      <c r="F102" s="487"/>
    </row>
    <row r="103" spans="2:9" x14ac:dyDescent="0.2">
      <c r="B103" s="487"/>
      <c r="C103" s="487"/>
      <c r="D103" s="487"/>
      <c r="E103" s="487"/>
      <c r="F103" s="487"/>
    </row>
    <row r="104" spans="2:9" x14ac:dyDescent="0.2">
      <c r="B104" s="487"/>
      <c r="C104" s="487"/>
      <c r="D104" s="487"/>
      <c r="E104" s="487"/>
      <c r="F104" s="487"/>
    </row>
    <row r="105" spans="2:9" x14ac:dyDescent="0.2">
      <c r="B105" s="487"/>
      <c r="C105" s="487"/>
      <c r="D105" s="487"/>
      <c r="E105" s="487"/>
      <c r="F105" s="487"/>
    </row>
    <row r="106" spans="2:9" x14ac:dyDescent="0.2">
      <c r="B106" s="487"/>
      <c r="C106" s="487"/>
      <c r="D106" s="487"/>
      <c r="E106" s="487"/>
      <c r="F106" s="487"/>
    </row>
    <row r="107" spans="2:9" x14ac:dyDescent="0.2">
      <c r="B107" s="487"/>
      <c r="C107" s="487"/>
      <c r="D107" s="487"/>
      <c r="E107" s="487"/>
      <c r="F107" s="487"/>
    </row>
    <row r="108" spans="2:9" x14ac:dyDescent="0.2">
      <c r="B108" s="487"/>
      <c r="C108" s="487"/>
      <c r="D108" s="487"/>
      <c r="E108" s="487"/>
      <c r="F108" s="487"/>
    </row>
    <row r="109" spans="2:9" x14ac:dyDescent="0.2">
      <c r="B109" s="487"/>
      <c r="C109" s="487"/>
      <c r="D109" s="487"/>
      <c r="E109" s="487"/>
      <c r="F109" s="487"/>
    </row>
    <row r="110" spans="2:9" x14ac:dyDescent="0.2">
      <c r="B110" s="487"/>
      <c r="C110" s="487"/>
      <c r="D110" s="487"/>
      <c r="E110" s="487"/>
      <c r="F110" s="487"/>
    </row>
    <row r="111" spans="2:9" x14ac:dyDescent="0.2">
      <c r="B111" s="487"/>
      <c r="C111" s="487"/>
      <c r="D111" s="487"/>
      <c r="E111" s="487"/>
      <c r="F111" s="487"/>
    </row>
    <row r="112" spans="2:9" x14ac:dyDescent="0.2">
      <c r="B112" s="487"/>
      <c r="C112" s="487"/>
      <c r="D112" s="487"/>
      <c r="E112" s="487"/>
      <c r="F112" s="487"/>
    </row>
    <row r="113" spans="2:6" x14ac:dyDescent="0.2">
      <c r="B113" s="487"/>
      <c r="C113" s="487"/>
      <c r="D113" s="487"/>
      <c r="E113" s="487"/>
      <c r="F113" s="487"/>
    </row>
    <row r="114" spans="2:6" x14ac:dyDescent="0.2">
      <c r="B114" s="487"/>
      <c r="C114" s="487"/>
      <c r="D114" s="487"/>
      <c r="E114" s="487"/>
      <c r="F114" s="487"/>
    </row>
    <row r="115" spans="2:6" x14ac:dyDescent="0.2">
      <c r="B115" s="487"/>
      <c r="C115" s="487"/>
      <c r="D115" s="487"/>
      <c r="E115" s="487"/>
      <c r="F115" s="487"/>
    </row>
    <row r="116" spans="2:6" x14ac:dyDescent="0.2">
      <c r="B116" s="487"/>
      <c r="C116" s="487"/>
      <c r="D116" s="487"/>
      <c r="E116" s="487"/>
      <c r="F116" s="487"/>
    </row>
    <row r="117" spans="2:6" x14ac:dyDescent="0.2">
      <c r="B117" s="487"/>
      <c r="C117" s="487"/>
      <c r="D117" s="487"/>
      <c r="E117" s="487"/>
      <c r="F117" s="487"/>
    </row>
    <row r="118" spans="2:6" x14ac:dyDescent="0.2">
      <c r="B118" s="487"/>
      <c r="C118" s="487"/>
      <c r="D118" s="487"/>
      <c r="E118" s="487"/>
      <c r="F118" s="487"/>
    </row>
    <row r="119" spans="2:6" x14ac:dyDescent="0.2">
      <c r="B119" s="487"/>
      <c r="C119" s="487"/>
      <c r="D119" s="487"/>
      <c r="E119" s="487"/>
      <c r="F119" s="487"/>
    </row>
    <row r="120" spans="2:6" x14ac:dyDescent="0.2">
      <c r="B120" s="487"/>
      <c r="C120" s="487"/>
      <c r="D120" s="487"/>
      <c r="E120" s="487"/>
      <c r="F120" s="487"/>
    </row>
    <row r="121" spans="2:6" x14ac:dyDescent="0.2">
      <c r="B121" s="487"/>
      <c r="C121" s="487"/>
      <c r="D121" s="487"/>
      <c r="E121" s="487"/>
      <c r="F121" s="487"/>
    </row>
    <row r="122" spans="2:6" x14ac:dyDescent="0.2">
      <c r="B122" s="487"/>
      <c r="C122" s="487"/>
      <c r="D122" s="487"/>
      <c r="E122" s="487"/>
      <c r="F122" s="487"/>
    </row>
    <row r="123" spans="2:6" x14ac:dyDescent="0.2">
      <c r="B123" s="487"/>
      <c r="C123" s="487"/>
      <c r="D123" s="487"/>
      <c r="E123" s="487"/>
      <c r="F123" s="487"/>
    </row>
    <row r="124" spans="2:6" x14ac:dyDescent="0.2">
      <c r="B124" s="487"/>
      <c r="C124" s="487"/>
      <c r="D124" s="487"/>
      <c r="E124" s="487"/>
      <c r="F124" s="487"/>
    </row>
    <row r="125" spans="2:6" x14ac:dyDescent="0.2">
      <c r="B125" s="487"/>
      <c r="C125" s="487"/>
      <c r="D125" s="487"/>
      <c r="E125" s="487"/>
      <c r="F125" s="487"/>
    </row>
    <row r="126" spans="2:6" x14ac:dyDescent="0.2">
      <c r="B126" s="487"/>
      <c r="C126" s="487"/>
      <c r="D126" s="487"/>
      <c r="E126" s="487"/>
      <c r="F126" s="487"/>
    </row>
    <row r="127" spans="2:6" x14ac:dyDescent="0.2">
      <c r="B127" s="487"/>
      <c r="C127" s="487"/>
      <c r="D127" s="487"/>
      <c r="E127" s="487"/>
      <c r="F127" s="487"/>
    </row>
    <row r="128" spans="2:6" x14ac:dyDescent="0.2">
      <c r="B128" s="487"/>
      <c r="C128" s="487"/>
      <c r="D128" s="487"/>
      <c r="E128" s="487"/>
      <c r="F128" s="487"/>
    </row>
    <row r="129" spans="2:6" x14ac:dyDescent="0.2">
      <c r="B129" s="487"/>
      <c r="C129" s="487"/>
      <c r="D129" s="487"/>
      <c r="E129" s="487"/>
      <c r="F129" s="487"/>
    </row>
    <row r="130" spans="2:6" x14ac:dyDescent="0.2">
      <c r="B130" s="487"/>
      <c r="C130" s="487"/>
      <c r="D130" s="487"/>
      <c r="E130" s="487"/>
      <c r="F130" s="487"/>
    </row>
    <row r="131" spans="2:6" x14ac:dyDescent="0.2">
      <c r="B131" s="487"/>
      <c r="C131" s="487"/>
      <c r="D131" s="487"/>
      <c r="E131" s="487"/>
      <c r="F131" s="487"/>
    </row>
    <row r="132" spans="2:6" x14ac:dyDescent="0.2">
      <c r="B132" s="487"/>
      <c r="C132" s="487"/>
      <c r="D132" s="487"/>
      <c r="E132" s="487"/>
      <c r="F132" s="487"/>
    </row>
    <row r="133" spans="2:6" x14ac:dyDescent="0.2">
      <c r="B133" s="487"/>
      <c r="C133" s="487"/>
      <c r="D133" s="487"/>
      <c r="E133" s="487"/>
      <c r="F133" s="487"/>
    </row>
    <row r="134" spans="2:6" x14ac:dyDescent="0.2">
      <c r="B134" s="487"/>
      <c r="C134" s="487"/>
      <c r="D134" s="487"/>
      <c r="E134" s="487"/>
      <c r="F134" s="487"/>
    </row>
    <row r="135" spans="2:6" x14ac:dyDescent="0.2">
      <c r="B135" s="487"/>
      <c r="C135" s="487"/>
      <c r="D135" s="487"/>
      <c r="E135" s="487"/>
      <c r="F135" s="487"/>
    </row>
    <row r="136" spans="2:6" x14ac:dyDescent="0.2">
      <c r="B136" s="487"/>
      <c r="C136" s="487"/>
      <c r="D136" s="487"/>
      <c r="E136" s="487"/>
      <c r="F136" s="487"/>
    </row>
    <row r="137" spans="2:6" x14ac:dyDescent="0.2">
      <c r="B137" s="487"/>
      <c r="C137" s="487"/>
      <c r="D137" s="487"/>
      <c r="E137" s="487"/>
      <c r="F137" s="487"/>
    </row>
    <row r="138" spans="2:6" x14ac:dyDescent="0.2">
      <c r="B138" s="487"/>
      <c r="C138" s="487"/>
      <c r="D138" s="487"/>
      <c r="E138" s="487"/>
      <c r="F138" s="487"/>
    </row>
    <row r="139" spans="2:6" x14ac:dyDescent="0.2">
      <c r="B139" s="487"/>
      <c r="C139" s="487"/>
      <c r="D139" s="487"/>
      <c r="E139" s="487"/>
      <c r="F139" s="487"/>
    </row>
    <row r="140" spans="2:6" x14ac:dyDescent="0.2">
      <c r="B140" s="487"/>
      <c r="C140" s="487"/>
      <c r="D140" s="487"/>
      <c r="E140" s="487"/>
      <c r="F140" s="487"/>
    </row>
    <row r="141" spans="2:6" x14ac:dyDescent="0.2">
      <c r="B141" s="487"/>
      <c r="C141" s="487"/>
      <c r="D141" s="487"/>
      <c r="E141" s="487"/>
      <c r="F141" s="487"/>
    </row>
    <row r="142" spans="2:6" x14ac:dyDescent="0.2">
      <c r="B142" s="487"/>
      <c r="C142" s="487"/>
      <c r="D142" s="487"/>
      <c r="E142" s="487"/>
      <c r="F142" s="487"/>
    </row>
    <row r="143" spans="2:6" x14ac:dyDescent="0.2">
      <c r="B143" s="487"/>
      <c r="C143" s="487"/>
      <c r="D143" s="487"/>
      <c r="E143" s="487"/>
      <c r="F143" s="487"/>
    </row>
    <row r="144" spans="2:6" x14ac:dyDescent="0.2">
      <c r="B144" s="487"/>
      <c r="C144" s="487"/>
      <c r="D144" s="487"/>
      <c r="E144" s="487"/>
      <c r="F144" s="487"/>
    </row>
    <row r="145" spans="2:6" x14ac:dyDescent="0.2">
      <c r="B145" s="487"/>
      <c r="C145" s="487"/>
      <c r="D145" s="487"/>
      <c r="E145" s="487"/>
      <c r="F145" s="487"/>
    </row>
    <row r="146" spans="2:6" x14ac:dyDescent="0.2">
      <c r="B146" s="487"/>
      <c r="C146" s="487"/>
      <c r="D146" s="487"/>
      <c r="E146" s="487"/>
      <c r="F146" s="487"/>
    </row>
    <row r="147" spans="2:6" x14ac:dyDescent="0.2">
      <c r="B147" s="487"/>
      <c r="C147" s="487"/>
      <c r="D147" s="487"/>
      <c r="E147" s="487"/>
      <c r="F147" s="487"/>
    </row>
    <row r="148" spans="2:6" x14ac:dyDescent="0.2">
      <c r="B148" s="487"/>
      <c r="C148" s="487"/>
      <c r="D148" s="487"/>
      <c r="E148" s="487"/>
      <c r="F148" s="487"/>
    </row>
    <row r="149" spans="2:6" x14ac:dyDescent="0.2">
      <c r="B149" s="487"/>
      <c r="C149" s="487"/>
      <c r="D149" s="487"/>
      <c r="E149" s="487"/>
      <c r="F149" s="487"/>
    </row>
    <row r="150" spans="2:6" x14ac:dyDescent="0.2">
      <c r="B150" s="487"/>
      <c r="C150" s="487"/>
      <c r="D150" s="487"/>
      <c r="E150" s="487"/>
      <c r="F150" s="487"/>
    </row>
    <row r="151" spans="2:6" x14ac:dyDescent="0.2">
      <c r="B151" s="487"/>
      <c r="C151" s="487"/>
      <c r="D151" s="487"/>
      <c r="E151" s="487"/>
      <c r="F151" s="487"/>
    </row>
    <row r="152" spans="2:6" x14ac:dyDescent="0.2">
      <c r="B152" s="487"/>
      <c r="C152" s="487"/>
      <c r="D152" s="487"/>
      <c r="E152" s="487"/>
      <c r="F152" s="487"/>
    </row>
    <row r="153" spans="2:6" x14ac:dyDescent="0.2">
      <c r="B153" s="487"/>
      <c r="C153" s="487"/>
      <c r="D153" s="487"/>
      <c r="E153" s="487"/>
      <c r="F153" s="487"/>
    </row>
    <row r="154" spans="2:6" x14ac:dyDescent="0.2">
      <c r="B154" s="487"/>
      <c r="C154" s="487"/>
      <c r="D154" s="487"/>
      <c r="E154" s="487"/>
      <c r="F154" s="487"/>
    </row>
    <row r="155" spans="2:6" x14ac:dyDescent="0.2">
      <c r="B155" s="487"/>
      <c r="C155" s="487"/>
      <c r="D155" s="487"/>
      <c r="E155" s="487"/>
      <c r="F155" s="487"/>
    </row>
    <row r="156" spans="2:6" x14ac:dyDescent="0.2">
      <c r="B156" s="487"/>
      <c r="C156" s="487"/>
      <c r="D156" s="487"/>
      <c r="E156" s="487"/>
      <c r="F156" s="487"/>
    </row>
    <row r="157" spans="2:6" x14ac:dyDescent="0.2">
      <c r="B157" s="487"/>
      <c r="C157" s="487"/>
      <c r="D157" s="487"/>
      <c r="E157" s="487"/>
      <c r="F157" s="487"/>
    </row>
    <row r="158" spans="2:6" x14ac:dyDescent="0.2">
      <c r="B158" s="487"/>
      <c r="C158" s="487"/>
      <c r="D158" s="487"/>
      <c r="E158" s="487"/>
      <c r="F158" s="487"/>
    </row>
    <row r="159" spans="2:6" x14ac:dyDescent="0.2">
      <c r="B159" s="487"/>
      <c r="C159" s="487"/>
      <c r="D159" s="487"/>
      <c r="E159" s="487"/>
      <c r="F159" s="487"/>
    </row>
    <row r="160" spans="2:6" x14ac:dyDescent="0.2">
      <c r="B160" s="487"/>
      <c r="C160" s="487"/>
      <c r="D160" s="487"/>
      <c r="E160" s="487"/>
      <c r="F160" s="487"/>
    </row>
    <row r="161" spans="2:6" x14ac:dyDescent="0.2">
      <c r="B161" s="487"/>
      <c r="C161" s="487"/>
      <c r="D161" s="487"/>
      <c r="E161" s="487"/>
      <c r="F161" s="487"/>
    </row>
    <row r="162" spans="2:6" x14ac:dyDescent="0.2">
      <c r="B162" s="487"/>
      <c r="C162" s="487"/>
      <c r="D162" s="487"/>
      <c r="E162" s="487"/>
      <c r="F162" s="487"/>
    </row>
    <row r="163" spans="2:6" x14ac:dyDescent="0.2">
      <c r="B163" s="487"/>
      <c r="C163" s="487"/>
      <c r="D163" s="487"/>
      <c r="E163" s="487"/>
      <c r="F163" s="487"/>
    </row>
    <row r="164" spans="2:6" x14ac:dyDescent="0.2">
      <c r="B164" s="487"/>
      <c r="C164" s="487"/>
      <c r="D164" s="487"/>
      <c r="E164" s="487"/>
      <c r="F164" s="487"/>
    </row>
    <row r="165" spans="2:6" x14ac:dyDescent="0.2">
      <c r="B165" s="487"/>
      <c r="C165" s="487"/>
      <c r="D165" s="487"/>
      <c r="E165" s="487"/>
      <c r="F165" s="487"/>
    </row>
    <row r="166" spans="2:6" x14ac:dyDescent="0.2">
      <c r="B166" s="487"/>
      <c r="C166" s="487"/>
      <c r="D166" s="487"/>
      <c r="E166" s="487"/>
      <c r="F166" s="487"/>
    </row>
    <row r="167" spans="2:6" x14ac:dyDescent="0.2">
      <c r="B167" s="487"/>
      <c r="C167" s="487"/>
      <c r="D167" s="487"/>
      <c r="E167" s="487"/>
      <c r="F167" s="487"/>
    </row>
    <row r="168" spans="2:6" x14ac:dyDescent="0.2">
      <c r="B168" s="487"/>
      <c r="C168" s="487"/>
      <c r="D168" s="487"/>
      <c r="E168" s="487"/>
      <c r="F168" s="487"/>
    </row>
    <row r="169" spans="2:6" x14ac:dyDescent="0.2">
      <c r="B169" s="487"/>
      <c r="C169" s="487"/>
      <c r="D169" s="487"/>
      <c r="E169" s="487"/>
      <c r="F169" s="487"/>
    </row>
    <row r="170" spans="2:6" x14ac:dyDescent="0.2">
      <c r="B170" s="487"/>
      <c r="C170" s="487"/>
      <c r="D170" s="487"/>
      <c r="E170" s="487"/>
      <c r="F170" s="487"/>
    </row>
    <row r="171" spans="2:6" x14ac:dyDescent="0.2">
      <c r="B171" s="487"/>
      <c r="C171" s="487"/>
      <c r="D171" s="487"/>
      <c r="E171" s="487"/>
      <c r="F171" s="487"/>
    </row>
    <row r="172" spans="2:6" x14ac:dyDescent="0.2">
      <c r="B172" s="487"/>
      <c r="C172" s="487"/>
      <c r="D172" s="487"/>
      <c r="E172" s="487"/>
      <c r="F172" s="487"/>
    </row>
    <row r="173" spans="2:6" x14ac:dyDescent="0.2">
      <c r="B173" s="487"/>
      <c r="C173" s="487"/>
      <c r="D173" s="487"/>
      <c r="E173" s="487"/>
      <c r="F173" s="487"/>
    </row>
    <row r="174" spans="2:6" x14ac:dyDescent="0.2">
      <c r="B174" s="487"/>
      <c r="C174" s="487"/>
      <c r="D174" s="487"/>
      <c r="E174" s="487"/>
      <c r="F174" s="487"/>
    </row>
    <row r="175" spans="2:6" x14ac:dyDescent="0.2">
      <c r="B175" s="487"/>
      <c r="C175" s="487"/>
      <c r="D175" s="487"/>
      <c r="E175" s="487"/>
      <c r="F175" s="487"/>
    </row>
    <row r="176" spans="2:6" x14ac:dyDescent="0.2">
      <c r="B176" s="487"/>
      <c r="C176" s="487"/>
      <c r="D176" s="487"/>
      <c r="E176" s="487"/>
      <c r="F176" s="487"/>
    </row>
    <row r="177" spans="2:6" x14ac:dyDescent="0.2">
      <c r="B177" s="487"/>
      <c r="C177" s="487"/>
      <c r="D177" s="487"/>
      <c r="E177" s="487"/>
      <c r="F177" s="487"/>
    </row>
    <row r="178" spans="2:6" x14ac:dyDescent="0.2">
      <c r="B178" s="487"/>
      <c r="C178" s="487"/>
      <c r="D178" s="487"/>
      <c r="E178" s="487"/>
      <c r="F178" s="487"/>
    </row>
    <row r="179" spans="2:6" x14ac:dyDescent="0.2">
      <c r="B179" s="487"/>
      <c r="C179" s="487"/>
      <c r="D179" s="487"/>
      <c r="E179" s="487"/>
      <c r="F179" s="487"/>
    </row>
    <row r="180" spans="2:6" x14ac:dyDescent="0.2">
      <c r="B180" s="487"/>
      <c r="C180" s="487"/>
      <c r="D180" s="487"/>
      <c r="E180" s="487"/>
      <c r="F180" s="487"/>
    </row>
    <row r="181" spans="2:6" x14ac:dyDescent="0.2">
      <c r="B181" s="487"/>
      <c r="C181" s="487"/>
      <c r="D181" s="487"/>
      <c r="E181" s="487"/>
      <c r="F181" s="487"/>
    </row>
    <row r="182" spans="2:6" x14ac:dyDescent="0.2">
      <c r="B182" s="487"/>
      <c r="C182" s="487"/>
      <c r="D182" s="487"/>
      <c r="E182" s="487"/>
      <c r="F182" s="487"/>
    </row>
    <row r="183" spans="2:6" x14ac:dyDescent="0.2">
      <c r="B183" s="487"/>
      <c r="C183" s="487"/>
      <c r="D183" s="487"/>
      <c r="E183" s="487"/>
      <c r="F183" s="487"/>
    </row>
    <row r="184" spans="2:6" x14ac:dyDescent="0.2">
      <c r="B184" s="487"/>
      <c r="C184" s="487"/>
      <c r="D184" s="487"/>
      <c r="E184" s="487"/>
      <c r="F184" s="487"/>
    </row>
    <row r="185" spans="2:6" x14ac:dyDescent="0.2">
      <c r="B185" s="487"/>
      <c r="C185" s="487"/>
      <c r="D185" s="487"/>
      <c r="E185" s="487"/>
      <c r="F185" s="487"/>
    </row>
    <row r="186" spans="2:6" x14ac:dyDescent="0.2">
      <c r="B186" s="487"/>
      <c r="C186" s="487"/>
      <c r="D186" s="487"/>
      <c r="E186" s="487"/>
      <c r="F186" s="487"/>
    </row>
    <row r="187" spans="2:6" x14ac:dyDescent="0.2">
      <c r="B187" s="487"/>
      <c r="C187" s="487"/>
      <c r="D187" s="487"/>
      <c r="E187" s="487"/>
      <c r="F187" s="487"/>
    </row>
    <row r="188" spans="2:6" x14ac:dyDescent="0.2">
      <c r="B188" s="487"/>
      <c r="C188" s="487"/>
      <c r="D188" s="487"/>
      <c r="E188" s="487"/>
      <c r="F188" s="487"/>
    </row>
    <row r="189" spans="2:6" x14ac:dyDescent="0.2">
      <c r="B189" s="487"/>
      <c r="C189" s="487"/>
      <c r="D189" s="487"/>
      <c r="E189" s="487"/>
      <c r="F189" s="487"/>
    </row>
    <row r="190" spans="2:6" x14ac:dyDescent="0.2">
      <c r="B190" s="487"/>
      <c r="C190" s="487"/>
      <c r="D190" s="487"/>
      <c r="E190" s="487"/>
      <c r="F190" s="487"/>
    </row>
    <row r="191" spans="2:6" x14ac:dyDescent="0.2">
      <c r="B191" s="487"/>
      <c r="C191" s="487"/>
      <c r="D191" s="487"/>
      <c r="E191" s="487"/>
      <c r="F191" s="487"/>
    </row>
    <row r="192" spans="2:6" x14ac:dyDescent="0.2">
      <c r="B192" s="487"/>
      <c r="C192" s="487"/>
      <c r="D192" s="487"/>
      <c r="E192" s="487"/>
      <c r="F192" s="487"/>
    </row>
    <row r="193" spans="2:6" x14ac:dyDescent="0.2">
      <c r="B193" s="487"/>
      <c r="C193" s="487"/>
      <c r="D193" s="487"/>
      <c r="E193" s="487"/>
      <c r="F193" s="487"/>
    </row>
    <row r="194" spans="2:6" x14ac:dyDescent="0.2">
      <c r="B194" s="487"/>
      <c r="C194" s="487"/>
      <c r="D194" s="487"/>
      <c r="E194" s="487"/>
      <c r="F194" s="487"/>
    </row>
    <row r="195" spans="2:6" x14ac:dyDescent="0.2">
      <c r="B195" s="487"/>
      <c r="C195" s="487"/>
      <c r="D195" s="487"/>
      <c r="E195" s="487"/>
      <c r="F195" s="487"/>
    </row>
    <row r="196" spans="2:6" x14ac:dyDescent="0.2">
      <c r="B196" s="487"/>
      <c r="C196" s="487"/>
      <c r="D196" s="487"/>
      <c r="E196" s="487"/>
      <c r="F196" s="487"/>
    </row>
    <row r="197" spans="2:6" x14ac:dyDescent="0.2">
      <c r="B197" s="487"/>
      <c r="C197" s="487"/>
      <c r="D197" s="487"/>
      <c r="E197" s="487"/>
      <c r="F197" s="487"/>
    </row>
    <row r="198" spans="2:6" x14ac:dyDescent="0.2">
      <c r="B198" s="487"/>
      <c r="C198" s="487"/>
      <c r="D198" s="487"/>
      <c r="E198" s="487"/>
      <c r="F198" s="487"/>
    </row>
    <row r="199" spans="2:6" x14ac:dyDescent="0.2">
      <c r="B199" s="487"/>
      <c r="C199" s="487"/>
      <c r="D199" s="487"/>
      <c r="E199" s="487"/>
      <c r="F199" s="487"/>
    </row>
    <row r="200" spans="2:6" x14ac:dyDescent="0.2">
      <c r="B200" s="487"/>
      <c r="C200" s="487"/>
      <c r="D200" s="487"/>
      <c r="E200" s="487"/>
      <c r="F200" s="487"/>
    </row>
    <row r="201" spans="2:6" x14ac:dyDescent="0.2">
      <c r="B201" s="487"/>
      <c r="C201" s="487"/>
      <c r="D201" s="487"/>
      <c r="E201" s="487"/>
      <c r="F201" s="487"/>
    </row>
    <row r="202" spans="2:6" x14ac:dyDescent="0.2">
      <c r="B202" s="487"/>
      <c r="C202" s="487"/>
      <c r="D202" s="487"/>
      <c r="E202" s="487"/>
      <c r="F202" s="487"/>
    </row>
    <row r="203" spans="2:6" x14ac:dyDescent="0.2">
      <c r="B203" s="487"/>
      <c r="C203" s="487"/>
      <c r="D203" s="487"/>
      <c r="E203" s="487"/>
      <c r="F203" s="487"/>
    </row>
    <row r="204" spans="2:6" x14ac:dyDescent="0.2">
      <c r="B204" s="487"/>
      <c r="C204" s="487"/>
      <c r="D204" s="487"/>
      <c r="E204" s="487"/>
      <c r="F204" s="487"/>
    </row>
    <row r="205" spans="2:6" x14ac:dyDescent="0.2">
      <c r="B205" s="487"/>
      <c r="C205" s="487"/>
      <c r="D205" s="487"/>
      <c r="E205" s="487"/>
      <c r="F205" s="487"/>
    </row>
    <row r="206" spans="2:6" x14ac:dyDescent="0.2">
      <c r="B206" s="487"/>
      <c r="C206" s="487"/>
      <c r="D206" s="487"/>
      <c r="E206" s="487"/>
      <c r="F206" s="487"/>
    </row>
    <row r="207" spans="2:6" x14ac:dyDescent="0.2">
      <c r="B207" s="487"/>
      <c r="C207" s="487"/>
      <c r="D207" s="487"/>
      <c r="E207" s="487"/>
      <c r="F207" s="487"/>
    </row>
    <row r="208" spans="2:6" x14ac:dyDescent="0.2">
      <c r="B208" s="487"/>
      <c r="C208" s="487"/>
      <c r="D208" s="487"/>
      <c r="E208" s="487"/>
      <c r="F208" s="487"/>
    </row>
    <row r="209" spans="2:6" x14ac:dyDescent="0.2">
      <c r="B209" s="487"/>
      <c r="C209" s="487"/>
      <c r="D209" s="487"/>
      <c r="E209" s="487"/>
      <c r="F209" s="487"/>
    </row>
    <row r="210" spans="2:6" x14ac:dyDescent="0.2">
      <c r="B210" s="487"/>
      <c r="C210" s="487"/>
      <c r="D210" s="487"/>
      <c r="E210" s="487"/>
      <c r="F210" s="487"/>
    </row>
    <row r="211" spans="2:6" x14ac:dyDescent="0.2">
      <c r="B211" s="487"/>
      <c r="C211" s="487"/>
      <c r="D211" s="487"/>
      <c r="E211" s="487"/>
      <c r="F211" s="487"/>
    </row>
    <row r="212" spans="2:6" x14ac:dyDescent="0.2">
      <c r="B212" s="487"/>
      <c r="C212" s="487"/>
      <c r="D212" s="487"/>
      <c r="E212" s="487"/>
      <c r="F212" s="487"/>
    </row>
    <row r="213" spans="2:6" x14ac:dyDescent="0.2">
      <c r="B213" s="487"/>
      <c r="C213" s="487"/>
      <c r="D213" s="487"/>
      <c r="E213" s="487"/>
      <c r="F213" s="487"/>
    </row>
    <row r="214" spans="2:6" x14ac:dyDescent="0.2">
      <c r="B214" s="487"/>
      <c r="C214" s="487"/>
      <c r="D214" s="487"/>
      <c r="E214" s="487"/>
      <c r="F214" s="487"/>
    </row>
    <row r="215" spans="2:6" x14ac:dyDescent="0.2">
      <c r="B215" s="487"/>
      <c r="C215" s="487"/>
      <c r="D215" s="487"/>
      <c r="E215" s="487"/>
      <c r="F215" s="487"/>
    </row>
    <row r="216" spans="2:6" x14ac:dyDescent="0.2">
      <c r="B216" s="487"/>
      <c r="C216" s="487"/>
      <c r="D216" s="487"/>
      <c r="E216" s="487"/>
      <c r="F216" s="487"/>
    </row>
    <row r="217" spans="2:6" x14ac:dyDescent="0.2">
      <c r="B217" s="487"/>
      <c r="C217" s="487"/>
      <c r="D217" s="487"/>
      <c r="E217" s="487"/>
      <c r="F217" s="487"/>
    </row>
    <row r="218" spans="2:6" x14ac:dyDescent="0.2">
      <c r="B218" s="487"/>
      <c r="C218" s="487"/>
      <c r="D218" s="487"/>
      <c r="E218" s="487"/>
      <c r="F218" s="487"/>
    </row>
    <row r="219" spans="2:6" x14ac:dyDescent="0.2">
      <c r="B219" s="487"/>
      <c r="C219" s="487"/>
      <c r="D219" s="487"/>
      <c r="E219" s="487"/>
      <c r="F219" s="487"/>
    </row>
    <row r="220" spans="2:6" x14ac:dyDescent="0.2">
      <c r="B220" s="487"/>
      <c r="C220" s="487"/>
      <c r="D220" s="487"/>
      <c r="E220" s="487"/>
      <c r="F220" s="487"/>
    </row>
    <row r="221" spans="2:6" x14ac:dyDescent="0.2">
      <c r="B221" s="487"/>
      <c r="C221" s="487"/>
      <c r="D221" s="487"/>
      <c r="E221" s="487"/>
      <c r="F221" s="487"/>
    </row>
    <row r="222" spans="2:6" x14ac:dyDescent="0.2">
      <c r="B222" s="487"/>
      <c r="C222" s="487"/>
      <c r="D222" s="487"/>
      <c r="E222" s="487"/>
      <c r="F222" s="487"/>
    </row>
    <row r="223" spans="2:6" x14ac:dyDescent="0.2">
      <c r="B223" s="487"/>
      <c r="C223" s="487"/>
      <c r="D223" s="487"/>
      <c r="E223" s="487"/>
      <c r="F223" s="487"/>
    </row>
    <row r="224" spans="2:6" x14ac:dyDescent="0.2">
      <c r="B224" s="487"/>
      <c r="C224" s="487"/>
      <c r="D224" s="487"/>
      <c r="E224" s="487"/>
      <c r="F224" s="487"/>
    </row>
    <row r="225" spans="2:6" x14ac:dyDescent="0.2">
      <c r="B225" s="487"/>
      <c r="C225" s="487"/>
      <c r="D225" s="487"/>
      <c r="E225" s="487"/>
      <c r="F225" s="487"/>
    </row>
    <row r="226" spans="2:6" x14ac:dyDescent="0.2">
      <c r="B226" s="487"/>
      <c r="C226" s="487"/>
      <c r="D226" s="487"/>
      <c r="E226" s="487"/>
      <c r="F226" s="487"/>
    </row>
    <row r="227" spans="2:6" x14ac:dyDescent="0.2">
      <c r="B227" s="487"/>
      <c r="C227" s="487"/>
      <c r="D227" s="487"/>
      <c r="E227" s="487"/>
      <c r="F227" s="487"/>
    </row>
    <row r="228" spans="2:6" x14ac:dyDescent="0.2">
      <c r="B228" s="487"/>
      <c r="C228" s="487"/>
      <c r="D228" s="487"/>
      <c r="E228" s="487"/>
      <c r="F228" s="487"/>
    </row>
    <row r="229" spans="2:6" x14ac:dyDescent="0.2">
      <c r="B229" s="487"/>
      <c r="C229" s="487"/>
      <c r="D229" s="487"/>
      <c r="E229" s="487"/>
      <c r="F229" s="487"/>
    </row>
    <row r="230" spans="2:6" x14ac:dyDescent="0.2">
      <c r="B230" s="487"/>
      <c r="C230" s="487"/>
      <c r="D230" s="487"/>
      <c r="E230" s="487"/>
      <c r="F230" s="487"/>
    </row>
    <row r="231" spans="2:6" x14ac:dyDescent="0.2">
      <c r="B231" s="487"/>
      <c r="C231" s="487"/>
      <c r="D231" s="487"/>
      <c r="E231" s="487"/>
      <c r="F231" s="487"/>
    </row>
    <row r="232" spans="2:6" x14ac:dyDescent="0.2">
      <c r="B232" s="487"/>
      <c r="C232" s="487"/>
      <c r="D232" s="487"/>
      <c r="E232" s="487"/>
      <c r="F232" s="487"/>
    </row>
    <row r="233" spans="2:6" x14ac:dyDescent="0.2">
      <c r="B233" s="487"/>
      <c r="C233" s="487"/>
      <c r="D233" s="487"/>
      <c r="E233" s="487"/>
      <c r="F233" s="487"/>
    </row>
    <row r="234" spans="2:6" x14ac:dyDescent="0.2">
      <c r="B234" s="487"/>
      <c r="C234" s="487"/>
      <c r="D234" s="487"/>
      <c r="E234" s="487"/>
      <c r="F234" s="487"/>
    </row>
    <row r="235" spans="2:6" x14ac:dyDescent="0.2">
      <c r="B235" s="487"/>
      <c r="C235" s="487"/>
      <c r="D235" s="487"/>
      <c r="E235" s="487"/>
      <c r="F235" s="487"/>
    </row>
    <row r="236" spans="2:6" x14ac:dyDescent="0.2">
      <c r="B236" s="487"/>
      <c r="C236" s="487"/>
      <c r="D236" s="487"/>
      <c r="E236" s="487"/>
      <c r="F236" s="487"/>
    </row>
    <row r="237" spans="2:6" x14ac:dyDescent="0.2">
      <c r="B237" s="487"/>
      <c r="C237" s="487"/>
      <c r="D237" s="487"/>
      <c r="E237" s="487"/>
      <c r="F237" s="487"/>
    </row>
    <row r="238" spans="2:6" x14ac:dyDescent="0.2">
      <c r="B238" s="487"/>
      <c r="C238" s="487"/>
      <c r="D238" s="487"/>
      <c r="E238" s="487"/>
      <c r="F238" s="487"/>
    </row>
    <row r="239" spans="2:6" x14ac:dyDescent="0.2">
      <c r="B239" s="487"/>
      <c r="C239" s="487"/>
      <c r="D239" s="487"/>
      <c r="E239" s="487"/>
      <c r="F239" s="487"/>
    </row>
    <row r="240" spans="2:6" x14ac:dyDescent="0.2">
      <c r="B240" s="487"/>
      <c r="C240" s="487"/>
      <c r="D240" s="487"/>
      <c r="E240" s="487"/>
      <c r="F240" s="487"/>
    </row>
    <row r="241" spans="2:6" x14ac:dyDescent="0.2">
      <c r="B241" s="487"/>
      <c r="C241" s="487"/>
      <c r="D241" s="487"/>
      <c r="E241" s="487"/>
      <c r="F241" s="487"/>
    </row>
    <row r="242" spans="2:6" x14ac:dyDescent="0.2">
      <c r="B242" s="487"/>
      <c r="C242" s="487"/>
      <c r="D242" s="487"/>
      <c r="E242" s="487"/>
      <c r="F242" s="487"/>
    </row>
    <row r="243" spans="2:6" x14ac:dyDescent="0.2">
      <c r="B243" s="487"/>
      <c r="C243" s="487"/>
      <c r="D243" s="487"/>
      <c r="E243" s="487"/>
      <c r="F243" s="487"/>
    </row>
    <row r="244" spans="2:6" x14ac:dyDescent="0.2">
      <c r="B244" s="487"/>
      <c r="C244" s="487"/>
      <c r="D244" s="487"/>
      <c r="E244" s="487"/>
      <c r="F244" s="487"/>
    </row>
    <row r="245" spans="2:6" x14ac:dyDescent="0.2">
      <c r="B245" s="487"/>
      <c r="C245" s="487"/>
      <c r="D245" s="487"/>
      <c r="E245" s="487"/>
      <c r="F245" s="487"/>
    </row>
    <row r="246" spans="2:6" x14ac:dyDescent="0.2">
      <c r="B246" s="487"/>
      <c r="C246" s="487"/>
      <c r="D246" s="487"/>
      <c r="E246" s="487"/>
      <c r="F246" s="487"/>
    </row>
    <row r="247" spans="2:6" x14ac:dyDescent="0.2">
      <c r="B247" s="487"/>
      <c r="C247" s="487"/>
      <c r="D247" s="487"/>
      <c r="E247" s="487"/>
      <c r="F247" s="487"/>
    </row>
    <row r="248" spans="2:6" x14ac:dyDescent="0.2">
      <c r="B248" s="487"/>
      <c r="C248" s="487"/>
      <c r="D248" s="487"/>
      <c r="E248" s="487"/>
      <c r="F248" s="487"/>
    </row>
    <row r="249" spans="2:6" x14ac:dyDescent="0.2">
      <c r="B249" s="487"/>
      <c r="C249" s="487"/>
      <c r="D249" s="487"/>
      <c r="E249" s="487"/>
      <c r="F249" s="487"/>
    </row>
    <row r="250" spans="2:6" x14ac:dyDescent="0.2">
      <c r="B250" s="487"/>
      <c r="C250" s="487"/>
      <c r="D250" s="487"/>
      <c r="E250" s="487"/>
      <c r="F250" s="487"/>
    </row>
    <row r="251" spans="2:6" x14ac:dyDescent="0.2">
      <c r="B251" s="487"/>
      <c r="C251" s="487"/>
      <c r="D251" s="487"/>
      <c r="E251" s="487"/>
      <c r="F251" s="487"/>
    </row>
    <row r="252" spans="2:6" x14ac:dyDescent="0.2">
      <c r="B252" s="487"/>
      <c r="C252" s="487"/>
      <c r="D252" s="487"/>
      <c r="E252" s="487"/>
      <c r="F252" s="487"/>
    </row>
    <row r="253" spans="2:6" x14ac:dyDescent="0.2">
      <c r="B253" s="487"/>
      <c r="C253" s="487"/>
      <c r="D253" s="487"/>
      <c r="E253" s="487"/>
      <c r="F253" s="487"/>
    </row>
    <row r="254" spans="2:6" x14ac:dyDescent="0.2">
      <c r="B254" s="487"/>
      <c r="C254" s="487"/>
      <c r="D254" s="487"/>
      <c r="E254" s="487"/>
      <c r="F254" s="487"/>
    </row>
    <row r="255" spans="2:6" x14ac:dyDescent="0.2">
      <c r="B255" s="487"/>
      <c r="C255" s="487"/>
      <c r="D255" s="487"/>
      <c r="E255" s="487"/>
      <c r="F255" s="487"/>
    </row>
    <row r="256" spans="2:6" x14ac:dyDescent="0.2">
      <c r="B256" s="487"/>
      <c r="C256" s="487"/>
      <c r="D256" s="487"/>
      <c r="E256" s="487"/>
      <c r="F256" s="487"/>
    </row>
    <row r="257" spans="2:6" x14ac:dyDescent="0.2">
      <c r="B257" s="487"/>
      <c r="C257" s="487"/>
      <c r="D257" s="487"/>
      <c r="E257" s="487"/>
      <c r="F257" s="487"/>
    </row>
    <row r="258" spans="2:6" x14ac:dyDescent="0.2">
      <c r="B258" s="487"/>
      <c r="C258" s="487"/>
      <c r="D258" s="487"/>
      <c r="E258" s="487"/>
      <c r="F258" s="487"/>
    </row>
    <row r="259" spans="2:6" x14ac:dyDescent="0.2">
      <c r="B259" s="487"/>
      <c r="C259" s="487"/>
      <c r="D259" s="487"/>
      <c r="E259" s="487"/>
      <c r="F259" s="487"/>
    </row>
    <row r="260" spans="2:6" x14ac:dyDescent="0.2">
      <c r="B260" s="487"/>
      <c r="C260" s="487"/>
      <c r="D260" s="487"/>
      <c r="E260" s="487"/>
      <c r="F260" s="487"/>
    </row>
    <row r="261" spans="2:6" x14ac:dyDescent="0.2">
      <c r="B261" s="487"/>
      <c r="C261" s="487"/>
      <c r="D261" s="487"/>
      <c r="E261" s="487"/>
      <c r="F261" s="487"/>
    </row>
    <row r="262" spans="2:6" x14ac:dyDescent="0.2">
      <c r="B262" s="487"/>
      <c r="C262" s="487"/>
      <c r="D262" s="487"/>
      <c r="E262" s="487"/>
      <c r="F262" s="487"/>
    </row>
    <row r="263" spans="2:6" x14ac:dyDescent="0.2">
      <c r="B263" s="487"/>
      <c r="C263" s="487"/>
      <c r="D263" s="487"/>
      <c r="E263" s="487"/>
      <c r="F263" s="487"/>
    </row>
    <row r="264" spans="2:6" x14ac:dyDescent="0.2">
      <c r="B264" s="487"/>
      <c r="C264" s="487"/>
      <c r="D264" s="487"/>
      <c r="E264" s="487"/>
      <c r="F264" s="487"/>
    </row>
    <row r="265" spans="2:6" x14ac:dyDescent="0.2">
      <c r="B265" s="487"/>
      <c r="C265" s="487"/>
      <c r="D265" s="487"/>
      <c r="E265" s="487"/>
      <c r="F265" s="487"/>
    </row>
    <row r="266" spans="2:6" x14ac:dyDescent="0.2">
      <c r="B266" s="487"/>
      <c r="C266" s="487"/>
      <c r="D266" s="487"/>
      <c r="E266" s="487"/>
      <c r="F266" s="487"/>
    </row>
    <row r="267" spans="2:6" x14ac:dyDescent="0.2">
      <c r="B267" s="487"/>
      <c r="C267" s="487"/>
      <c r="D267" s="487"/>
      <c r="E267" s="487"/>
      <c r="F267" s="487"/>
    </row>
    <row r="268" spans="2:6" x14ac:dyDescent="0.2">
      <c r="B268" s="487"/>
      <c r="C268" s="487"/>
      <c r="D268" s="487"/>
      <c r="E268" s="487"/>
      <c r="F268" s="487"/>
    </row>
    <row r="269" spans="2:6" x14ac:dyDescent="0.2">
      <c r="B269" s="487"/>
      <c r="C269" s="487"/>
      <c r="D269" s="487"/>
      <c r="E269" s="487"/>
      <c r="F269" s="487"/>
    </row>
    <row r="270" spans="2:6" x14ac:dyDescent="0.2">
      <c r="B270" s="487"/>
      <c r="C270" s="487"/>
      <c r="D270" s="487"/>
      <c r="E270" s="487"/>
      <c r="F270" s="487"/>
    </row>
    <row r="271" spans="2:6" x14ac:dyDescent="0.2">
      <c r="B271" s="487"/>
      <c r="C271" s="487"/>
      <c r="D271" s="487"/>
      <c r="E271" s="487"/>
      <c r="F271" s="487"/>
    </row>
    <row r="272" spans="2:6" x14ac:dyDescent="0.2">
      <c r="B272" s="487"/>
      <c r="C272" s="487"/>
      <c r="D272" s="487"/>
      <c r="E272" s="487"/>
      <c r="F272" s="487"/>
    </row>
    <row r="273" spans="2:6" x14ac:dyDescent="0.2">
      <c r="B273" s="487"/>
      <c r="C273" s="487"/>
      <c r="D273" s="487"/>
      <c r="E273" s="487"/>
      <c r="F273" s="487"/>
    </row>
    <row r="274" spans="2:6" x14ac:dyDescent="0.2">
      <c r="B274" s="487"/>
      <c r="C274" s="487"/>
      <c r="D274" s="487"/>
      <c r="E274" s="487"/>
      <c r="F274" s="487"/>
    </row>
    <row r="275" spans="2:6" x14ac:dyDescent="0.2">
      <c r="B275" s="487"/>
      <c r="C275" s="487"/>
      <c r="D275" s="487"/>
      <c r="E275" s="487"/>
      <c r="F275" s="487"/>
    </row>
    <row r="276" spans="2:6" x14ac:dyDescent="0.2">
      <c r="B276" s="487"/>
      <c r="C276" s="487"/>
      <c r="D276" s="487"/>
      <c r="E276" s="487"/>
      <c r="F276" s="487"/>
    </row>
    <row r="277" spans="2:6" x14ac:dyDescent="0.2">
      <c r="B277" s="487"/>
      <c r="C277" s="487"/>
      <c r="D277" s="487"/>
      <c r="E277" s="487"/>
      <c r="F277" s="487"/>
    </row>
    <row r="278" spans="2:6" x14ac:dyDescent="0.2">
      <c r="B278" s="487"/>
      <c r="C278" s="487"/>
      <c r="D278" s="487"/>
      <c r="E278" s="487"/>
      <c r="F278" s="487"/>
    </row>
    <row r="279" spans="2:6" x14ac:dyDescent="0.2">
      <c r="B279" s="487"/>
      <c r="C279" s="487"/>
      <c r="D279" s="487"/>
      <c r="E279" s="487"/>
      <c r="F279" s="487"/>
    </row>
    <row r="280" spans="2:6" x14ac:dyDescent="0.2">
      <c r="B280" s="487"/>
      <c r="C280" s="487"/>
      <c r="D280" s="487"/>
      <c r="E280" s="487"/>
      <c r="F280" s="487"/>
    </row>
    <row r="281" spans="2:6" x14ac:dyDescent="0.2">
      <c r="B281" s="487"/>
      <c r="C281" s="487"/>
      <c r="D281" s="487"/>
      <c r="E281" s="487"/>
      <c r="F281" s="487"/>
    </row>
    <row r="282" spans="2:6" x14ac:dyDescent="0.2">
      <c r="B282" s="487"/>
      <c r="C282" s="487"/>
      <c r="D282" s="487"/>
      <c r="E282" s="487"/>
      <c r="F282" s="487"/>
    </row>
    <row r="283" spans="2:6" x14ac:dyDescent="0.2">
      <c r="B283" s="487"/>
      <c r="C283" s="487"/>
      <c r="D283" s="487"/>
      <c r="E283" s="487"/>
      <c r="F283" s="487"/>
    </row>
    <row r="284" spans="2:6" x14ac:dyDescent="0.2">
      <c r="B284" s="487"/>
      <c r="C284" s="487"/>
      <c r="D284" s="487"/>
      <c r="E284" s="487"/>
      <c r="F284" s="487"/>
    </row>
    <row r="285" spans="2:6" x14ac:dyDescent="0.2">
      <c r="B285" s="487"/>
      <c r="C285" s="487"/>
      <c r="D285" s="487"/>
      <c r="E285" s="487"/>
      <c r="F285" s="487"/>
    </row>
    <row r="286" spans="2:6" x14ac:dyDescent="0.2">
      <c r="B286" s="487"/>
      <c r="C286" s="487"/>
      <c r="D286" s="487"/>
      <c r="E286" s="487"/>
      <c r="F286" s="487"/>
    </row>
    <row r="287" spans="2:6" x14ac:dyDescent="0.2">
      <c r="B287" s="487"/>
      <c r="C287" s="487"/>
      <c r="D287" s="487"/>
      <c r="E287" s="487"/>
      <c r="F287" s="487"/>
    </row>
    <row r="288" spans="2:6" x14ac:dyDescent="0.2">
      <c r="B288" s="487"/>
      <c r="C288" s="487"/>
      <c r="D288" s="487"/>
      <c r="E288" s="487"/>
      <c r="F288" s="487"/>
    </row>
    <row r="289" spans="2:6" x14ac:dyDescent="0.2">
      <c r="B289" s="487"/>
      <c r="C289" s="487"/>
      <c r="D289" s="487"/>
      <c r="E289" s="487"/>
      <c r="F289" s="487"/>
    </row>
    <row r="290" spans="2:6" x14ac:dyDescent="0.2">
      <c r="B290" s="487"/>
      <c r="C290" s="487"/>
      <c r="D290" s="487"/>
      <c r="E290" s="487"/>
      <c r="F290" s="487"/>
    </row>
    <row r="291" spans="2:6" x14ac:dyDescent="0.2">
      <c r="B291" s="487"/>
      <c r="C291" s="487"/>
      <c r="D291" s="487"/>
      <c r="E291" s="487"/>
      <c r="F291" s="487"/>
    </row>
    <row r="292" spans="2:6" x14ac:dyDescent="0.2">
      <c r="B292" s="487"/>
      <c r="C292" s="487"/>
      <c r="D292" s="487"/>
      <c r="E292" s="487"/>
      <c r="F292" s="487"/>
    </row>
    <row r="293" spans="2:6" x14ac:dyDescent="0.2">
      <c r="B293" s="487"/>
      <c r="C293" s="487"/>
      <c r="D293" s="487"/>
      <c r="E293" s="487"/>
      <c r="F293" s="487"/>
    </row>
    <row r="294" spans="2:6" x14ac:dyDescent="0.2">
      <c r="B294" s="487"/>
      <c r="C294" s="487"/>
      <c r="D294" s="487"/>
      <c r="E294" s="487"/>
      <c r="F294" s="487"/>
    </row>
    <row r="295" spans="2:6" x14ac:dyDescent="0.2">
      <c r="B295" s="487"/>
      <c r="C295" s="487"/>
      <c r="D295" s="487"/>
      <c r="E295" s="487"/>
      <c r="F295" s="487"/>
    </row>
    <row r="296" spans="2:6" x14ac:dyDescent="0.2">
      <c r="B296" s="487"/>
      <c r="C296" s="487"/>
      <c r="D296" s="487"/>
      <c r="E296" s="487"/>
      <c r="F296" s="487"/>
    </row>
    <row r="297" spans="2:6" x14ac:dyDescent="0.2">
      <c r="B297" s="487"/>
      <c r="C297" s="487"/>
      <c r="D297" s="487"/>
      <c r="E297" s="487"/>
      <c r="F297" s="487"/>
    </row>
    <row r="298" spans="2:6" x14ac:dyDescent="0.2">
      <c r="B298" s="487"/>
      <c r="C298" s="487"/>
      <c r="D298" s="487"/>
      <c r="E298" s="487"/>
      <c r="F298" s="487"/>
    </row>
    <row r="299" spans="2:6" x14ac:dyDescent="0.2">
      <c r="B299" s="487"/>
      <c r="C299" s="487"/>
      <c r="D299" s="487"/>
      <c r="E299" s="487"/>
      <c r="F299" s="487"/>
    </row>
    <row r="300" spans="2:6" x14ac:dyDescent="0.2">
      <c r="B300" s="487"/>
      <c r="C300" s="487"/>
      <c r="D300" s="487"/>
      <c r="E300" s="487"/>
      <c r="F300" s="487"/>
    </row>
    <row r="301" spans="2:6" x14ac:dyDescent="0.2">
      <c r="B301" s="487"/>
      <c r="C301" s="487"/>
      <c r="D301" s="487"/>
      <c r="E301" s="487"/>
      <c r="F301" s="487"/>
    </row>
    <row r="302" spans="2:6" x14ac:dyDescent="0.2">
      <c r="B302" s="487"/>
      <c r="C302" s="487"/>
      <c r="D302" s="487"/>
      <c r="E302" s="487"/>
      <c r="F302" s="487"/>
    </row>
    <row r="303" spans="2:6" x14ac:dyDescent="0.2">
      <c r="B303" s="487"/>
      <c r="C303" s="487"/>
      <c r="D303" s="487"/>
      <c r="E303" s="487"/>
      <c r="F303" s="487"/>
    </row>
    <row r="304" spans="2:6" x14ac:dyDescent="0.2">
      <c r="B304" s="487"/>
      <c r="C304" s="487"/>
      <c r="D304" s="487"/>
      <c r="E304" s="487"/>
      <c r="F304" s="487"/>
    </row>
    <row r="305" spans="2:6" x14ac:dyDescent="0.2">
      <c r="B305" s="487"/>
      <c r="C305" s="487"/>
      <c r="D305" s="487"/>
      <c r="E305" s="487"/>
      <c r="F305" s="487"/>
    </row>
    <row r="306" spans="2:6" x14ac:dyDescent="0.2">
      <c r="B306" s="487"/>
      <c r="C306" s="487"/>
      <c r="D306" s="487"/>
      <c r="E306" s="487"/>
      <c r="F306" s="487"/>
    </row>
    <row r="307" spans="2:6" x14ac:dyDescent="0.2">
      <c r="B307" s="487"/>
      <c r="C307" s="487"/>
      <c r="D307" s="487"/>
      <c r="E307" s="487"/>
      <c r="F307" s="487"/>
    </row>
    <row r="308" spans="2:6" x14ac:dyDescent="0.2">
      <c r="B308" s="487"/>
      <c r="C308" s="487"/>
      <c r="D308" s="487"/>
      <c r="E308" s="487"/>
      <c r="F308" s="487"/>
    </row>
    <row r="309" spans="2:6" x14ac:dyDescent="0.2">
      <c r="B309" s="487"/>
      <c r="C309" s="487"/>
      <c r="D309" s="487"/>
      <c r="E309" s="487"/>
      <c r="F309" s="487"/>
    </row>
    <row r="310" spans="2:6" x14ac:dyDescent="0.2">
      <c r="B310" s="487"/>
      <c r="C310" s="487"/>
      <c r="D310" s="487"/>
      <c r="E310" s="487"/>
      <c r="F310" s="487"/>
    </row>
    <row r="311" spans="2:6" x14ac:dyDescent="0.2">
      <c r="B311" s="487"/>
      <c r="C311" s="487"/>
      <c r="D311" s="487"/>
      <c r="E311" s="487"/>
      <c r="F311" s="487"/>
    </row>
    <row r="312" spans="2:6" x14ac:dyDescent="0.2">
      <c r="B312" s="487"/>
      <c r="C312" s="487"/>
      <c r="D312" s="487"/>
      <c r="E312" s="487"/>
      <c r="F312" s="487"/>
    </row>
    <row r="313" spans="2:6" x14ac:dyDescent="0.2">
      <c r="B313" s="487"/>
      <c r="C313" s="487"/>
      <c r="D313" s="487"/>
      <c r="E313" s="487"/>
      <c r="F313" s="487"/>
    </row>
    <row r="314" spans="2:6" x14ac:dyDescent="0.2">
      <c r="B314" s="487"/>
      <c r="C314" s="487"/>
      <c r="D314" s="487"/>
      <c r="E314" s="487"/>
      <c r="F314" s="487"/>
    </row>
    <row r="315" spans="2:6" x14ac:dyDescent="0.2">
      <c r="B315" s="487"/>
      <c r="C315" s="487"/>
      <c r="D315" s="487"/>
      <c r="E315" s="487"/>
      <c r="F315" s="487"/>
    </row>
    <row r="316" spans="2:6" x14ac:dyDescent="0.2">
      <c r="B316" s="487"/>
      <c r="C316" s="487"/>
      <c r="D316" s="487"/>
      <c r="E316" s="487"/>
      <c r="F316" s="487"/>
    </row>
    <row r="317" spans="2:6" x14ac:dyDescent="0.2">
      <c r="B317" s="487"/>
      <c r="C317" s="487"/>
      <c r="D317" s="487"/>
      <c r="E317" s="487"/>
      <c r="F317" s="487"/>
    </row>
    <row r="318" spans="2:6" x14ac:dyDescent="0.2">
      <c r="B318" s="487"/>
      <c r="C318" s="487"/>
      <c r="D318" s="487"/>
      <c r="E318" s="487"/>
      <c r="F318" s="487"/>
    </row>
    <row r="319" spans="2:6" x14ac:dyDescent="0.2">
      <c r="B319" s="487"/>
      <c r="C319" s="487"/>
      <c r="D319" s="487"/>
      <c r="E319" s="487"/>
      <c r="F319" s="487"/>
    </row>
    <row r="320" spans="2:6" x14ac:dyDescent="0.2">
      <c r="B320" s="487"/>
      <c r="C320" s="487"/>
      <c r="D320" s="487"/>
      <c r="E320" s="487"/>
      <c r="F320" s="487"/>
    </row>
    <row r="321" spans="2:6" x14ac:dyDescent="0.2">
      <c r="B321" s="487"/>
      <c r="C321" s="487"/>
      <c r="D321" s="487"/>
      <c r="E321" s="487"/>
      <c r="F321" s="487"/>
    </row>
    <row r="322" spans="2:6" x14ac:dyDescent="0.2">
      <c r="B322" s="487"/>
      <c r="C322" s="487"/>
      <c r="D322" s="487"/>
      <c r="E322" s="487"/>
      <c r="F322" s="487"/>
    </row>
    <row r="323" spans="2:6" x14ac:dyDescent="0.2">
      <c r="B323" s="487"/>
      <c r="C323" s="487"/>
      <c r="D323" s="487"/>
      <c r="E323" s="487"/>
      <c r="F323" s="487"/>
    </row>
    <row r="324" spans="2:6" x14ac:dyDescent="0.2">
      <c r="B324" s="487"/>
      <c r="C324" s="487"/>
      <c r="D324" s="487"/>
      <c r="E324" s="487"/>
      <c r="F324" s="487"/>
    </row>
    <row r="325" spans="2:6" x14ac:dyDescent="0.2">
      <c r="B325" s="487"/>
      <c r="C325" s="487"/>
      <c r="D325" s="487"/>
      <c r="E325" s="487"/>
      <c r="F325" s="487"/>
    </row>
    <row r="326" spans="2:6" x14ac:dyDescent="0.2">
      <c r="B326" s="487"/>
      <c r="C326" s="487"/>
      <c r="D326" s="487"/>
      <c r="E326" s="487"/>
      <c r="F326" s="487"/>
    </row>
    <row r="327" spans="2:6" x14ac:dyDescent="0.2">
      <c r="B327" s="487"/>
      <c r="C327" s="487"/>
      <c r="D327" s="487"/>
      <c r="E327" s="487"/>
      <c r="F327" s="487"/>
    </row>
    <row r="328" spans="2:6" x14ac:dyDescent="0.2">
      <c r="B328" s="487"/>
      <c r="C328" s="487"/>
      <c r="D328" s="487"/>
      <c r="E328" s="487"/>
      <c r="F328" s="487"/>
    </row>
    <row r="329" spans="2:6" x14ac:dyDescent="0.2">
      <c r="B329" s="487"/>
      <c r="C329" s="487"/>
      <c r="D329" s="487"/>
      <c r="E329" s="487"/>
      <c r="F329" s="487"/>
    </row>
    <row r="330" spans="2:6" x14ac:dyDescent="0.2">
      <c r="B330" s="487"/>
      <c r="C330" s="487"/>
      <c r="D330" s="487"/>
      <c r="E330" s="487"/>
      <c r="F330" s="487"/>
    </row>
    <row r="331" spans="2:6" x14ac:dyDescent="0.2">
      <c r="B331" s="487"/>
      <c r="C331" s="487"/>
      <c r="D331" s="487"/>
      <c r="E331" s="487"/>
      <c r="F331" s="487"/>
    </row>
    <row r="332" spans="2:6" x14ac:dyDescent="0.2">
      <c r="B332" s="487"/>
      <c r="C332" s="487"/>
      <c r="D332" s="487"/>
      <c r="E332" s="487"/>
      <c r="F332" s="487"/>
    </row>
    <row r="333" spans="2:6" x14ac:dyDescent="0.2">
      <c r="B333" s="487"/>
      <c r="C333" s="487"/>
      <c r="D333" s="487"/>
      <c r="E333" s="487"/>
      <c r="F333" s="487"/>
    </row>
    <row r="334" spans="2:6" x14ac:dyDescent="0.2">
      <c r="B334" s="487"/>
      <c r="C334" s="487"/>
      <c r="D334" s="487"/>
      <c r="E334" s="487"/>
      <c r="F334" s="487"/>
    </row>
    <row r="335" spans="2:6" x14ac:dyDescent="0.2">
      <c r="B335" s="487"/>
      <c r="C335" s="487"/>
      <c r="D335" s="487"/>
      <c r="E335" s="487"/>
      <c r="F335" s="487"/>
    </row>
    <row r="336" spans="2:6" x14ac:dyDescent="0.2">
      <c r="B336" s="487"/>
      <c r="C336" s="487"/>
      <c r="D336" s="487"/>
      <c r="E336" s="487"/>
      <c r="F336" s="487"/>
    </row>
    <row r="337" spans="2:6" x14ac:dyDescent="0.2">
      <c r="B337" s="487"/>
      <c r="C337" s="487"/>
      <c r="D337" s="487"/>
      <c r="E337" s="487"/>
      <c r="F337" s="487"/>
    </row>
    <row r="338" spans="2:6" x14ac:dyDescent="0.2">
      <c r="B338" s="487"/>
      <c r="C338" s="487"/>
      <c r="D338" s="487"/>
      <c r="E338" s="487"/>
      <c r="F338" s="487"/>
    </row>
    <row r="339" spans="2:6" x14ac:dyDescent="0.2">
      <c r="B339" s="487"/>
      <c r="C339" s="487"/>
      <c r="D339" s="487"/>
      <c r="E339" s="487"/>
      <c r="F339" s="487"/>
    </row>
    <row r="340" spans="2:6" x14ac:dyDescent="0.2">
      <c r="B340" s="487"/>
      <c r="C340" s="487"/>
      <c r="D340" s="487"/>
      <c r="E340" s="487"/>
      <c r="F340" s="487"/>
    </row>
    <row r="341" spans="2:6" x14ac:dyDescent="0.2">
      <c r="B341" s="487"/>
      <c r="C341" s="487"/>
      <c r="D341" s="487"/>
      <c r="E341" s="487"/>
      <c r="F341" s="487"/>
    </row>
    <row r="342" spans="2:6" x14ac:dyDescent="0.2">
      <c r="B342" s="487"/>
      <c r="C342" s="487"/>
      <c r="D342" s="487"/>
      <c r="E342" s="487"/>
      <c r="F342" s="487"/>
    </row>
    <row r="343" spans="2:6" x14ac:dyDescent="0.2">
      <c r="B343" s="487"/>
      <c r="C343" s="487"/>
      <c r="D343" s="487"/>
      <c r="E343" s="487"/>
      <c r="F343" s="487"/>
    </row>
    <row r="344" spans="2:6" x14ac:dyDescent="0.2">
      <c r="B344" s="487"/>
      <c r="C344" s="487"/>
      <c r="D344" s="487"/>
      <c r="E344" s="487"/>
      <c r="F344" s="487"/>
    </row>
    <row r="345" spans="2:6" x14ac:dyDescent="0.2">
      <c r="B345" s="487"/>
      <c r="C345" s="487"/>
      <c r="D345" s="487"/>
      <c r="E345" s="487"/>
      <c r="F345" s="487"/>
    </row>
    <row r="346" spans="2:6" x14ac:dyDescent="0.2">
      <c r="B346" s="487"/>
      <c r="C346" s="487"/>
      <c r="D346" s="487"/>
      <c r="E346" s="487"/>
      <c r="F346" s="487"/>
    </row>
    <row r="347" spans="2:6" x14ac:dyDescent="0.2">
      <c r="B347" s="487"/>
      <c r="C347" s="487"/>
      <c r="D347" s="487"/>
      <c r="E347" s="487"/>
      <c r="F347" s="487"/>
    </row>
    <row r="348" spans="2:6" x14ac:dyDescent="0.2">
      <c r="B348" s="487"/>
      <c r="C348" s="487"/>
      <c r="D348" s="487"/>
      <c r="E348" s="487"/>
      <c r="F348" s="487"/>
    </row>
    <row r="349" spans="2:6" x14ac:dyDescent="0.2">
      <c r="B349" s="487"/>
      <c r="C349" s="487"/>
      <c r="D349" s="487"/>
      <c r="E349" s="487"/>
      <c r="F349" s="487"/>
    </row>
    <row r="350" spans="2:6" x14ac:dyDescent="0.2">
      <c r="B350" s="487"/>
      <c r="C350" s="487"/>
      <c r="D350" s="487"/>
      <c r="E350" s="487"/>
      <c r="F350" s="487"/>
    </row>
    <row r="351" spans="2:6" x14ac:dyDescent="0.2">
      <c r="B351" s="487"/>
      <c r="C351" s="487"/>
      <c r="D351" s="487"/>
      <c r="E351" s="487"/>
      <c r="F351" s="487"/>
    </row>
    <row r="352" spans="2:6" x14ac:dyDescent="0.2">
      <c r="B352" s="487"/>
      <c r="C352" s="487"/>
      <c r="D352" s="487"/>
      <c r="E352" s="487"/>
      <c r="F352" s="487"/>
    </row>
    <row r="353" spans="2:6" x14ac:dyDescent="0.2">
      <c r="B353" s="487"/>
      <c r="C353" s="487"/>
      <c r="D353" s="487"/>
      <c r="E353" s="487"/>
      <c r="F353" s="487"/>
    </row>
    <row r="354" spans="2:6" x14ac:dyDescent="0.2">
      <c r="B354" s="487"/>
      <c r="C354" s="487"/>
      <c r="D354" s="487"/>
      <c r="E354" s="487"/>
      <c r="F354" s="487"/>
    </row>
    <row r="355" spans="2:6" x14ac:dyDescent="0.2">
      <c r="B355" s="487"/>
      <c r="C355" s="487"/>
      <c r="D355" s="487"/>
      <c r="E355" s="487"/>
      <c r="F355" s="487"/>
    </row>
    <row r="356" spans="2:6" x14ac:dyDescent="0.2">
      <c r="B356" s="487"/>
      <c r="C356" s="487"/>
      <c r="D356" s="487"/>
      <c r="E356" s="487"/>
      <c r="F356" s="487"/>
    </row>
    <row r="357" spans="2:6" x14ac:dyDescent="0.2">
      <c r="B357" s="487"/>
      <c r="C357" s="487"/>
      <c r="D357" s="487"/>
      <c r="E357" s="487"/>
      <c r="F357" s="487"/>
    </row>
    <row r="358" spans="2:6" x14ac:dyDescent="0.2">
      <c r="B358" s="487"/>
      <c r="C358" s="487"/>
      <c r="D358" s="487"/>
      <c r="E358" s="487"/>
      <c r="F358" s="487"/>
    </row>
    <row r="359" spans="2:6" x14ac:dyDescent="0.2">
      <c r="B359" s="487"/>
      <c r="C359" s="487"/>
      <c r="D359" s="487"/>
      <c r="E359" s="487"/>
      <c r="F359" s="487"/>
    </row>
    <row r="360" spans="2:6" x14ac:dyDescent="0.2">
      <c r="B360" s="487"/>
      <c r="C360" s="487"/>
      <c r="D360" s="487"/>
      <c r="E360" s="487"/>
      <c r="F360" s="487"/>
    </row>
    <row r="361" spans="2:6" x14ac:dyDescent="0.2">
      <c r="B361" s="487"/>
      <c r="C361" s="487"/>
      <c r="D361" s="487"/>
      <c r="E361" s="487"/>
      <c r="F361" s="487"/>
    </row>
    <row r="362" spans="2:6" x14ac:dyDescent="0.2">
      <c r="B362" s="487"/>
      <c r="C362" s="487"/>
      <c r="D362" s="487"/>
      <c r="E362" s="487"/>
      <c r="F362" s="487"/>
    </row>
    <row r="363" spans="2:6" x14ac:dyDescent="0.2">
      <c r="B363" s="487"/>
      <c r="C363" s="487"/>
      <c r="D363" s="487"/>
      <c r="E363" s="487"/>
      <c r="F363" s="487"/>
    </row>
    <row r="364" spans="2:6" x14ac:dyDescent="0.2">
      <c r="B364" s="487"/>
      <c r="C364" s="487"/>
      <c r="D364" s="487"/>
      <c r="E364" s="487"/>
      <c r="F364" s="487"/>
    </row>
    <row r="365" spans="2:6" x14ac:dyDescent="0.2">
      <c r="B365" s="487"/>
      <c r="C365" s="487"/>
      <c r="D365" s="487"/>
      <c r="E365" s="487"/>
      <c r="F365" s="487"/>
    </row>
    <row r="366" spans="2:6" x14ac:dyDescent="0.2">
      <c r="B366" s="487"/>
      <c r="C366" s="487"/>
      <c r="D366" s="487"/>
      <c r="E366" s="487"/>
      <c r="F366" s="487"/>
    </row>
    <row r="367" spans="2:6" x14ac:dyDescent="0.2">
      <c r="B367" s="487"/>
      <c r="C367" s="487"/>
      <c r="D367" s="487"/>
      <c r="E367" s="487"/>
      <c r="F367" s="487"/>
    </row>
    <row r="368" spans="2:6" x14ac:dyDescent="0.2">
      <c r="B368" s="487"/>
      <c r="C368" s="487"/>
      <c r="D368" s="487"/>
      <c r="E368" s="487"/>
      <c r="F368" s="487"/>
    </row>
    <row r="369" spans="2:6" x14ac:dyDescent="0.2">
      <c r="B369" s="487"/>
      <c r="C369" s="487"/>
      <c r="D369" s="487"/>
      <c r="E369" s="487"/>
      <c r="F369" s="487"/>
    </row>
    <row r="370" spans="2:6" x14ac:dyDescent="0.2">
      <c r="B370" s="487"/>
      <c r="C370" s="487"/>
      <c r="D370" s="487"/>
      <c r="E370" s="487"/>
      <c r="F370" s="487"/>
    </row>
    <row r="371" spans="2:6" x14ac:dyDescent="0.2">
      <c r="B371" s="487"/>
      <c r="C371" s="487"/>
      <c r="D371" s="487"/>
      <c r="E371" s="487"/>
      <c r="F371" s="487"/>
    </row>
    <row r="372" spans="2:6" x14ac:dyDescent="0.2">
      <c r="B372" s="487"/>
      <c r="C372" s="487"/>
      <c r="D372" s="487"/>
      <c r="E372" s="487"/>
      <c r="F372" s="487"/>
    </row>
    <row r="373" spans="2:6" x14ac:dyDescent="0.2">
      <c r="B373" s="487"/>
      <c r="C373" s="487"/>
      <c r="D373" s="487"/>
      <c r="E373" s="487"/>
      <c r="F373" s="487"/>
    </row>
    <row r="374" spans="2:6" x14ac:dyDescent="0.2">
      <c r="B374" s="487"/>
      <c r="C374" s="487"/>
      <c r="D374" s="487"/>
      <c r="E374" s="487"/>
      <c r="F374" s="487"/>
    </row>
    <row r="375" spans="2:6" x14ac:dyDescent="0.2">
      <c r="B375" s="487"/>
      <c r="C375" s="487"/>
      <c r="D375" s="487"/>
      <c r="E375" s="487"/>
      <c r="F375" s="487"/>
    </row>
    <row r="376" spans="2:6" x14ac:dyDescent="0.2">
      <c r="B376" s="487"/>
      <c r="C376" s="487"/>
      <c r="D376" s="487"/>
      <c r="E376" s="487"/>
      <c r="F376" s="487"/>
    </row>
    <row r="377" spans="2:6" x14ac:dyDescent="0.2">
      <c r="B377" s="487"/>
      <c r="C377" s="487"/>
      <c r="D377" s="487"/>
      <c r="E377" s="487"/>
      <c r="F377" s="487"/>
    </row>
    <row r="378" spans="2:6" x14ac:dyDescent="0.2">
      <c r="B378" s="487"/>
      <c r="C378" s="487"/>
      <c r="D378" s="487"/>
      <c r="E378" s="487"/>
      <c r="F378" s="487"/>
    </row>
    <row r="379" spans="2:6" x14ac:dyDescent="0.2">
      <c r="B379" s="487"/>
      <c r="C379" s="487"/>
      <c r="D379" s="487"/>
      <c r="E379" s="487"/>
      <c r="F379" s="487"/>
    </row>
    <row r="380" spans="2:6" x14ac:dyDescent="0.2">
      <c r="B380" s="487"/>
      <c r="C380" s="487"/>
      <c r="D380" s="487"/>
      <c r="E380" s="487"/>
      <c r="F380" s="487"/>
    </row>
    <row r="381" spans="2:6" x14ac:dyDescent="0.2">
      <c r="B381" s="487"/>
      <c r="C381" s="487"/>
      <c r="D381" s="487"/>
      <c r="E381" s="487"/>
      <c r="F381" s="487"/>
    </row>
    <row r="382" spans="2:6" x14ac:dyDescent="0.2">
      <c r="B382" s="487"/>
      <c r="C382" s="487"/>
      <c r="D382" s="487"/>
      <c r="E382" s="487"/>
      <c r="F382" s="487"/>
    </row>
    <row r="383" spans="2:6" x14ac:dyDescent="0.2">
      <c r="B383" s="487"/>
      <c r="C383" s="487"/>
      <c r="D383" s="487"/>
      <c r="E383" s="487"/>
      <c r="F383" s="487"/>
    </row>
    <row r="384" spans="2:6" x14ac:dyDescent="0.2">
      <c r="B384" s="487"/>
      <c r="C384" s="487"/>
      <c r="D384" s="487"/>
      <c r="E384" s="487"/>
      <c r="F384" s="487"/>
    </row>
    <row r="385" spans="2:6" x14ac:dyDescent="0.2">
      <c r="B385" s="487"/>
      <c r="C385" s="487"/>
      <c r="D385" s="487"/>
      <c r="E385" s="487"/>
      <c r="F385" s="487"/>
    </row>
    <row r="386" spans="2:6" x14ac:dyDescent="0.2">
      <c r="B386" s="487"/>
      <c r="C386" s="487"/>
      <c r="D386" s="487"/>
      <c r="E386" s="487"/>
      <c r="F386" s="487"/>
    </row>
    <row r="387" spans="2:6" x14ac:dyDescent="0.2">
      <c r="B387" s="487"/>
      <c r="C387" s="487"/>
      <c r="D387" s="487"/>
      <c r="E387" s="487"/>
      <c r="F387" s="487"/>
    </row>
    <row r="388" spans="2:6" x14ac:dyDescent="0.2">
      <c r="B388" s="487"/>
      <c r="C388" s="487"/>
      <c r="D388" s="487"/>
      <c r="E388" s="487"/>
      <c r="F388" s="487"/>
    </row>
    <row r="389" spans="2:6" x14ac:dyDescent="0.2">
      <c r="B389" s="487"/>
      <c r="C389" s="487"/>
      <c r="D389" s="487"/>
      <c r="E389" s="487"/>
      <c r="F389" s="487"/>
    </row>
    <row r="390" spans="2:6" x14ac:dyDescent="0.2">
      <c r="B390" s="487"/>
      <c r="C390" s="487"/>
      <c r="D390" s="487"/>
      <c r="E390" s="487"/>
      <c r="F390" s="487"/>
    </row>
    <row r="391" spans="2:6" x14ac:dyDescent="0.2">
      <c r="B391" s="487"/>
      <c r="C391" s="487"/>
      <c r="D391" s="487"/>
      <c r="E391" s="487"/>
      <c r="F391" s="487"/>
    </row>
    <row r="392" spans="2:6" x14ac:dyDescent="0.2">
      <c r="B392" s="487"/>
      <c r="C392" s="487"/>
      <c r="D392" s="487"/>
      <c r="E392" s="487"/>
      <c r="F392" s="487"/>
    </row>
    <row r="393" spans="2:6" x14ac:dyDescent="0.2">
      <c r="B393" s="487"/>
      <c r="C393" s="487"/>
      <c r="D393" s="487"/>
      <c r="E393" s="487"/>
      <c r="F393" s="487"/>
    </row>
    <row r="394" spans="2:6" x14ac:dyDescent="0.2">
      <c r="B394" s="487"/>
      <c r="C394" s="487"/>
      <c r="D394" s="487"/>
      <c r="E394" s="487"/>
      <c r="F394" s="487"/>
    </row>
    <row r="395" spans="2:6" x14ac:dyDescent="0.2">
      <c r="B395" s="487"/>
      <c r="C395" s="487"/>
      <c r="D395" s="487"/>
      <c r="E395" s="487"/>
      <c r="F395" s="487"/>
    </row>
    <row r="396" spans="2:6" x14ac:dyDescent="0.2">
      <c r="B396" s="487"/>
      <c r="C396" s="487"/>
      <c r="D396" s="487"/>
      <c r="E396" s="487"/>
      <c r="F396" s="487"/>
    </row>
    <row r="397" spans="2:6" x14ac:dyDescent="0.2">
      <c r="B397" s="487"/>
      <c r="C397" s="487"/>
      <c r="D397" s="487"/>
      <c r="E397" s="487"/>
      <c r="F397" s="487"/>
    </row>
    <row r="398" spans="2:6" x14ac:dyDescent="0.2">
      <c r="B398" s="487"/>
      <c r="C398" s="487"/>
      <c r="D398" s="487"/>
      <c r="E398" s="487"/>
      <c r="F398" s="487"/>
    </row>
    <row r="399" spans="2:6" x14ac:dyDescent="0.2">
      <c r="B399" s="487"/>
      <c r="C399" s="487"/>
      <c r="D399" s="487"/>
      <c r="E399" s="487"/>
      <c r="F399" s="487"/>
    </row>
    <row r="400" spans="2:6" x14ac:dyDescent="0.2">
      <c r="B400" s="487"/>
      <c r="C400" s="487"/>
      <c r="D400" s="487"/>
      <c r="E400" s="487"/>
      <c r="F400" s="487"/>
    </row>
    <row r="401" spans="2:6" x14ac:dyDescent="0.2">
      <c r="B401" s="487"/>
      <c r="C401" s="487"/>
      <c r="D401" s="487"/>
      <c r="E401" s="487"/>
      <c r="F401" s="487"/>
    </row>
    <row r="402" spans="2:6" x14ac:dyDescent="0.2">
      <c r="B402" s="487"/>
      <c r="C402" s="487"/>
      <c r="D402" s="487"/>
      <c r="E402" s="487"/>
      <c r="F402" s="487"/>
    </row>
    <row r="403" spans="2:6" x14ac:dyDescent="0.2">
      <c r="B403" s="487"/>
      <c r="C403" s="487"/>
      <c r="D403" s="487"/>
      <c r="E403" s="487"/>
      <c r="F403" s="487"/>
    </row>
    <row r="404" spans="2:6" x14ac:dyDescent="0.2">
      <c r="B404" s="487"/>
      <c r="C404" s="487"/>
      <c r="D404" s="487"/>
      <c r="E404" s="487"/>
      <c r="F404" s="487"/>
    </row>
    <row r="405" spans="2:6" x14ac:dyDescent="0.2">
      <c r="B405" s="487"/>
      <c r="C405" s="487"/>
      <c r="D405" s="487"/>
      <c r="E405" s="487"/>
      <c r="F405" s="487"/>
    </row>
    <row r="406" spans="2:6" x14ac:dyDescent="0.2">
      <c r="B406" s="487"/>
      <c r="C406" s="487"/>
      <c r="D406" s="487"/>
      <c r="E406" s="487"/>
      <c r="F406" s="487"/>
    </row>
    <row r="407" spans="2:6" x14ac:dyDescent="0.2">
      <c r="B407" s="487"/>
      <c r="C407" s="487"/>
      <c r="D407" s="487"/>
      <c r="E407" s="487"/>
      <c r="F407" s="487"/>
    </row>
    <row r="408" spans="2:6" x14ac:dyDescent="0.2">
      <c r="B408" s="487"/>
      <c r="C408" s="487"/>
      <c r="D408" s="487"/>
      <c r="E408" s="487"/>
      <c r="F408" s="487"/>
    </row>
    <row r="409" spans="2:6" x14ac:dyDescent="0.2">
      <c r="B409" s="487"/>
      <c r="C409" s="487"/>
      <c r="D409" s="487"/>
      <c r="E409" s="487"/>
      <c r="F409" s="487"/>
    </row>
    <row r="410" spans="2:6" x14ac:dyDescent="0.2">
      <c r="B410" s="487"/>
      <c r="C410" s="487"/>
      <c r="D410" s="487"/>
      <c r="E410" s="487"/>
      <c r="F410" s="487"/>
    </row>
    <row r="411" spans="2:6" x14ac:dyDescent="0.2">
      <c r="B411" s="487"/>
      <c r="C411" s="487"/>
      <c r="D411" s="487"/>
      <c r="E411" s="487"/>
      <c r="F411" s="487"/>
    </row>
    <row r="412" spans="2:6" x14ac:dyDescent="0.2">
      <c r="B412" s="487"/>
      <c r="C412" s="487"/>
      <c r="D412" s="487"/>
      <c r="E412" s="487"/>
      <c r="F412" s="487"/>
    </row>
    <row r="413" spans="2:6" x14ac:dyDescent="0.2">
      <c r="B413" s="487"/>
      <c r="C413" s="487"/>
      <c r="D413" s="487"/>
      <c r="E413" s="487"/>
      <c r="F413" s="487"/>
    </row>
    <row r="414" spans="2:6" x14ac:dyDescent="0.2">
      <c r="B414" s="487"/>
      <c r="C414" s="487"/>
      <c r="D414" s="487"/>
      <c r="E414" s="487"/>
      <c r="F414" s="487"/>
    </row>
    <row r="415" spans="2:6" x14ac:dyDescent="0.2">
      <c r="B415" s="487"/>
      <c r="C415" s="487"/>
      <c r="D415" s="487"/>
      <c r="E415" s="487"/>
      <c r="F415" s="487"/>
    </row>
    <row r="416" spans="2:6" x14ac:dyDescent="0.2">
      <c r="B416" s="487"/>
      <c r="C416" s="487"/>
      <c r="D416" s="487"/>
      <c r="E416" s="487"/>
      <c r="F416" s="487"/>
    </row>
    <row r="417" spans="2:6" x14ac:dyDescent="0.2">
      <c r="B417" s="487"/>
      <c r="C417" s="487"/>
      <c r="D417" s="487"/>
      <c r="E417" s="487"/>
      <c r="F417" s="487"/>
    </row>
    <row r="418" spans="2:6" x14ac:dyDescent="0.2">
      <c r="B418" s="487"/>
      <c r="C418" s="487"/>
      <c r="D418" s="487"/>
      <c r="E418" s="487"/>
      <c r="F418" s="487"/>
    </row>
    <row r="419" spans="2:6" x14ac:dyDescent="0.2">
      <c r="B419" s="487"/>
      <c r="C419" s="487"/>
      <c r="D419" s="487"/>
      <c r="E419" s="487"/>
      <c r="F419" s="487"/>
    </row>
    <row r="420" spans="2:6" x14ac:dyDescent="0.2">
      <c r="B420" s="487"/>
      <c r="C420" s="487"/>
      <c r="D420" s="487"/>
      <c r="E420" s="487"/>
      <c r="F420" s="487"/>
    </row>
    <row r="421" spans="2:6" x14ac:dyDescent="0.2">
      <c r="B421" s="487"/>
      <c r="C421" s="487"/>
      <c r="D421" s="487"/>
      <c r="E421" s="487"/>
      <c r="F421" s="487"/>
    </row>
    <row r="422" spans="2:6" x14ac:dyDescent="0.2">
      <c r="B422" s="487"/>
      <c r="C422" s="487"/>
      <c r="D422" s="487"/>
      <c r="E422" s="487"/>
      <c r="F422" s="487"/>
    </row>
    <row r="423" spans="2:6" x14ac:dyDescent="0.2">
      <c r="B423" s="487"/>
      <c r="C423" s="487"/>
      <c r="D423" s="487"/>
      <c r="E423" s="487"/>
      <c r="F423" s="487"/>
    </row>
    <row r="424" spans="2:6" x14ac:dyDescent="0.2">
      <c r="B424" s="487"/>
      <c r="C424" s="487"/>
      <c r="D424" s="487"/>
      <c r="E424" s="487"/>
      <c r="F424" s="487"/>
    </row>
    <row r="425" spans="2:6" x14ac:dyDescent="0.2">
      <c r="B425" s="487"/>
      <c r="C425" s="487"/>
      <c r="D425" s="487"/>
      <c r="E425" s="487"/>
      <c r="F425" s="487"/>
    </row>
    <row r="426" spans="2:6" x14ac:dyDescent="0.2">
      <c r="B426" s="487"/>
      <c r="C426" s="487"/>
      <c r="D426" s="487"/>
      <c r="E426" s="487"/>
      <c r="F426" s="487"/>
    </row>
    <row r="427" spans="2:6" x14ac:dyDescent="0.2">
      <c r="B427" s="487"/>
      <c r="C427" s="487"/>
      <c r="D427" s="487"/>
      <c r="E427" s="487"/>
      <c r="F427" s="487"/>
    </row>
    <row r="428" spans="2:6" x14ac:dyDescent="0.2">
      <c r="B428" s="487"/>
      <c r="C428" s="487"/>
      <c r="D428" s="487"/>
      <c r="E428" s="487"/>
      <c r="F428" s="487"/>
    </row>
    <row r="429" spans="2:6" x14ac:dyDescent="0.2">
      <c r="B429" s="487"/>
      <c r="C429" s="487"/>
      <c r="D429" s="487"/>
      <c r="E429" s="487"/>
      <c r="F429" s="487"/>
    </row>
    <row r="430" spans="2:6" x14ac:dyDescent="0.2">
      <c r="B430" s="487"/>
      <c r="C430" s="487"/>
      <c r="D430" s="487"/>
      <c r="E430" s="487"/>
      <c r="F430" s="487"/>
    </row>
    <row r="431" spans="2:6" x14ac:dyDescent="0.2">
      <c r="B431" s="487"/>
      <c r="C431" s="487"/>
      <c r="D431" s="487"/>
      <c r="E431" s="487"/>
      <c r="F431" s="487"/>
    </row>
    <row r="432" spans="2:6" x14ac:dyDescent="0.2">
      <c r="B432" s="487"/>
      <c r="C432" s="487"/>
      <c r="D432" s="487"/>
      <c r="E432" s="487"/>
      <c r="F432" s="487"/>
    </row>
    <row r="433" spans="2:6" x14ac:dyDescent="0.2">
      <c r="B433" s="487"/>
      <c r="C433" s="487"/>
      <c r="D433" s="487"/>
      <c r="E433" s="487"/>
      <c r="F433" s="487"/>
    </row>
    <row r="434" spans="2:6" x14ac:dyDescent="0.2">
      <c r="B434" s="487"/>
      <c r="C434" s="487"/>
      <c r="D434" s="487"/>
      <c r="E434" s="487"/>
      <c r="F434" s="487"/>
    </row>
    <row r="435" spans="2:6" x14ac:dyDescent="0.2">
      <c r="B435" s="487"/>
      <c r="C435" s="487"/>
      <c r="D435" s="487"/>
      <c r="E435" s="487"/>
      <c r="F435" s="487"/>
    </row>
    <row r="436" spans="2:6" x14ac:dyDescent="0.2">
      <c r="B436" s="487"/>
      <c r="C436" s="487"/>
      <c r="D436" s="487"/>
      <c r="E436" s="487"/>
      <c r="F436" s="487"/>
    </row>
    <row r="437" spans="2:6" x14ac:dyDescent="0.2">
      <c r="B437" s="487"/>
      <c r="C437" s="487"/>
      <c r="D437" s="487"/>
      <c r="E437" s="487"/>
      <c r="F437" s="487"/>
    </row>
    <row r="438" spans="2:6" x14ac:dyDescent="0.2">
      <c r="B438" s="487"/>
      <c r="C438" s="487"/>
      <c r="D438" s="487"/>
      <c r="E438" s="487"/>
      <c r="F438" s="487"/>
    </row>
    <row r="439" spans="2:6" x14ac:dyDescent="0.2">
      <c r="B439" s="487"/>
      <c r="C439" s="487"/>
      <c r="D439" s="487"/>
      <c r="E439" s="487"/>
      <c r="F439" s="487"/>
    </row>
    <row r="440" spans="2:6" x14ac:dyDescent="0.2">
      <c r="B440" s="487"/>
      <c r="C440" s="487"/>
      <c r="D440" s="487"/>
      <c r="E440" s="487"/>
      <c r="F440" s="487"/>
    </row>
    <row r="441" spans="2:6" x14ac:dyDescent="0.2">
      <c r="B441" s="487"/>
      <c r="C441" s="487"/>
      <c r="D441" s="487"/>
      <c r="E441" s="487"/>
      <c r="F441" s="487"/>
    </row>
    <row r="442" spans="2:6" x14ac:dyDescent="0.2">
      <c r="B442" s="487"/>
      <c r="C442" s="487"/>
      <c r="D442" s="487"/>
      <c r="E442" s="487"/>
      <c r="F442" s="487"/>
    </row>
    <row r="443" spans="2:6" x14ac:dyDescent="0.2">
      <c r="B443" s="487"/>
      <c r="C443" s="487"/>
      <c r="D443" s="487"/>
      <c r="E443" s="487"/>
      <c r="F443" s="487"/>
    </row>
    <row r="444" spans="2:6" x14ac:dyDescent="0.2">
      <c r="B444" s="487"/>
      <c r="C444" s="487"/>
      <c r="D444" s="487"/>
      <c r="E444" s="487"/>
      <c r="F444" s="487"/>
    </row>
    <row r="445" spans="2:6" x14ac:dyDescent="0.2">
      <c r="B445" s="487"/>
      <c r="C445" s="487"/>
      <c r="D445" s="487"/>
      <c r="E445" s="487"/>
      <c r="F445" s="487"/>
    </row>
    <row r="446" spans="2:6" x14ac:dyDescent="0.2">
      <c r="B446" s="487"/>
      <c r="C446" s="487"/>
      <c r="D446" s="487"/>
      <c r="E446" s="487"/>
      <c r="F446" s="487"/>
    </row>
    <row r="447" spans="2:6" x14ac:dyDescent="0.2">
      <c r="B447" s="487"/>
      <c r="C447" s="487"/>
      <c r="D447" s="487"/>
      <c r="E447" s="487"/>
      <c r="F447" s="487"/>
    </row>
    <row r="448" spans="2:6" x14ac:dyDescent="0.2">
      <c r="B448" s="487"/>
      <c r="C448" s="487"/>
      <c r="D448" s="487"/>
      <c r="E448" s="487"/>
      <c r="F448" s="487"/>
    </row>
    <row r="449" spans="2:6" x14ac:dyDescent="0.2">
      <c r="B449" s="487"/>
      <c r="C449" s="487"/>
      <c r="D449" s="487"/>
      <c r="E449" s="487"/>
      <c r="F449" s="487"/>
    </row>
    <row r="450" spans="2:6" x14ac:dyDescent="0.2">
      <c r="B450" s="487"/>
      <c r="C450" s="487"/>
      <c r="D450" s="487"/>
      <c r="E450" s="487"/>
      <c r="F450" s="487"/>
    </row>
    <row r="451" spans="2:6" x14ac:dyDescent="0.2">
      <c r="B451" s="487"/>
      <c r="C451" s="487"/>
      <c r="D451" s="487"/>
      <c r="E451" s="487"/>
      <c r="F451" s="487"/>
    </row>
    <row r="452" spans="2:6" x14ac:dyDescent="0.2">
      <c r="B452" s="487"/>
      <c r="C452" s="487"/>
      <c r="D452" s="487"/>
      <c r="E452" s="487"/>
      <c r="F452" s="487"/>
    </row>
    <row r="453" spans="2:6" x14ac:dyDescent="0.2">
      <c r="B453" s="487"/>
      <c r="C453" s="487"/>
      <c r="D453" s="487"/>
      <c r="E453" s="487"/>
      <c r="F453" s="487"/>
    </row>
    <row r="454" spans="2:6" x14ac:dyDescent="0.2">
      <c r="B454" s="487"/>
      <c r="C454" s="487"/>
      <c r="D454" s="487"/>
      <c r="E454" s="487"/>
      <c r="F454" s="487"/>
    </row>
    <row r="455" spans="2:6" x14ac:dyDescent="0.2">
      <c r="B455" s="487"/>
      <c r="C455" s="487"/>
      <c r="D455" s="487"/>
      <c r="E455" s="487"/>
      <c r="F455" s="487"/>
    </row>
    <row r="456" spans="2:6" x14ac:dyDescent="0.2">
      <c r="B456" s="487"/>
      <c r="C456" s="487"/>
      <c r="D456" s="487"/>
      <c r="E456" s="487"/>
      <c r="F456" s="487"/>
    </row>
    <row r="457" spans="2:6" x14ac:dyDescent="0.2">
      <c r="B457" s="487"/>
      <c r="C457" s="487"/>
      <c r="D457" s="487"/>
      <c r="E457" s="487"/>
      <c r="F457" s="487"/>
    </row>
    <row r="458" spans="2:6" x14ac:dyDescent="0.2">
      <c r="B458" s="487"/>
      <c r="C458" s="487"/>
      <c r="D458" s="487"/>
      <c r="E458" s="487"/>
      <c r="F458" s="487"/>
    </row>
    <row r="459" spans="2:6" x14ac:dyDescent="0.2">
      <c r="B459" s="487"/>
      <c r="C459" s="487"/>
      <c r="D459" s="487"/>
      <c r="E459" s="487"/>
      <c r="F459" s="487"/>
    </row>
    <row r="460" spans="2:6" x14ac:dyDescent="0.2">
      <c r="B460" s="487"/>
      <c r="C460" s="487"/>
      <c r="D460" s="487"/>
      <c r="E460" s="487"/>
      <c r="F460" s="487"/>
    </row>
    <row r="461" spans="2:6" x14ac:dyDescent="0.2">
      <c r="B461" s="487"/>
      <c r="C461" s="487"/>
      <c r="D461" s="487"/>
      <c r="E461" s="487"/>
      <c r="F461" s="487"/>
    </row>
    <row r="462" spans="2:6" x14ac:dyDescent="0.2">
      <c r="B462" s="487"/>
      <c r="C462" s="487"/>
      <c r="D462" s="487"/>
      <c r="E462" s="487"/>
      <c r="F462" s="487"/>
    </row>
    <row r="463" spans="2:6" x14ac:dyDescent="0.2">
      <c r="B463" s="487"/>
      <c r="C463" s="487"/>
      <c r="D463" s="487"/>
      <c r="E463" s="487"/>
      <c r="F463" s="487"/>
    </row>
    <row r="464" spans="2:6" x14ac:dyDescent="0.2">
      <c r="B464" s="487"/>
      <c r="C464" s="487"/>
      <c r="D464" s="487"/>
      <c r="E464" s="487"/>
      <c r="F464" s="487"/>
    </row>
    <row r="465" spans="2:6" x14ac:dyDescent="0.2">
      <c r="B465" s="487"/>
      <c r="C465" s="487"/>
      <c r="D465" s="487"/>
      <c r="E465" s="487"/>
      <c r="F465" s="487"/>
    </row>
    <row r="466" spans="2:6" x14ac:dyDescent="0.2">
      <c r="B466" s="487"/>
      <c r="C466" s="487"/>
      <c r="D466" s="487"/>
      <c r="E466" s="487"/>
      <c r="F466" s="487"/>
    </row>
    <row r="467" spans="2:6" x14ac:dyDescent="0.2">
      <c r="B467" s="487"/>
      <c r="C467" s="487"/>
      <c r="D467" s="487"/>
      <c r="E467" s="487"/>
      <c r="F467" s="487"/>
    </row>
    <row r="468" spans="2:6" x14ac:dyDescent="0.2">
      <c r="B468" s="487"/>
      <c r="C468" s="487"/>
      <c r="D468" s="487"/>
      <c r="E468" s="487"/>
      <c r="F468" s="487"/>
    </row>
    <row r="469" spans="2:6" x14ac:dyDescent="0.2">
      <c r="B469" s="487"/>
      <c r="C469" s="487"/>
      <c r="D469" s="487"/>
      <c r="E469" s="487"/>
      <c r="F469" s="487"/>
    </row>
    <row r="470" spans="2:6" x14ac:dyDescent="0.2">
      <c r="B470" s="487"/>
      <c r="C470" s="487"/>
      <c r="D470" s="487"/>
      <c r="E470" s="487"/>
      <c r="F470" s="487"/>
    </row>
    <row r="471" spans="2:6" x14ac:dyDescent="0.2">
      <c r="B471" s="487"/>
      <c r="C471" s="487"/>
      <c r="D471" s="487"/>
      <c r="E471" s="487"/>
      <c r="F471" s="487"/>
    </row>
    <row r="472" spans="2:6" x14ac:dyDescent="0.2">
      <c r="B472" s="487"/>
      <c r="C472" s="487"/>
      <c r="D472" s="487"/>
      <c r="E472" s="487"/>
      <c r="F472" s="487"/>
    </row>
    <row r="473" spans="2:6" x14ac:dyDescent="0.2">
      <c r="B473" s="487"/>
      <c r="C473" s="487"/>
      <c r="D473" s="487"/>
      <c r="E473" s="487"/>
      <c r="F473" s="487"/>
    </row>
    <row r="474" spans="2:6" x14ac:dyDescent="0.2">
      <c r="B474" s="487"/>
      <c r="C474" s="487"/>
      <c r="D474" s="487"/>
      <c r="E474" s="487"/>
      <c r="F474" s="487"/>
    </row>
    <row r="475" spans="2:6" x14ac:dyDescent="0.2">
      <c r="B475" s="487"/>
      <c r="C475" s="487"/>
      <c r="D475" s="487"/>
      <c r="E475" s="487"/>
      <c r="F475" s="487"/>
    </row>
    <row r="476" spans="2:6" x14ac:dyDescent="0.2">
      <c r="B476" s="487"/>
      <c r="C476" s="487"/>
      <c r="D476" s="487"/>
      <c r="E476" s="487"/>
      <c r="F476" s="487"/>
    </row>
    <row r="477" spans="2:6" x14ac:dyDescent="0.2">
      <c r="B477" s="487"/>
      <c r="C477" s="487"/>
      <c r="D477" s="487"/>
      <c r="E477" s="487"/>
      <c r="F477" s="487"/>
    </row>
    <row r="478" spans="2:6" x14ac:dyDescent="0.2">
      <c r="B478" s="487"/>
      <c r="C478" s="487"/>
      <c r="D478" s="487"/>
      <c r="E478" s="487"/>
      <c r="F478" s="487"/>
    </row>
    <row r="479" spans="2:6" x14ac:dyDescent="0.2">
      <c r="B479" s="487"/>
      <c r="C479" s="487"/>
      <c r="D479" s="487"/>
      <c r="E479" s="487"/>
      <c r="F479" s="487"/>
    </row>
    <row r="480" spans="2:6" x14ac:dyDescent="0.2">
      <c r="B480" s="487"/>
      <c r="C480" s="487"/>
      <c r="D480" s="487"/>
      <c r="E480" s="487"/>
      <c r="F480" s="487"/>
    </row>
    <row r="481" spans="2:6" x14ac:dyDescent="0.2">
      <c r="B481" s="487"/>
      <c r="C481" s="487"/>
      <c r="D481" s="487"/>
      <c r="E481" s="487"/>
      <c r="F481" s="487"/>
    </row>
    <row r="482" spans="2:6" x14ac:dyDescent="0.2">
      <c r="B482" s="487"/>
      <c r="C482" s="487"/>
      <c r="D482" s="487"/>
      <c r="E482" s="487"/>
      <c r="F482" s="487"/>
    </row>
    <row r="483" spans="2:6" x14ac:dyDescent="0.2">
      <c r="B483" s="487"/>
      <c r="C483" s="487"/>
      <c r="D483" s="487"/>
      <c r="E483" s="487"/>
      <c r="F483" s="487"/>
    </row>
    <row r="484" spans="2:6" x14ac:dyDescent="0.2">
      <c r="B484" s="487"/>
      <c r="C484" s="487"/>
      <c r="D484" s="487"/>
      <c r="E484" s="487"/>
      <c r="F484" s="487"/>
    </row>
    <row r="485" spans="2:6" x14ac:dyDescent="0.2">
      <c r="B485" s="487"/>
      <c r="C485" s="487"/>
      <c r="D485" s="487"/>
      <c r="E485" s="487"/>
      <c r="F485" s="487"/>
    </row>
    <row r="486" spans="2:6" x14ac:dyDescent="0.2">
      <c r="B486" s="487"/>
      <c r="C486" s="487"/>
      <c r="D486" s="487"/>
      <c r="E486" s="487"/>
      <c r="F486" s="487"/>
    </row>
    <row r="487" spans="2:6" x14ac:dyDescent="0.2">
      <c r="B487" s="487"/>
      <c r="C487" s="487"/>
      <c r="D487" s="487"/>
      <c r="E487" s="487"/>
      <c r="F487" s="487"/>
    </row>
    <row r="488" spans="2:6" x14ac:dyDescent="0.2">
      <c r="B488" s="487"/>
      <c r="C488" s="487"/>
      <c r="D488" s="487"/>
      <c r="E488" s="487"/>
      <c r="F488" s="487"/>
    </row>
    <row r="489" spans="2:6" x14ac:dyDescent="0.2">
      <c r="B489" s="487"/>
      <c r="C489" s="487"/>
      <c r="D489" s="487"/>
      <c r="E489" s="487"/>
      <c r="F489" s="487"/>
    </row>
    <row r="490" spans="2:6" x14ac:dyDescent="0.2">
      <c r="B490" s="487"/>
      <c r="C490" s="487"/>
      <c r="D490" s="487"/>
      <c r="E490" s="487"/>
      <c r="F490" s="487"/>
    </row>
    <row r="491" spans="2:6" x14ac:dyDescent="0.2">
      <c r="B491" s="487"/>
      <c r="C491" s="487"/>
      <c r="D491" s="487"/>
      <c r="E491" s="487"/>
      <c r="F491" s="487"/>
    </row>
    <row r="492" spans="2:6" x14ac:dyDescent="0.2">
      <c r="B492" s="487"/>
      <c r="C492" s="487"/>
      <c r="D492" s="487"/>
      <c r="E492" s="487"/>
      <c r="F492" s="487"/>
    </row>
    <row r="493" spans="2:6" x14ac:dyDescent="0.2">
      <c r="B493" s="487"/>
      <c r="C493" s="487"/>
      <c r="D493" s="487"/>
      <c r="E493" s="487"/>
      <c r="F493" s="487"/>
    </row>
    <row r="494" spans="2:6" x14ac:dyDescent="0.2">
      <c r="B494" s="487"/>
      <c r="C494" s="487"/>
      <c r="D494" s="487"/>
      <c r="E494" s="487"/>
      <c r="F494" s="487"/>
    </row>
    <row r="495" spans="2:6" x14ac:dyDescent="0.2">
      <c r="B495" s="487"/>
      <c r="C495" s="487"/>
      <c r="D495" s="487"/>
      <c r="E495" s="487"/>
      <c r="F495" s="487"/>
    </row>
    <row r="496" spans="2:6" x14ac:dyDescent="0.2">
      <c r="B496" s="487"/>
      <c r="C496" s="487"/>
      <c r="D496" s="487"/>
      <c r="E496" s="487"/>
      <c r="F496" s="487"/>
    </row>
    <row r="497" spans="2:6" x14ac:dyDescent="0.2">
      <c r="B497" s="487"/>
      <c r="C497" s="487"/>
      <c r="D497" s="487"/>
      <c r="E497" s="487"/>
      <c r="F497" s="487"/>
    </row>
    <row r="498" spans="2:6" x14ac:dyDescent="0.2">
      <c r="B498" s="487"/>
      <c r="C498" s="487"/>
      <c r="D498" s="487"/>
      <c r="E498" s="487"/>
      <c r="F498" s="487"/>
    </row>
    <row r="499" spans="2:6" x14ac:dyDescent="0.2">
      <c r="B499" s="487"/>
      <c r="C499" s="487"/>
      <c r="D499" s="487"/>
      <c r="E499" s="487"/>
      <c r="F499" s="487"/>
    </row>
    <row r="500" spans="2:6" x14ac:dyDescent="0.2">
      <c r="B500" s="487"/>
      <c r="C500" s="487"/>
      <c r="D500" s="487"/>
      <c r="E500" s="487"/>
      <c r="F500" s="487"/>
    </row>
    <row r="501" spans="2:6" x14ac:dyDescent="0.2">
      <c r="B501" s="487"/>
      <c r="C501" s="487"/>
      <c r="D501" s="487"/>
      <c r="E501" s="487"/>
      <c r="F501" s="487"/>
    </row>
    <row r="502" spans="2:6" x14ac:dyDescent="0.2">
      <c r="B502" s="487"/>
      <c r="C502" s="487"/>
      <c r="D502" s="487"/>
      <c r="E502" s="487"/>
      <c r="F502" s="487"/>
    </row>
    <row r="503" spans="2:6" x14ac:dyDescent="0.2">
      <c r="B503" s="487"/>
      <c r="C503" s="487"/>
      <c r="D503" s="487"/>
      <c r="E503" s="487"/>
      <c r="F503" s="487"/>
    </row>
    <row r="504" spans="2:6" x14ac:dyDescent="0.2">
      <c r="B504" s="487"/>
      <c r="C504" s="487"/>
      <c r="D504" s="487"/>
      <c r="E504" s="487"/>
      <c r="F504" s="487"/>
    </row>
    <row r="505" spans="2:6" x14ac:dyDescent="0.2">
      <c r="B505" s="487"/>
      <c r="C505" s="487"/>
      <c r="D505" s="487"/>
      <c r="E505" s="487"/>
      <c r="F505" s="487"/>
    </row>
    <row r="506" spans="2:6" x14ac:dyDescent="0.2">
      <c r="B506" s="487"/>
      <c r="C506" s="487"/>
      <c r="D506" s="487"/>
      <c r="E506" s="487"/>
      <c r="F506" s="487"/>
    </row>
    <row r="507" spans="2:6" x14ac:dyDescent="0.2">
      <c r="B507" s="487"/>
      <c r="C507" s="487"/>
      <c r="D507" s="487"/>
      <c r="E507" s="487"/>
      <c r="F507" s="487"/>
    </row>
    <row r="508" spans="2:6" x14ac:dyDescent="0.2">
      <c r="B508" s="487"/>
      <c r="C508" s="487"/>
      <c r="D508" s="487"/>
      <c r="E508" s="487"/>
      <c r="F508" s="487"/>
    </row>
    <row r="509" spans="2:6" x14ac:dyDescent="0.2">
      <c r="B509" s="487"/>
      <c r="C509" s="487"/>
      <c r="D509" s="487"/>
      <c r="E509" s="487"/>
      <c r="F509" s="487"/>
    </row>
    <row r="510" spans="2:6" x14ac:dyDescent="0.2">
      <c r="B510" s="487"/>
      <c r="C510" s="487"/>
      <c r="D510" s="487"/>
      <c r="E510" s="487"/>
      <c r="F510" s="487"/>
    </row>
    <row r="511" spans="2:6" x14ac:dyDescent="0.2">
      <c r="B511" s="487"/>
      <c r="C511" s="487"/>
      <c r="D511" s="487"/>
      <c r="E511" s="487"/>
      <c r="F511" s="487"/>
    </row>
    <row r="512" spans="2:6" x14ac:dyDescent="0.2">
      <c r="B512" s="487"/>
      <c r="C512" s="487"/>
      <c r="D512" s="487"/>
      <c r="E512" s="487"/>
      <c r="F512" s="487"/>
    </row>
    <row r="513" spans="2:6" x14ac:dyDescent="0.2">
      <c r="B513" s="487"/>
      <c r="C513" s="487"/>
      <c r="D513" s="487"/>
      <c r="E513" s="487"/>
      <c r="F513" s="487"/>
    </row>
    <row r="514" spans="2:6" x14ac:dyDescent="0.2">
      <c r="B514" s="487"/>
      <c r="C514" s="487"/>
      <c r="D514" s="487"/>
      <c r="E514" s="487"/>
      <c r="F514" s="487"/>
    </row>
    <row r="515" spans="2:6" x14ac:dyDescent="0.2">
      <c r="B515" s="487"/>
      <c r="C515" s="487"/>
      <c r="D515" s="487"/>
      <c r="E515" s="487"/>
      <c r="F515" s="487"/>
    </row>
    <row r="516" spans="2:6" x14ac:dyDescent="0.2">
      <c r="B516" s="487"/>
      <c r="C516" s="487"/>
      <c r="D516" s="487"/>
      <c r="E516" s="487"/>
      <c r="F516" s="487"/>
    </row>
    <row r="517" spans="2:6" x14ac:dyDescent="0.2">
      <c r="B517" s="487"/>
      <c r="C517" s="487"/>
      <c r="D517" s="487"/>
      <c r="E517" s="487"/>
      <c r="F517" s="487"/>
    </row>
    <row r="518" spans="2:6" x14ac:dyDescent="0.2">
      <c r="B518" s="487"/>
      <c r="C518" s="487"/>
      <c r="D518" s="487"/>
      <c r="E518" s="487"/>
      <c r="F518" s="487"/>
    </row>
    <row r="519" spans="2:6" x14ac:dyDescent="0.2">
      <c r="B519" s="487"/>
      <c r="C519" s="487"/>
      <c r="D519" s="487"/>
      <c r="E519" s="487"/>
      <c r="F519" s="487"/>
    </row>
    <row r="520" spans="2:6" x14ac:dyDescent="0.2">
      <c r="B520" s="487"/>
      <c r="C520" s="487"/>
      <c r="D520" s="487"/>
      <c r="E520" s="487"/>
      <c r="F520" s="487"/>
    </row>
    <row r="521" spans="2:6" x14ac:dyDescent="0.2">
      <c r="B521" s="487"/>
      <c r="C521" s="487"/>
      <c r="D521" s="487"/>
      <c r="E521" s="487"/>
      <c r="F521" s="487"/>
    </row>
    <row r="522" spans="2:6" x14ac:dyDescent="0.2">
      <c r="B522" s="487"/>
      <c r="C522" s="487"/>
      <c r="D522" s="487"/>
      <c r="E522" s="487"/>
      <c r="F522" s="487"/>
    </row>
    <row r="523" spans="2:6" x14ac:dyDescent="0.2">
      <c r="B523" s="487"/>
      <c r="C523" s="487"/>
      <c r="D523" s="487"/>
      <c r="E523" s="487"/>
      <c r="F523" s="487"/>
    </row>
    <row r="524" spans="2:6" x14ac:dyDescent="0.2">
      <c r="B524" s="487"/>
      <c r="C524" s="487"/>
      <c r="D524" s="487"/>
      <c r="E524" s="487"/>
      <c r="F524" s="487"/>
    </row>
    <row r="525" spans="2:6" x14ac:dyDescent="0.2">
      <c r="B525" s="487"/>
      <c r="C525" s="487"/>
      <c r="D525" s="487"/>
      <c r="E525" s="487"/>
      <c r="F525" s="487"/>
    </row>
    <row r="526" spans="2:6" x14ac:dyDescent="0.2">
      <c r="B526" s="487"/>
      <c r="C526" s="487"/>
      <c r="D526" s="487"/>
      <c r="E526" s="487"/>
      <c r="F526" s="487"/>
    </row>
    <row r="527" spans="2:6" x14ac:dyDescent="0.2">
      <c r="B527" s="487"/>
      <c r="C527" s="487"/>
      <c r="D527" s="487"/>
      <c r="E527" s="487"/>
      <c r="F527" s="487"/>
    </row>
    <row r="528" spans="2:6" x14ac:dyDescent="0.2">
      <c r="B528" s="487"/>
      <c r="C528" s="487"/>
      <c r="D528" s="487"/>
      <c r="E528" s="487"/>
      <c r="F528" s="487"/>
    </row>
    <row r="529" spans="2:6" x14ac:dyDescent="0.2">
      <c r="B529" s="487"/>
      <c r="C529" s="487"/>
      <c r="D529" s="487"/>
      <c r="E529" s="487"/>
      <c r="F529" s="487"/>
    </row>
    <row r="530" spans="2:6" x14ac:dyDescent="0.2">
      <c r="B530" s="487"/>
      <c r="C530" s="487"/>
      <c r="D530" s="487"/>
      <c r="E530" s="487"/>
      <c r="F530" s="487"/>
    </row>
    <row r="531" spans="2:6" x14ac:dyDescent="0.2">
      <c r="B531" s="487"/>
      <c r="C531" s="487"/>
      <c r="D531" s="487"/>
      <c r="E531" s="487"/>
      <c r="F531" s="487"/>
    </row>
    <row r="532" spans="2:6" x14ac:dyDescent="0.2">
      <c r="B532" s="487"/>
      <c r="C532" s="487"/>
      <c r="D532" s="487"/>
      <c r="E532" s="487"/>
      <c r="F532" s="487"/>
    </row>
    <row r="533" spans="2:6" x14ac:dyDescent="0.2">
      <c r="B533" s="487"/>
      <c r="C533" s="487"/>
      <c r="D533" s="487"/>
      <c r="E533" s="487"/>
      <c r="F533" s="487"/>
    </row>
    <row r="534" spans="2:6" x14ac:dyDescent="0.2">
      <c r="B534" s="487"/>
      <c r="C534" s="487"/>
      <c r="D534" s="487"/>
      <c r="E534" s="487"/>
      <c r="F534" s="487"/>
    </row>
    <row r="535" spans="2:6" x14ac:dyDescent="0.2">
      <c r="B535" s="487"/>
      <c r="C535" s="487"/>
      <c r="D535" s="487"/>
      <c r="E535" s="487"/>
      <c r="F535" s="487"/>
    </row>
    <row r="536" spans="2:6" x14ac:dyDescent="0.2">
      <c r="B536" s="487"/>
      <c r="C536" s="487"/>
      <c r="D536" s="487"/>
      <c r="E536" s="487"/>
      <c r="F536" s="487"/>
    </row>
    <row r="537" spans="2:6" x14ac:dyDescent="0.2">
      <c r="B537" s="487"/>
      <c r="C537" s="487"/>
      <c r="D537" s="487"/>
      <c r="E537" s="487"/>
      <c r="F537" s="487"/>
    </row>
    <row r="538" spans="2:6" x14ac:dyDescent="0.2">
      <c r="B538" s="487"/>
      <c r="C538" s="487"/>
      <c r="D538" s="487"/>
      <c r="E538" s="487"/>
      <c r="F538" s="487"/>
    </row>
    <row r="539" spans="2:6" x14ac:dyDescent="0.2">
      <c r="B539" s="487"/>
      <c r="C539" s="487"/>
      <c r="D539" s="487"/>
      <c r="E539" s="487"/>
      <c r="F539" s="487"/>
    </row>
    <row r="540" spans="2:6" x14ac:dyDescent="0.2">
      <c r="B540" s="487"/>
      <c r="C540" s="487"/>
      <c r="D540" s="487"/>
      <c r="E540" s="487"/>
      <c r="F540" s="487"/>
    </row>
    <row r="541" spans="2:6" x14ac:dyDescent="0.2">
      <c r="B541" s="487"/>
      <c r="C541" s="487"/>
      <c r="D541" s="487"/>
      <c r="E541" s="487"/>
      <c r="F541" s="487"/>
    </row>
    <row r="542" spans="2:6" x14ac:dyDescent="0.2">
      <c r="B542" s="487"/>
      <c r="C542" s="487"/>
      <c r="D542" s="487"/>
      <c r="E542" s="487"/>
      <c r="F542" s="487"/>
    </row>
    <row r="543" spans="2:6" x14ac:dyDescent="0.2">
      <c r="B543" s="487"/>
      <c r="C543" s="487"/>
      <c r="D543" s="487"/>
      <c r="E543" s="487"/>
      <c r="F543" s="487"/>
    </row>
    <row r="544" spans="2:6" x14ac:dyDescent="0.2">
      <c r="B544" s="487"/>
      <c r="C544" s="487"/>
      <c r="D544" s="487"/>
      <c r="E544" s="487"/>
      <c r="F544" s="487"/>
    </row>
    <row r="545" spans="2:6" x14ac:dyDescent="0.2">
      <c r="B545" s="487"/>
      <c r="C545" s="487"/>
      <c r="D545" s="487"/>
      <c r="E545" s="487"/>
      <c r="F545" s="487"/>
    </row>
    <row r="546" spans="2:6" x14ac:dyDescent="0.2">
      <c r="B546" s="487"/>
      <c r="C546" s="487"/>
      <c r="D546" s="487"/>
      <c r="E546" s="487"/>
      <c r="F546" s="487"/>
    </row>
    <row r="547" spans="2:6" x14ac:dyDescent="0.2">
      <c r="B547" s="487"/>
      <c r="C547" s="487"/>
      <c r="D547" s="487"/>
      <c r="E547" s="487"/>
      <c r="F547" s="487"/>
    </row>
    <row r="548" spans="2:6" x14ac:dyDescent="0.2">
      <c r="B548" s="487"/>
      <c r="C548" s="487"/>
      <c r="D548" s="487"/>
      <c r="E548" s="487"/>
      <c r="F548" s="487"/>
    </row>
    <row r="549" spans="2:6" x14ac:dyDescent="0.2">
      <c r="B549" s="487"/>
      <c r="C549" s="487"/>
      <c r="D549" s="487"/>
      <c r="E549" s="487"/>
      <c r="F549" s="487"/>
    </row>
    <row r="550" spans="2:6" x14ac:dyDescent="0.2">
      <c r="B550" s="487"/>
      <c r="C550" s="487"/>
      <c r="D550" s="487"/>
      <c r="E550" s="487"/>
      <c r="F550" s="487"/>
    </row>
    <row r="551" spans="2:6" x14ac:dyDescent="0.2">
      <c r="B551" s="487"/>
      <c r="C551" s="487"/>
      <c r="D551" s="487"/>
      <c r="E551" s="487"/>
      <c r="F551" s="487"/>
    </row>
    <row r="552" spans="2:6" x14ac:dyDescent="0.2">
      <c r="B552" s="487"/>
      <c r="C552" s="487"/>
      <c r="D552" s="487"/>
      <c r="E552" s="487"/>
      <c r="F552" s="487"/>
    </row>
    <row r="553" spans="2:6" x14ac:dyDescent="0.2">
      <c r="B553" s="487"/>
      <c r="C553" s="487"/>
      <c r="D553" s="487"/>
      <c r="E553" s="487"/>
      <c r="F553" s="487"/>
    </row>
    <row r="554" spans="2:6" x14ac:dyDescent="0.2">
      <c r="B554" s="487"/>
      <c r="C554" s="487"/>
      <c r="D554" s="487"/>
      <c r="E554" s="487"/>
      <c r="F554" s="487"/>
    </row>
    <row r="555" spans="2:6" x14ac:dyDescent="0.2">
      <c r="B555" s="487"/>
      <c r="C555" s="487"/>
      <c r="D555" s="487"/>
      <c r="E555" s="487"/>
      <c r="F555" s="487"/>
    </row>
    <row r="556" spans="2:6" x14ac:dyDescent="0.2">
      <c r="B556" s="487"/>
      <c r="C556" s="487"/>
      <c r="D556" s="487"/>
      <c r="E556" s="487"/>
      <c r="F556" s="487"/>
    </row>
    <row r="557" spans="2:6" x14ac:dyDescent="0.2">
      <c r="B557" s="487"/>
      <c r="C557" s="487"/>
      <c r="D557" s="487"/>
      <c r="E557" s="487"/>
      <c r="F557" s="487"/>
    </row>
    <row r="558" spans="2:6" x14ac:dyDescent="0.2">
      <c r="B558" s="487"/>
      <c r="C558" s="487"/>
      <c r="D558" s="487"/>
      <c r="E558" s="487"/>
      <c r="F558" s="487"/>
    </row>
    <row r="559" spans="2:6" x14ac:dyDescent="0.2">
      <c r="B559" s="487"/>
      <c r="C559" s="487"/>
      <c r="D559" s="487"/>
      <c r="E559" s="487"/>
      <c r="F559" s="487"/>
    </row>
    <row r="560" spans="2:6" x14ac:dyDescent="0.2">
      <c r="B560" s="487"/>
      <c r="C560" s="487"/>
      <c r="D560" s="487"/>
      <c r="E560" s="487"/>
      <c r="F560" s="487"/>
    </row>
    <row r="561" spans="2:6" x14ac:dyDescent="0.2">
      <c r="B561" s="487"/>
      <c r="C561" s="487"/>
      <c r="D561" s="487"/>
      <c r="E561" s="487"/>
      <c r="F561" s="487"/>
    </row>
    <row r="562" spans="2:6" x14ac:dyDescent="0.2">
      <c r="B562" s="487"/>
      <c r="C562" s="487"/>
      <c r="D562" s="487"/>
      <c r="E562" s="487"/>
      <c r="F562" s="487"/>
    </row>
    <row r="563" spans="2:6" x14ac:dyDescent="0.2">
      <c r="B563" s="487"/>
      <c r="C563" s="487"/>
      <c r="D563" s="487"/>
      <c r="E563" s="487"/>
      <c r="F563" s="487"/>
    </row>
    <row r="564" spans="2:6" x14ac:dyDescent="0.2">
      <c r="B564" s="487"/>
      <c r="C564" s="487"/>
      <c r="D564" s="487"/>
      <c r="E564" s="487"/>
      <c r="F564" s="487"/>
    </row>
    <row r="565" spans="2:6" x14ac:dyDescent="0.2">
      <c r="B565" s="487"/>
      <c r="C565" s="487"/>
      <c r="D565" s="487"/>
      <c r="E565" s="487"/>
      <c r="F565" s="487"/>
    </row>
    <row r="566" spans="2:6" x14ac:dyDescent="0.2">
      <c r="B566" s="487"/>
      <c r="C566" s="487"/>
      <c r="D566" s="487"/>
      <c r="E566" s="487"/>
      <c r="F566" s="487"/>
    </row>
    <row r="567" spans="2:6" x14ac:dyDescent="0.2">
      <c r="B567" s="487"/>
      <c r="C567" s="487"/>
      <c r="D567" s="487"/>
      <c r="E567" s="487"/>
      <c r="F567" s="487"/>
    </row>
    <row r="568" spans="2:6" x14ac:dyDescent="0.2">
      <c r="B568" s="487"/>
      <c r="C568" s="487"/>
      <c r="D568" s="487"/>
      <c r="E568" s="487"/>
      <c r="F568" s="487"/>
    </row>
    <row r="569" spans="2:6" x14ac:dyDescent="0.2">
      <c r="B569" s="487"/>
      <c r="C569" s="487"/>
      <c r="D569" s="487"/>
      <c r="E569" s="487"/>
      <c r="F569" s="487"/>
    </row>
    <row r="570" spans="2:6" x14ac:dyDescent="0.2">
      <c r="B570" s="487"/>
      <c r="C570" s="487"/>
      <c r="D570" s="487"/>
      <c r="E570" s="487"/>
      <c r="F570" s="487"/>
    </row>
    <row r="571" spans="2:6" x14ac:dyDescent="0.2">
      <c r="B571" s="487"/>
      <c r="C571" s="487"/>
      <c r="D571" s="487"/>
      <c r="E571" s="487"/>
      <c r="F571" s="487"/>
    </row>
    <row r="572" spans="2:6" x14ac:dyDescent="0.2">
      <c r="B572" s="487"/>
      <c r="C572" s="487"/>
      <c r="D572" s="487"/>
      <c r="E572" s="487"/>
      <c r="F572" s="487"/>
    </row>
    <row r="573" spans="2:6" x14ac:dyDescent="0.2">
      <c r="B573" s="487"/>
      <c r="C573" s="487"/>
      <c r="D573" s="487"/>
      <c r="E573" s="487"/>
      <c r="F573" s="487"/>
    </row>
    <row r="574" spans="2:6" x14ac:dyDescent="0.2">
      <c r="B574" s="487"/>
      <c r="C574" s="487"/>
      <c r="D574" s="487"/>
      <c r="E574" s="487"/>
      <c r="F574" s="487"/>
    </row>
    <row r="575" spans="2:6" x14ac:dyDescent="0.2">
      <c r="B575" s="487"/>
      <c r="C575" s="487"/>
      <c r="D575" s="487"/>
      <c r="E575" s="487"/>
      <c r="F575" s="487"/>
    </row>
    <row r="576" spans="2:6" x14ac:dyDescent="0.2">
      <c r="B576" s="487"/>
      <c r="C576" s="487"/>
      <c r="D576" s="487"/>
      <c r="E576" s="487"/>
      <c r="F576" s="487"/>
    </row>
    <row r="577" spans="2:6" x14ac:dyDescent="0.2">
      <c r="B577" s="487"/>
      <c r="C577" s="487"/>
      <c r="D577" s="487"/>
      <c r="E577" s="487"/>
      <c r="F577" s="487"/>
    </row>
    <row r="578" spans="2:6" x14ac:dyDescent="0.2">
      <c r="B578" s="487"/>
      <c r="C578" s="487"/>
      <c r="D578" s="487"/>
      <c r="E578" s="487"/>
      <c r="F578" s="487"/>
    </row>
    <row r="579" spans="2:6" x14ac:dyDescent="0.2">
      <c r="B579" s="487"/>
      <c r="C579" s="487"/>
      <c r="D579" s="487"/>
      <c r="E579" s="487"/>
      <c r="F579" s="487"/>
    </row>
    <row r="580" spans="2:6" x14ac:dyDescent="0.2">
      <c r="B580" s="487"/>
      <c r="C580" s="487"/>
      <c r="D580" s="487"/>
      <c r="E580" s="487"/>
      <c r="F580" s="487"/>
    </row>
    <row r="581" spans="2:6" x14ac:dyDescent="0.2">
      <c r="B581" s="487"/>
      <c r="C581" s="487"/>
      <c r="D581" s="487"/>
      <c r="E581" s="487"/>
      <c r="F581" s="487"/>
    </row>
    <row r="582" spans="2:6" x14ac:dyDescent="0.2">
      <c r="B582" s="487"/>
      <c r="C582" s="487"/>
      <c r="D582" s="487"/>
      <c r="E582" s="487"/>
      <c r="F582" s="487"/>
    </row>
    <row r="583" spans="2:6" x14ac:dyDescent="0.2">
      <c r="B583" s="487"/>
      <c r="C583" s="487"/>
      <c r="D583" s="487"/>
      <c r="E583" s="487"/>
      <c r="F583" s="487"/>
    </row>
    <row r="584" spans="2:6" x14ac:dyDescent="0.2">
      <c r="B584" s="487"/>
      <c r="C584" s="487"/>
      <c r="D584" s="487"/>
      <c r="E584" s="487"/>
      <c r="F584" s="487"/>
    </row>
    <row r="585" spans="2:6" x14ac:dyDescent="0.2">
      <c r="B585" s="487"/>
      <c r="C585" s="487"/>
      <c r="D585" s="487"/>
      <c r="E585" s="487"/>
      <c r="F585" s="487"/>
    </row>
    <row r="586" spans="2:6" x14ac:dyDescent="0.2">
      <c r="B586" s="487"/>
      <c r="C586" s="487"/>
      <c r="D586" s="487"/>
      <c r="E586" s="487"/>
      <c r="F586" s="487"/>
    </row>
    <row r="587" spans="2:6" x14ac:dyDescent="0.2">
      <c r="B587" s="487"/>
      <c r="C587" s="487"/>
      <c r="D587" s="487"/>
      <c r="E587" s="487"/>
      <c r="F587" s="487"/>
    </row>
    <row r="588" spans="2:6" x14ac:dyDescent="0.2">
      <c r="B588" s="487"/>
      <c r="C588" s="487"/>
      <c r="D588" s="487"/>
      <c r="E588" s="487"/>
      <c r="F588" s="487"/>
    </row>
    <row r="589" spans="2:6" x14ac:dyDescent="0.2">
      <c r="B589" s="487"/>
      <c r="C589" s="487"/>
      <c r="D589" s="487"/>
      <c r="E589" s="487"/>
      <c r="F589" s="487"/>
    </row>
    <row r="590" spans="2:6" x14ac:dyDescent="0.2">
      <c r="B590" s="487"/>
      <c r="C590" s="487"/>
      <c r="D590" s="487"/>
      <c r="E590" s="487"/>
      <c r="F590" s="487"/>
    </row>
    <row r="591" spans="2:6" x14ac:dyDescent="0.2">
      <c r="B591" s="487"/>
      <c r="C591" s="487"/>
      <c r="D591" s="487"/>
      <c r="E591" s="487"/>
      <c r="F591" s="487"/>
    </row>
    <row r="592" spans="2:6" x14ac:dyDescent="0.2">
      <c r="B592" s="487"/>
      <c r="C592" s="487"/>
      <c r="D592" s="487"/>
      <c r="E592" s="487"/>
      <c r="F592" s="487"/>
    </row>
    <row r="593" spans="2:6" x14ac:dyDescent="0.2">
      <c r="B593" s="487"/>
      <c r="C593" s="487"/>
      <c r="D593" s="487"/>
      <c r="E593" s="487"/>
      <c r="F593" s="487"/>
    </row>
    <row r="594" spans="2:6" x14ac:dyDescent="0.2">
      <c r="B594" s="487"/>
      <c r="C594" s="487"/>
      <c r="D594" s="487"/>
      <c r="E594" s="487"/>
      <c r="F594" s="487"/>
    </row>
    <row r="595" spans="2:6" x14ac:dyDescent="0.2">
      <c r="B595" s="487"/>
      <c r="C595" s="487"/>
      <c r="D595" s="487"/>
      <c r="E595" s="487"/>
      <c r="F595" s="487"/>
    </row>
    <row r="596" spans="2:6" x14ac:dyDescent="0.2">
      <c r="B596" s="487"/>
      <c r="C596" s="487"/>
      <c r="D596" s="487"/>
      <c r="E596" s="487"/>
      <c r="F596" s="487"/>
    </row>
  </sheetData>
  <printOptions horizontalCentered="1"/>
  <pageMargins left="0" right="0" top="0.39370078740157483" bottom="0" header="0" footer="0"/>
  <pageSetup paperSize="9" scale="47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3"/>
  <sheetViews>
    <sheetView zoomScale="75" workbookViewId="0"/>
  </sheetViews>
  <sheetFormatPr defaultRowHeight="12.75" x14ac:dyDescent="0.2"/>
  <cols>
    <col min="1" max="1" width="15.85546875" style="364" customWidth="1"/>
    <col min="2" max="3" width="10.5703125" style="364" customWidth="1"/>
    <col min="4" max="4" width="9.85546875" style="364" customWidth="1"/>
    <col min="5" max="5" width="9.28515625" style="364" customWidth="1"/>
    <col min="6" max="6" width="73.7109375" style="364" customWidth="1"/>
    <col min="7" max="7" width="22.7109375" style="364" customWidth="1"/>
    <col min="8" max="8" width="22" style="364" customWidth="1"/>
    <col min="9" max="9" width="22.7109375" style="364" customWidth="1"/>
    <col min="10" max="10" width="14" style="364" customWidth="1"/>
    <col min="11" max="12" width="9.140625" style="364"/>
    <col min="13" max="13" width="11.42578125" style="364" bestFit="1" customWidth="1"/>
    <col min="14" max="16384" width="9.140625" style="364"/>
  </cols>
  <sheetData>
    <row r="1" spans="1:10" ht="15.75" x14ac:dyDescent="0.25">
      <c r="A1" s="373"/>
      <c r="B1" s="373"/>
      <c r="C1" s="373"/>
      <c r="D1" s="373"/>
      <c r="E1" s="373"/>
      <c r="F1" s="373"/>
      <c r="G1" s="375"/>
      <c r="H1" s="375"/>
      <c r="I1" s="373"/>
      <c r="J1" s="375"/>
    </row>
    <row r="2" spans="1:10" x14ac:dyDescent="0.2">
      <c r="A2" s="373"/>
      <c r="B2" s="373"/>
      <c r="C2" s="373"/>
      <c r="D2" s="373"/>
      <c r="E2" s="373"/>
      <c r="F2" s="373"/>
      <c r="G2" s="373"/>
      <c r="H2" s="373"/>
      <c r="I2" s="373"/>
      <c r="J2" s="373"/>
    </row>
    <row r="3" spans="1:10" ht="22.5" x14ac:dyDescent="0.3">
      <c r="A3" s="367" t="s">
        <v>483</v>
      </c>
      <c r="B3" s="368"/>
      <c r="C3" s="368"/>
      <c r="D3" s="368"/>
      <c r="E3" s="368"/>
      <c r="F3" s="368"/>
      <c r="G3" s="368"/>
      <c r="H3" s="368"/>
      <c r="I3" s="370"/>
      <c r="J3" s="370"/>
    </row>
    <row r="4" spans="1:10" ht="24.75" customHeight="1" x14ac:dyDescent="0.3">
      <c r="A4" s="367" t="s">
        <v>484</v>
      </c>
      <c r="B4" s="367"/>
      <c r="C4" s="367"/>
      <c r="D4" s="367"/>
      <c r="E4" s="371"/>
      <c r="F4" s="371"/>
      <c r="G4" s="370"/>
      <c r="H4" s="370"/>
      <c r="I4" s="370"/>
      <c r="J4" s="373"/>
    </row>
    <row r="5" spans="1:10" ht="16.5" thickBot="1" x14ac:dyDescent="0.3">
      <c r="A5" s="373"/>
      <c r="B5" s="374"/>
      <c r="C5" s="374"/>
      <c r="D5" s="373"/>
      <c r="E5" s="373"/>
      <c r="F5" s="373"/>
      <c r="G5" s="375"/>
      <c r="H5" s="375"/>
      <c r="I5" s="375"/>
      <c r="J5" s="377" t="s">
        <v>239</v>
      </c>
    </row>
    <row r="6" spans="1:10" ht="24" customHeight="1" x14ac:dyDescent="0.2">
      <c r="A6" s="378" t="s">
        <v>308</v>
      </c>
      <c r="B6" s="379" t="s">
        <v>309</v>
      </c>
      <c r="C6" s="380"/>
      <c r="D6" s="380"/>
      <c r="E6" s="381"/>
      <c r="F6" s="382" t="s">
        <v>310</v>
      </c>
      <c r="G6" s="382" t="s">
        <v>311</v>
      </c>
      <c r="H6" s="383" t="s">
        <v>312</v>
      </c>
      <c r="I6" s="382" t="s">
        <v>295</v>
      </c>
      <c r="J6" s="382" t="s">
        <v>313</v>
      </c>
    </row>
    <row r="7" spans="1:10" ht="17.25" customHeight="1" x14ac:dyDescent="0.2">
      <c r="A7" s="384" t="s">
        <v>314</v>
      </c>
      <c r="B7" s="385" t="s">
        <v>315</v>
      </c>
      <c r="C7" s="386" t="s">
        <v>316</v>
      </c>
      <c r="D7" s="387" t="s">
        <v>317</v>
      </c>
      <c r="E7" s="388" t="s">
        <v>318</v>
      </c>
      <c r="F7" s="389"/>
      <c r="G7" s="390" t="s">
        <v>319</v>
      </c>
      <c r="H7" s="391" t="s">
        <v>303</v>
      </c>
      <c r="I7" s="390" t="s">
        <v>320</v>
      </c>
      <c r="J7" s="390" t="s">
        <v>321</v>
      </c>
    </row>
    <row r="8" spans="1:10" ht="15" x14ac:dyDescent="0.25">
      <c r="A8" s="392" t="s">
        <v>322</v>
      </c>
      <c r="B8" s="393" t="s">
        <v>323</v>
      </c>
      <c r="C8" s="386"/>
      <c r="D8" s="386"/>
      <c r="E8" s="394" t="s">
        <v>324</v>
      </c>
      <c r="F8" s="395"/>
      <c r="G8" s="390" t="s">
        <v>303</v>
      </c>
      <c r="H8" s="391" t="s">
        <v>325</v>
      </c>
      <c r="I8" s="390" t="s">
        <v>326</v>
      </c>
      <c r="J8" s="396" t="s">
        <v>327</v>
      </c>
    </row>
    <row r="9" spans="1:10" ht="15" thickBot="1" x14ac:dyDescent="0.25">
      <c r="A9" s="392" t="s">
        <v>328</v>
      </c>
      <c r="B9" s="397"/>
      <c r="C9" s="398"/>
      <c r="D9" s="398"/>
      <c r="E9" s="399"/>
      <c r="F9" s="400"/>
      <c r="G9" s="390"/>
      <c r="H9" s="401" t="s">
        <v>329</v>
      </c>
      <c r="I9" s="402"/>
      <c r="J9" s="403"/>
    </row>
    <row r="10" spans="1:10" ht="15.75" thickBot="1" x14ac:dyDescent="0.3">
      <c r="A10" s="404" t="s">
        <v>0</v>
      </c>
      <c r="B10" s="405" t="s">
        <v>330</v>
      </c>
      <c r="C10" s="406" t="s">
        <v>331</v>
      </c>
      <c r="D10" s="406" t="s">
        <v>332</v>
      </c>
      <c r="E10" s="407" t="s">
        <v>333</v>
      </c>
      <c r="F10" s="407" t="s">
        <v>334</v>
      </c>
      <c r="G10" s="407">
        <v>1</v>
      </c>
      <c r="H10" s="407">
        <v>2</v>
      </c>
      <c r="I10" s="407">
        <v>3</v>
      </c>
      <c r="J10" s="407">
        <v>4</v>
      </c>
    </row>
    <row r="11" spans="1:10" ht="30.75" customHeight="1" x14ac:dyDescent="0.3">
      <c r="A11" s="409" t="s">
        <v>335</v>
      </c>
      <c r="B11" s="410" t="s">
        <v>485</v>
      </c>
      <c r="C11" s="411"/>
      <c r="D11" s="412"/>
      <c r="E11" s="413"/>
      <c r="F11" s="414" t="s">
        <v>486</v>
      </c>
      <c r="G11" s="415">
        <f>SUM(G12)</f>
        <v>812832</v>
      </c>
      <c r="H11" s="415">
        <f>SUM(H12)</f>
        <v>812832</v>
      </c>
      <c r="I11" s="415">
        <f>SUM(I12)</f>
        <v>40522</v>
      </c>
      <c r="J11" s="489">
        <f>SUM($I11/H11)*100</f>
        <v>4.9852860123617182</v>
      </c>
    </row>
    <row r="12" spans="1:10" ht="18.75" customHeight="1" x14ac:dyDescent="0.25">
      <c r="A12" s="417" t="s">
        <v>335</v>
      </c>
      <c r="B12" s="490"/>
      <c r="C12" s="419" t="s">
        <v>487</v>
      </c>
      <c r="D12" s="491"/>
      <c r="E12" s="492"/>
      <c r="F12" s="493" t="s">
        <v>488</v>
      </c>
      <c r="G12" s="448">
        <f>SUM(G13+G17+G19+G25+G27+G28)</f>
        <v>812832</v>
      </c>
      <c r="H12" s="448">
        <f>SUM(H13+H17+H19+H25+H27+H28)</f>
        <v>812832</v>
      </c>
      <c r="I12" s="448">
        <f>SUM(I13+I17+I19+I25+I27+I28)</f>
        <v>40522</v>
      </c>
      <c r="J12" s="423">
        <f>SUM($I12/H12)*100</f>
        <v>4.9852860123617182</v>
      </c>
    </row>
    <row r="13" spans="1:10" ht="18.75" customHeight="1" x14ac:dyDescent="0.25">
      <c r="A13" s="424" t="s">
        <v>335</v>
      </c>
      <c r="B13" s="494"/>
      <c r="C13" s="495"/>
      <c r="D13" s="439" t="s">
        <v>489</v>
      </c>
      <c r="E13" s="440"/>
      <c r="F13" s="496" t="s">
        <v>490</v>
      </c>
      <c r="G13" s="451">
        <f>SUM(G14:G16)</f>
        <v>0</v>
      </c>
      <c r="H13" s="451">
        <f>SUM(H14:H16)</f>
        <v>36533</v>
      </c>
      <c r="I13" s="451">
        <f>SUM(I14:I16)</f>
        <v>0</v>
      </c>
      <c r="J13" s="429">
        <f>SUM($I13/H13)*100</f>
        <v>0</v>
      </c>
    </row>
    <row r="14" spans="1:10" ht="18.75" customHeight="1" x14ac:dyDescent="0.25">
      <c r="A14" s="424"/>
      <c r="B14" s="494"/>
      <c r="C14" s="495"/>
      <c r="D14" s="439"/>
      <c r="E14" s="497" t="s">
        <v>491</v>
      </c>
      <c r="F14" s="498" t="s">
        <v>492</v>
      </c>
      <c r="G14" s="456">
        <v>0</v>
      </c>
      <c r="H14" s="456">
        <v>0</v>
      </c>
      <c r="I14" s="456">
        <v>0</v>
      </c>
      <c r="J14" s="437">
        <v>0</v>
      </c>
    </row>
    <row r="15" spans="1:10" ht="18.75" customHeight="1" x14ac:dyDescent="0.25">
      <c r="A15" s="430" t="s">
        <v>335</v>
      </c>
      <c r="B15" s="499"/>
      <c r="C15" s="500"/>
      <c r="D15" s="433"/>
      <c r="E15" s="497" t="s">
        <v>493</v>
      </c>
      <c r="F15" s="442" t="s">
        <v>494</v>
      </c>
      <c r="G15" s="456">
        <v>0</v>
      </c>
      <c r="H15" s="456">
        <v>36533</v>
      </c>
      <c r="I15" s="456">
        <v>0</v>
      </c>
      <c r="J15" s="437">
        <f>SUM($I15/H15)*100</f>
        <v>0</v>
      </c>
    </row>
    <row r="16" spans="1:10" ht="18.75" customHeight="1" x14ac:dyDescent="0.25">
      <c r="A16" s="430" t="s">
        <v>335</v>
      </c>
      <c r="B16" s="499"/>
      <c r="C16" s="500"/>
      <c r="D16" s="433"/>
      <c r="E16" s="497" t="s">
        <v>495</v>
      </c>
      <c r="F16" s="442" t="s">
        <v>496</v>
      </c>
      <c r="G16" s="456">
        <v>0</v>
      </c>
      <c r="H16" s="456">
        <v>0</v>
      </c>
      <c r="I16" s="456">
        <v>0</v>
      </c>
      <c r="J16" s="437">
        <v>0</v>
      </c>
    </row>
    <row r="17" spans="1:10" ht="18.75" customHeight="1" x14ac:dyDescent="0.25">
      <c r="A17" s="424" t="s">
        <v>335</v>
      </c>
      <c r="B17" s="494"/>
      <c r="C17" s="495"/>
      <c r="D17" s="439" t="s">
        <v>497</v>
      </c>
      <c r="E17" s="440"/>
      <c r="F17" s="445" t="s">
        <v>498</v>
      </c>
      <c r="G17" s="451">
        <f>SUM(G18)</f>
        <v>0</v>
      </c>
      <c r="H17" s="451">
        <f>SUM(H18)</f>
        <v>0</v>
      </c>
      <c r="I17" s="451">
        <f>SUM(I18)</f>
        <v>0</v>
      </c>
      <c r="J17" s="429">
        <v>0</v>
      </c>
    </row>
    <row r="18" spans="1:10" ht="18.75" customHeight="1" x14ac:dyDescent="0.25">
      <c r="A18" s="430" t="s">
        <v>335</v>
      </c>
      <c r="B18" s="499"/>
      <c r="C18" s="500"/>
      <c r="D18" s="433"/>
      <c r="E18" s="497" t="s">
        <v>499</v>
      </c>
      <c r="F18" s="442" t="s">
        <v>420</v>
      </c>
      <c r="G18" s="456">
        <v>0</v>
      </c>
      <c r="H18" s="456">
        <v>0</v>
      </c>
      <c r="I18" s="456">
        <v>0</v>
      </c>
      <c r="J18" s="437">
        <v>0</v>
      </c>
    </row>
    <row r="19" spans="1:10" ht="18.75" customHeight="1" x14ac:dyDescent="0.25">
      <c r="A19" s="424" t="s">
        <v>335</v>
      </c>
      <c r="B19" s="494"/>
      <c r="C19" s="495"/>
      <c r="D19" s="439" t="s">
        <v>500</v>
      </c>
      <c r="E19" s="440"/>
      <c r="F19" s="441" t="s">
        <v>501</v>
      </c>
      <c r="G19" s="451">
        <f>SUM(G20:G24)</f>
        <v>285812</v>
      </c>
      <c r="H19" s="451">
        <f>SUM(H20:H24)</f>
        <v>249279</v>
      </c>
      <c r="I19" s="451">
        <f>SUM(I20:I24)</f>
        <v>0</v>
      </c>
      <c r="J19" s="429">
        <f>SUM($I19/H19)*100</f>
        <v>0</v>
      </c>
    </row>
    <row r="20" spans="1:10" ht="18.75" customHeight="1" x14ac:dyDescent="0.25">
      <c r="A20" s="430" t="s">
        <v>335</v>
      </c>
      <c r="B20" s="438"/>
      <c r="C20" s="501"/>
      <c r="D20" s="433"/>
      <c r="E20" s="497" t="s">
        <v>502</v>
      </c>
      <c r="F20" s="498" t="s">
        <v>503</v>
      </c>
      <c r="G20" s="456">
        <v>0</v>
      </c>
      <c r="H20" s="456">
        <v>0</v>
      </c>
      <c r="I20" s="456">
        <v>0</v>
      </c>
      <c r="J20" s="437">
        <v>0</v>
      </c>
    </row>
    <row r="21" spans="1:10" ht="18.75" customHeight="1" x14ac:dyDescent="0.25">
      <c r="A21" s="430" t="s">
        <v>335</v>
      </c>
      <c r="B21" s="438"/>
      <c r="C21" s="501"/>
      <c r="D21" s="433"/>
      <c r="E21" s="497" t="s">
        <v>504</v>
      </c>
      <c r="F21" s="498" t="s">
        <v>417</v>
      </c>
      <c r="G21" s="456">
        <v>0</v>
      </c>
      <c r="H21" s="456">
        <v>0</v>
      </c>
      <c r="I21" s="456">
        <v>0</v>
      </c>
      <c r="J21" s="437">
        <v>0</v>
      </c>
    </row>
    <row r="22" spans="1:10" ht="18.75" customHeight="1" x14ac:dyDescent="0.25">
      <c r="A22" s="430" t="s">
        <v>335</v>
      </c>
      <c r="B22" s="438"/>
      <c r="C22" s="501"/>
      <c r="D22" s="433"/>
      <c r="E22" s="497" t="s">
        <v>505</v>
      </c>
      <c r="F22" s="498" t="s">
        <v>418</v>
      </c>
      <c r="G22" s="456">
        <v>242832</v>
      </c>
      <c r="H22" s="456">
        <v>206299</v>
      </c>
      <c r="I22" s="456">
        <v>0</v>
      </c>
      <c r="J22" s="437">
        <f t="shared" ref="J22:J26" si="0">SUM($I22/H22)*100</f>
        <v>0</v>
      </c>
    </row>
    <row r="23" spans="1:10" ht="18.75" customHeight="1" x14ac:dyDescent="0.25">
      <c r="A23" s="430" t="s">
        <v>335</v>
      </c>
      <c r="B23" s="438"/>
      <c r="C23" s="501"/>
      <c r="D23" s="433"/>
      <c r="E23" s="497" t="s">
        <v>506</v>
      </c>
      <c r="F23" s="502" t="s">
        <v>419</v>
      </c>
      <c r="G23" s="456">
        <v>6000</v>
      </c>
      <c r="H23" s="456">
        <v>6000</v>
      </c>
      <c r="I23" s="456">
        <v>0</v>
      </c>
      <c r="J23" s="437">
        <f t="shared" si="0"/>
        <v>0</v>
      </c>
    </row>
    <row r="24" spans="1:10" ht="18.75" customHeight="1" x14ac:dyDescent="0.25">
      <c r="A24" s="430" t="s">
        <v>335</v>
      </c>
      <c r="B24" s="438"/>
      <c r="C24" s="501"/>
      <c r="D24" s="433"/>
      <c r="E24" s="497" t="s">
        <v>507</v>
      </c>
      <c r="F24" s="502" t="s">
        <v>508</v>
      </c>
      <c r="G24" s="456">
        <v>36980</v>
      </c>
      <c r="H24" s="456">
        <v>36980</v>
      </c>
      <c r="I24" s="456">
        <v>0</v>
      </c>
      <c r="J24" s="437">
        <f t="shared" si="0"/>
        <v>0</v>
      </c>
    </row>
    <row r="25" spans="1:10" ht="18.75" customHeight="1" x14ac:dyDescent="0.25">
      <c r="A25" s="424" t="s">
        <v>335</v>
      </c>
      <c r="B25" s="494"/>
      <c r="C25" s="495"/>
      <c r="D25" s="439" t="s">
        <v>509</v>
      </c>
      <c r="E25" s="440"/>
      <c r="F25" s="445" t="s">
        <v>510</v>
      </c>
      <c r="G25" s="451">
        <f>SUM(G26)</f>
        <v>0</v>
      </c>
      <c r="H25" s="451">
        <f>SUM(H26)</f>
        <v>233000</v>
      </c>
      <c r="I25" s="451">
        <f>SUM(I26)</f>
        <v>0</v>
      </c>
      <c r="J25" s="429">
        <f t="shared" si="0"/>
        <v>0</v>
      </c>
    </row>
    <row r="26" spans="1:10" ht="18.75" customHeight="1" x14ac:dyDescent="0.25">
      <c r="A26" s="430" t="s">
        <v>335</v>
      </c>
      <c r="B26" s="438"/>
      <c r="C26" s="501"/>
      <c r="D26" s="433"/>
      <c r="E26" s="434" t="s">
        <v>511</v>
      </c>
      <c r="F26" s="502" t="s">
        <v>512</v>
      </c>
      <c r="G26" s="456">
        <v>0</v>
      </c>
      <c r="H26" s="456">
        <v>233000</v>
      </c>
      <c r="I26" s="456">
        <v>0</v>
      </c>
      <c r="J26" s="437">
        <f t="shared" si="0"/>
        <v>0</v>
      </c>
    </row>
    <row r="27" spans="1:10" ht="18.75" customHeight="1" x14ac:dyDescent="0.25">
      <c r="A27" s="424" t="s">
        <v>335</v>
      </c>
      <c r="B27" s="494"/>
      <c r="C27" s="495"/>
      <c r="D27" s="439" t="s">
        <v>513</v>
      </c>
      <c r="E27" s="444"/>
      <c r="F27" s="503" t="s">
        <v>514</v>
      </c>
      <c r="G27" s="451">
        <v>69280</v>
      </c>
      <c r="H27" s="451">
        <v>69280</v>
      </c>
      <c r="I27" s="451">
        <v>4380</v>
      </c>
      <c r="J27" s="429">
        <f>SUM(I27/H27)*100</f>
        <v>6.3221709006928402</v>
      </c>
    </row>
    <row r="28" spans="1:10" ht="18.75" customHeight="1" x14ac:dyDescent="0.25">
      <c r="A28" s="424" t="s">
        <v>335</v>
      </c>
      <c r="B28" s="494"/>
      <c r="C28" s="495"/>
      <c r="D28" s="439" t="s">
        <v>515</v>
      </c>
      <c r="E28" s="444"/>
      <c r="F28" s="504" t="s">
        <v>516</v>
      </c>
      <c r="G28" s="451">
        <f>SUM(G29:G31)</f>
        <v>457740</v>
      </c>
      <c r="H28" s="451">
        <f>SUM(H29:H31)</f>
        <v>224740</v>
      </c>
      <c r="I28" s="451">
        <f>SUM(I29:I31)</f>
        <v>36142</v>
      </c>
      <c r="J28" s="429">
        <f>SUM($I28/H28)*100</f>
        <v>16.081694402420574</v>
      </c>
    </row>
    <row r="29" spans="1:10" ht="18.75" customHeight="1" x14ac:dyDescent="0.25">
      <c r="A29" s="430" t="s">
        <v>335</v>
      </c>
      <c r="B29" s="438"/>
      <c r="C29" s="501"/>
      <c r="D29" s="433"/>
      <c r="E29" s="434" t="s">
        <v>517</v>
      </c>
      <c r="F29" s="502" t="s">
        <v>518</v>
      </c>
      <c r="G29" s="456">
        <v>0</v>
      </c>
      <c r="H29" s="456">
        <v>0</v>
      </c>
      <c r="I29" s="456">
        <v>0</v>
      </c>
      <c r="J29" s="437">
        <v>0</v>
      </c>
    </row>
    <row r="30" spans="1:10" ht="18.75" customHeight="1" x14ac:dyDescent="0.25">
      <c r="A30" s="430" t="s">
        <v>335</v>
      </c>
      <c r="B30" s="438"/>
      <c r="C30" s="501"/>
      <c r="D30" s="433"/>
      <c r="E30" s="434" t="s">
        <v>519</v>
      </c>
      <c r="F30" s="502" t="s">
        <v>520</v>
      </c>
      <c r="G30" s="456">
        <v>414380</v>
      </c>
      <c r="H30" s="456">
        <v>181380</v>
      </c>
      <c r="I30" s="456">
        <v>24968</v>
      </c>
      <c r="J30" s="437">
        <f>SUM($I30/H30)*100</f>
        <v>13.765575035836367</v>
      </c>
    </row>
    <row r="31" spans="1:10" ht="18.75" customHeight="1" x14ac:dyDescent="0.25">
      <c r="A31" s="430" t="s">
        <v>335</v>
      </c>
      <c r="B31" s="438"/>
      <c r="C31" s="501"/>
      <c r="D31" s="433"/>
      <c r="E31" s="434" t="s">
        <v>521</v>
      </c>
      <c r="F31" s="502" t="s">
        <v>522</v>
      </c>
      <c r="G31" s="456">
        <v>43360</v>
      </c>
      <c r="H31" s="456">
        <v>43360</v>
      </c>
      <c r="I31" s="456">
        <v>11174</v>
      </c>
      <c r="J31" s="437">
        <f>SUM($I31/H31)*100</f>
        <v>25.770295202952031</v>
      </c>
    </row>
    <row r="32" spans="1:10" ht="15.75" thickBot="1" x14ac:dyDescent="0.3">
      <c r="A32" s="477"/>
      <c r="B32" s="478"/>
      <c r="C32" s="479"/>
      <c r="D32" s="479"/>
      <c r="E32" s="480"/>
      <c r="F32" s="481"/>
      <c r="G32" s="482"/>
      <c r="H32" s="482"/>
      <c r="I32" s="482"/>
      <c r="J32" s="484"/>
    </row>
    <row r="33" spans="1:13" x14ac:dyDescent="0.2">
      <c r="A33" s="373"/>
      <c r="B33" s="485"/>
      <c r="C33" s="485"/>
      <c r="D33" s="485"/>
      <c r="E33" s="485"/>
      <c r="F33" s="485"/>
      <c r="G33" s="373"/>
      <c r="H33" s="373"/>
      <c r="I33" s="373"/>
      <c r="J33" s="373"/>
    </row>
    <row r="34" spans="1:13" x14ac:dyDescent="0.2">
      <c r="A34" s="373"/>
      <c r="B34" s="485"/>
      <c r="C34" s="485"/>
      <c r="D34" s="485"/>
      <c r="E34" s="485"/>
      <c r="F34" s="485"/>
      <c r="G34" s="373"/>
      <c r="H34" s="373"/>
      <c r="I34" s="373"/>
      <c r="J34" s="373"/>
    </row>
    <row r="35" spans="1:13" x14ac:dyDescent="0.2">
      <c r="A35" s="373"/>
      <c r="B35" s="485"/>
      <c r="C35" s="485"/>
      <c r="D35" s="485"/>
      <c r="E35" s="485"/>
      <c r="F35" s="485"/>
      <c r="G35" s="505"/>
      <c r="H35" s="505"/>
      <c r="I35" s="505"/>
      <c r="J35" s="373"/>
      <c r="M35" s="488"/>
    </row>
    <row r="36" spans="1:13" x14ac:dyDescent="0.2">
      <c r="A36" s="373"/>
      <c r="B36" s="485"/>
      <c r="C36" s="485"/>
      <c r="D36" s="485"/>
      <c r="E36" s="485"/>
      <c r="F36" s="485"/>
      <c r="G36" s="505"/>
      <c r="H36" s="505"/>
      <c r="I36" s="505"/>
      <c r="J36" s="373"/>
    </row>
    <row r="37" spans="1:13" x14ac:dyDescent="0.2">
      <c r="B37" s="487"/>
      <c r="C37" s="487"/>
      <c r="D37" s="487"/>
      <c r="E37" s="487"/>
      <c r="F37" s="487"/>
      <c r="H37" s="488"/>
    </row>
    <row r="38" spans="1:13" x14ac:dyDescent="0.2">
      <c r="B38" s="487"/>
      <c r="C38" s="487"/>
      <c r="D38" s="487"/>
      <c r="E38" s="487"/>
      <c r="F38" s="487"/>
    </row>
    <row r="39" spans="1:13" x14ac:dyDescent="0.2">
      <c r="B39" s="487"/>
      <c r="C39" s="487"/>
      <c r="D39" s="487"/>
      <c r="E39" s="487"/>
      <c r="F39" s="487"/>
    </row>
    <row r="40" spans="1:13" x14ac:dyDescent="0.2">
      <c r="B40" s="487"/>
      <c r="C40" s="487"/>
      <c r="D40" s="487"/>
      <c r="E40" s="487"/>
      <c r="F40" s="487"/>
    </row>
    <row r="41" spans="1:13" x14ac:dyDescent="0.2">
      <c r="B41" s="487"/>
      <c r="C41" s="487"/>
      <c r="D41" s="487"/>
      <c r="E41" s="487"/>
      <c r="F41" s="487"/>
      <c r="H41" s="488"/>
    </row>
    <row r="42" spans="1:13" x14ac:dyDescent="0.2">
      <c r="B42" s="487"/>
      <c r="C42" s="487"/>
      <c r="D42" s="487"/>
      <c r="E42" s="487"/>
      <c r="F42" s="487"/>
    </row>
    <row r="43" spans="1:13" x14ac:dyDescent="0.2">
      <c r="B43" s="487"/>
      <c r="C43" s="487"/>
      <c r="D43" s="487"/>
      <c r="E43" s="487"/>
      <c r="F43" s="487"/>
    </row>
    <row r="44" spans="1:13" x14ac:dyDescent="0.2">
      <c r="B44" s="487"/>
      <c r="C44" s="487"/>
      <c r="D44" s="487"/>
      <c r="E44" s="487"/>
      <c r="F44" s="487"/>
    </row>
    <row r="45" spans="1:13" x14ac:dyDescent="0.2">
      <c r="B45" s="487"/>
      <c r="C45" s="487"/>
      <c r="D45" s="487"/>
      <c r="E45" s="487"/>
      <c r="F45" s="487"/>
    </row>
    <row r="46" spans="1:13" x14ac:dyDescent="0.2">
      <c r="B46" s="487"/>
      <c r="C46" s="487"/>
      <c r="D46" s="487"/>
      <c r="E46" s="487"/>
      <c r="F46" s="487"/>
    </row>
    <row r="47" spans="1:13" x14ac:dyDescent="0.2">
      <c r="B47" s="487"/>
      <c r="C47" s="487"/>
      <c r="D47" s="487"/>
      <c r="E47" s="487"/>
      <c r="F47" s="487"/>
    </row>
    <row r="48" spans="1:13" x14ac:dyDescent="0.2">
      <c r="B48" s="487"/>
      <c r="C48" s="487"/>
      <c r="D48" s="487"/>
      <c r="E48" s="487"/>
      <c r="F48" s="487"/>
    </row>
    <row r="49" spans="2:6" x14ac:dyDescent="0.2">
      <c r="B49" s="487"/>
      <c r="C49" s="487"/>
      <c r="D49" s="487"/>
      <c r="E49" s="487"/>
      <c r="F49" s="487"/>
    </row>
    <row r="50" spans="2:6" x14ac:dyDescent="0.2">
      <c r="B50" s="487"/>
      <c r="C50" s="487"/>
      <c r="D50" s="487"/>
      <c r="E50" s="487"/>
      <c r="F50" s="487"/>
    </row>
    <row r="51" spans="2:6" x14ac:dyDescent="0.2">
      <c r="B51" s="487"/>
      <c r="C51" s="487"/>
      <c r="D51" s="487"/>
      <c r="E51" s="487"/>
      <c r="F51" s="487"/>
    </row>
    <row r="52" spans="2:6" x14ac:dyDescent="0.2">
      <c r="B52" s="487"/>
      <c r="C52" s="487"/>
      <c r="D52" s="487"/>
      <c r="E52" s="487"/>
      <c r="F52" s="487"/>
    </row>
    <row r="53" spans="2:6" x14ac:dyDescent="0.2">
      <c r="B53" s="487"/>
      <c r="C53" s="487"/>
      <c r="D53" s="487"/>
      <c r="E53" s="487"/>
      <c r="F53" s="487"/>
    </row>
    <row r="54" spans="2:6" x14ac:dyDescent="0.2">
      <c r="B54" s="487"/>
      <c r="C54" s="487"/>
      <c r="D54" s="487"/>
      <c r="E54" s="487"/>
      <c r="F54" s="487"/>
    </row>
    <row r="55" spans="2:6" x14ac:dyDescent="0.2">
      <c r="B55" s="487"/>
      <c r="C55" s="487"/>
      <c r="D55" s="487"/>
      <c r="E55" s="487"/>
      <c r="F55" s="487"/>
    </row>
    <row r="56" spans="2:6" x14ac:dyDescent="0.2">
      <c r="B56" s="487"/>
      <c r="C56" s="487"/>
      <c r="D56" s="487"/>
      <c r="E56" s="487"/>
      <c r="F56" s="487"/>
    </row>
    <row r="57" spans="2:6" x14ac:dyDescent="0.2">
      <c r="B57" s="487"/>
      <c r="C57" s="487"/>
      <c r="D57" s="487"/>
      <c r="E57" s="487"/>
      <c r="F57" s="487"/>
    </row>
    <row r="58" spans="2:6" x14ac:dyDescent="0.2">
      <c r="B58" s="487"/>
      <c r="C58" s="487"/>
      <c r="D58" s="487"/>
      <c r="E58" s="487"/>
      <c r="F58" s="487"/>
    </row>
    <row r="59" spans="2:6" x14ac:dyDescent="0.2">
      <c r="B59" s="487"/>
      <c r="C59" s="487"/>
      <c r="D59" s="487"/>
      <c r="E59" s="487"/>
      <c r="F59" s="487"/>
    </row>
    <row r="60" spans="2:6" x14ac:dyDescent="0.2">
      <c r="B60" s="487"/>
      <c r="C60" s="487"/>
      <c r="D60" s="487"/>
      <c r="E60" s="487"/>
      <c r="F60" s="487"/>
    </row>
    <row r="61" spans="2:6" x14ac:dyDescent="0.2">
      <c r="B61" s="487"/>
      <c r="C61" s="487"/>
      <c r="D61" s="487"/>
      <c r="E61" s="487"/>
      <c r="F61" s="487"/>
    </row>
    <row r="62" spans="2:6" x14ac:dyDescent="0.2">
      <c r="B62" s="487"/>
      <c r="C62" s="487"/>
      <c r="D62" s="487"/>
      <c r="E62" s="487"/>
      <c r="F62" s="487"/>
    </row>
    <row r="63" spans="2:6" x14ac:dyDescent="0.2">
      <c r="B63" s="487"/>
      <c r="C63" s="487"/>
      <c r="D63" s="487"/>
      <c r="E63" s="487"/>
      <c r="F63" s="487"/>
    </row>
    <row r="64" spans="2:6" x14ac:dyDescent="0.2">
      <c r="B64" s="487"/>
      <c r="C64" s="487"/>
      <c r="D64" s="487"/>
      <c r="E64" s="487"/>
      <c r="F64" s="487"/>
    </row>
    <row r="65" spans="2:6" x14ac:dyDescent="0.2">
      <c r="B65" s="487"/>
      <c r="C65" s="487"/>
      <c r="D65" s="487"/>
      <c r="E65" s="487"/>
      <c r="F65" s="487"/>
    </row>
    <row r="66" spans="2:6" x14ac:dyDescent="0.2">
      <c r="B66" s="487"/>
      <c r="C66" s="487"/>
      <c r="D66" s="487"/>
      <c r="E66" s="487"/>
      <c r="F66" s="487"/>
    </row>
    <row r="67" spans="2:6" x14ac:dyDescent="0.2">
      <c r="B67" s="487"/>
      <c r="C67" s="487"/>
      <c r="D67" s="487"/>
      <c r="E67" s="487"/>
      <c r="F67" s="487"/>
    </row>
    <row r="68" spans="2:6" x14ac:dyDescent="0.2">
      <c r="B68" s="487"/>
      <c r="C68" s="487"/>
      <c r="D68" s="487"/>
      <c r="E68" s="487"/>
      <c r="F68" s="487"/>
    </row>
    <row r="69" spans="2:6" x14ac:dyDescent="0.2">
      <c r="B69" s="487"/>
      <c r="C69" s="487"/>
      <c r="D69" s="487"/>
      <c r="E69" s="487"/>
      <c r="F69" s="487"/>
    </row>
    <row r="70" spans="2:6" x14ac:dyDescent="0.2">
      <c r="B70" s="487"/>
      <c r="C70" s="487"/>
      <c r="D70" s="487"/>
      <c r="E70" s="487"/>
      <c r="F70" s="487"/>
    </row>
    <row r="71" spans="2:6" x14ac:dyDescent="0.2">
      <c r="B71" s="487"/>
      <c r="C71" s="487"/>
      <c r="D71" s="487"/>
      <c r="E71" s="487"/>
      <c r="F71" s="487"/>
    </row>
    <row r="72" spans="2:6" x14ac:dyDescent="0.2">
      <c r="B72" s="487"/>
      <c r="C72" s="487"/>
      <c r="D72" s="487"/>
      <c r="E72" s="487"/>
      <c r="F72" s="487"/>
    </row>
    <row r="73" spans="2:6" x14ac:dyDescent="0.2">
      <c r="B73" s="487"/>
      <c r="C73" s="487"/>
      <c r="D73" s="487"/>
      <c r="E73" s="487"/>
      <c r="F73" s="487"/>
    </row>
    <row r="74" spans="2:6" x14ac:dyDescent="0.2">
      <c r="B74" s="487"/>
      <c r="C74" s="487"/>
      <c r="D74" s="487"/>
      <c r="E74" s="487"/>
      <c r="F74" s="487"/>
    </row>
    <row r="75" spans="2:6" x14ac:dyDescent="0.2">
      <c r="B75" s="487"/>
      <c r="C75" s="487"/>
      <c r="D75" s="487"/>
      <c r="E75" s="487"/>
      <c r="F75" s="487"/>
    </row>
    <row r="76" spans="2:6" x14ac:dyDescent="0.2">
      <c r="B76" s="487"/>
      <c r="C76" s="487"/>
      <c r="D76" s="487"/>
      <c r="E76" s="487"/>
      <c r="F76" s="487"/>
    </row>
    <row r="77" spans="2:6" x14ac:dyDescent="0.2">
      <c r="B77" s="487"/>
      <c r="C77" s="487"/>
      <c r="D77" s="487"/>
      <c r="E77" s="487"/>
      <c r="F77" s="487"/>
    </row>
    <row r="78" spans="2:6" x14ac:dyDescent="0.2">
      <c r="B78" s="487"/>
      <c r="C78" s="487"/>
      <c r="D78" s="487"/>
      <c r="E78" s="487"/>
      <c r="F78" s="487"/>
    </row>
    <row r="79" spans="2:6" x14ac:dyDescent="0.2">
      <c r="B79" s="487"/>
      <c r="C79" s="487"/>
      <c r="D79" s="487"/>
      <c r="E79" s="487"/>
      <c r="F79" s="487"/>
    </row>
    <row r="80" spans="2:6" x14ac:dyDescent="0.2">
      <c r="B80" s="487"/>
      <c r="C80" s="487"/>
      <c r="D80" s="487"/>
      <c r="E80" s="487"/>
      <c r="F80" s="487"/>
    </row>
    <row r="81" spans="2:6" x14ac:dyDescent="0.2">
      <c r="B81" s="487"/>
      <c r="C81" s="487"/>
      <c r="D81" s="487"/>
      <c r="E81" s="487"/>
      <c r="F81" s="487"/>
    </row>
    <row r="82" spans="2:6" x14ac:dyDescent="0.2">
      <c r="B82" s="487"/>
      <c r="C82" s="487"/>
      <c r="D82" s="487"/>
      <c r="E82" s="487"/>
      <c r="F82" s="487"/>
    </row>
    <row r="83" spans="2:6" x14ac:dyDescent="0.2">
      <c r="B83" s="487"/>
      <c r="C83" s="487"/>
      <c r="D83" s="487"/>
      <c r="E83" s="487"/>
      <c r="F83" s="487"/>
    </row>
    <row r="84" spans="2:6" x14ac:dyDescent="0.2">
      <c r="B84" s="487"/>
      <c r="C84" s="487"/>
      <c r="D84" s="487"/>
      <c r="E84" s="487"/>
      <c r="F84" s="487"/>
    </row>
    <row r="85" spans="2:6" x14ac:dyDescent="0.2">
      <c r="B85" s="487"/>
      <c r="C85" s="487"/>
      <c r="D85" s="487"/>
      <c r="E85" s="487"/>
      <c r="F85" s="487"/>
    </row>
    <row r="86" spans="2:6" x14ac:dyDescent="0.2">
      <c r="B86" s="487"/>
      <c r="C86" s="487"/>
      <c r="D86" s="487"/>
      <c r="E86" s="487"/>
      <c r="F86" s="487"/>
    </row>
    <row r="87" spans="2:6" x14ac:dyDescent="0.2">
      <c r="B87" s="487"/>
      <c r="C87" s="487"/>
      <c r="D87" s="487"/>
      <c r="E87" s="487"/>
      <c r="F87" s="487"/>
    </row>
    <row r="88" spans="2:6" x14ac:dyDescent="0.2">
      <c r="B88" s="487"/>
      <c r="C88" s="487"/>
      <c r="D88" s="487"/>
      <c r="E88" s="487"/>
      <c r="F88" s="487"/>
    </row>
    <row r="89" spans="2:6" x14ac:dyDescent="0.2">
      <c r="B89" s="487"/>
      <c r="C89" s="487"/>
      <c r="D89" s="487"/>
      <c r="E89" s="487"/>
      <c r="F89" s="487"/>
    </row>
    <row r="90" spans="2:6" x14ac:dyDescent="0.2">
      <c r="B90" s="487"/>
      <c r="C90" s="487"/>
      <c r="D90" s="487"/>
      <c r="E90" s="487"/>
      <c r="F90" s="487"/>
    </row>
    <row r="91" spans="2:6" x14ac:dyDescent="0.2">
      <c r="B91" s="487"/>
      <c r="C91" s="487"/>
      <c r="D91" s="487"/>
      <c r="E91" s="487"/>
      <c r="F91" s="487"/>
    </row>
    <row r="92" spans="2:6" x14ac:dyDescent="0.2">
      <c r="B92" s="487"/>
      <c r="C92" s="487"/>
      <c r="D92" s="487"/>
      <c r="E92" s="487"/>
      <c r="F92" s="487"/>
    </row>
    <row r="93" spans="2:6" x14ac:dyDescent="0.2">
      <c r="B93" s="487"/>
      <c r="C93" s="487"/>
      <c r="D93" s="487"/>
      <c r="E93" s="487"/>
      <c r="F93" s="487"/>
    </row>
    <row r="94" spans="2:6" x14ac:dyDescent="0.2">
      <c r="B94" s="487"/>
      <c r="C94" s="487"/>
      <c r="D94" s="487"/>
      <c r="E94" s="487"/>
      <c r="F94" s="487"/>
    </row>
    <row r="95" spans="2:6" x14ac:dyDescent="0.2">
      <c r="B95" s="487"/>
      <c r="C95" s="487"/>
      <c r="D95" s="487"/>
      <c r="E95" s="487"/>
      <c r="F95" s="487"/>
    </row>
    <row r="96" spans="2:6" x14ac:dyDescent="0.2">
      <c r="B96" s="487"/>
      <c r="C96" s="487"/>
      <c r="D96" s="487"/>
      <c r="E96" s="487"/>
      <c r="F96" s="487"/>
    </row>
    <row r="97" spans="2:6" x14ac:dyDescent="0.2">
      <c r="B97" s="487"/>
      <c r="C97" s="487"/>
      <c r="D97" s="487"/>
      <c r="E97" s="487"/>
      <c r="F97" s="487"/>
    </row>
    <row r="98" spans="2:6" x14ac:dyDescent="0.2">
      <c r="B98" s="487"/>
      <c r="C98" s="487"/>
      <c r="D98" s="487"/>
      <c r="E98" s="487"/>
      <c r="F98" s="487"/>
    </row>
    <row r="99" spans="2:6" x14ac:dyDescent="0.2">
      <c r="B99" s="487"/>
      <c r="C99" s="487"/>
      <c r="D99" s="487"/>
      <c r="E99" s="487"/>
      <c r="F99" s="487"/>
    </row>
    <row r="100" spans="2:6" x14ac:dyDescent="0.2">
      <c r="B100" s="487"/>
      <c r="C100" s="487"/>
      <c r="D100" s="487"/>
      <c r="E100" s="487"/>
      <c r="F100" s="487"/>
    </row>
    <row r="101" spans="2:6" x14ac:dyDescent="0.2">
      <c r="B101" s="487"/>
      <c r="C101" s="487"/>
      <c r="D101" s="487"/>
      <c r="E101" s="487"/>
      <c r="F101" s="487"/>
    </row>
    <row r="102" spans="2:6" x14ac:dyDescent="0.2">
      <c r="B102" s="487"/>
      <c r="C102" s="487"/>
      <c r="D102" s="487"/>
      <c r="E102" s="487"/>
      <c r="F102" s="487"/>
    </row>
    <row r="103" spans="2:6" x14ac:dyDescent="0.2">
      <c r="B103" s="487"/>
      <c r="C103" s="487"/>
      <c r="D103" s="487"/>
      <c r="E103" s="487"/>
      <c r="F103" s="487"/>
    </row>
    <row r="104" spans="2:6" x14ac:dyDescent="0.2">
      <c r="B104" s="487"/>
      <c r="C104" s="487"/>
      <c r="D104" s="487"/>
      <c r="E104" s="487"/>
      <c r="F104" s="487"/>
    </row>
    <row r="105" spans="2:6" x14ac:dyDescent="0.2">
      <c r="B105" s="487"/>
      <c r="C105" s="487"/>
      <c r="D105" s="487"/>
      <c r="E105" s="487"/>
      <c r="F105" s="487"/>
    </row>
    <row r="106" spans="2:6" x14ac:dyDescent="0.2">
      <c r="B106" s="487"/>
      <c r="C106" s="487"/>
      <c r="D106" s="487"/>
      <c r="E106" s="487"/>
      <c r="F106" s="487"/>
    </row>
    <row r="107" spans="2:6" x14ac:dyDescent="0.2">
      <c r="B107" s="487"/>
      <c r="C107" s="487"/>
      <c r="D107" s="487"/>
      <c r="E107" s="487"/>
      <c r="F107" s="487"/>
    </row>
    <row r="108" spans="2:6" x14ac:dyDescent="0.2">
      <c r="B108" s="487"/>
      <c r="C108" s="487"/>
      <c r="D108" s="487"/>
      <c r="E108" s="487"/>
      <c r="F108" s="487"/>
    </row>
    <row r="109" spans="2:6" x14ac:dyDescent="0.2">
      <c r="B109" s="487"/>
      <c r="C109" s="487"/>
      <c r="D109" s="487"/>
      <c r="E109" s="487"/>
      <c r="F109" s="487"/>
    </row>
    <row r="110" spans="2:6" x14ac:dyDescent="0.2">
      <c r="B110" s="487"/>
      <c r="C110" s="487"/>
      <c r="D110" s="487"/>
      <c r="E110" s="487"/>
      <c r="F110" s="487"/>
    </row>
    <row r="111" spans="2:6" x14ac:dyDescent="0.2">
      <c r="B111" s="487"/>
      <c r="C111" s="487"/>
      <c r="D111" s="487"/>
      <c r="E111" s="487"/>
      <c r="F111" s="487"/>
    </row>
    <row r="112" spans="2:6" x14ac:dyDescent="0.2">
      <c r="B112" s="487"/>
      <c r="C112" s="487"/>
      <c r="D112" s="487"/>
      <c r="E112" s="487"/>
      <c r="F112" s="487"/>
    </row>
    <row r="113" spans="2:6" x14ac:dyDescent="0.2">
      <c r="B113" s="487"/>
      <c r="C113" s="487"/>
      <c r="D113" s="487"/>
      <c r="E113" s="487"/>
      <c r="F113" s="487"/>
    </row>
    <row r="114" spans="2:6" x14ac:dyDescent="0.2">
      <c r="B114" s="487"/>
      <c r="C114" s="487"/>
      <c r="D114" s="487"/>
      <c r="E114" s="487"/>
      <c r="F114" s="487"/>
    </row>
    <row r="115" spans="2:6" x14ac:dyDescent="0.2">
      <c r="B115" s="487"/>
      <c r="C115" s="487"/>
      <c r="D115" s="487"/>
      <c r="E115" s="487"/>
      <c r="F115" s="487"/>
    </row>
    <row r="116" spans="2:6" x14ac:dyDescent="0.2">
      <c r="B116" s="487"/>
      <c r="C116" s="487"/>
      <c r="D116" s="487"/>
      <c r="E116" s="487"/>
      <c r="F116" s="487"/>
    </row>
    <row r="117" spans="2:6" x14ac:dyDescent="0.2">
      <c r="B117" s="487"/>
      <c r="C117" s="487"/>
      <c r="D117" s="487"/>
      <c r="E117" s="487"/>
      <c r="F117" s="487"/>
    </row>
    <row r="118" spans="2:6" x14ac:dyDescent="0.2">
      <c r="B118" s="487"/>
      <c r="C118" s="487"/>
      <c r="D118" s="487"/>
      <c r="E118" s="487"/>
      <c r="F118" s="487"/>
    </row>
    <row r="119" spans="2:6" x14ac:dyDescent="0.2">
      <c r="B119" s="487"/>
      <c r="C119" s="487"/>
      <c r="D119" s="487"/>
      <c r="E119" s="487"/>
      <c r="F119" s="487"/>
    </row>
    <row r="120" spans="2:6" x14ac:dyDescent="0.2">
      <c r="B120" s="487"/>
      <c r="C120" s="487"/>
      <c r="D120" s="487"/>
      <c r="E120" s="487"/>
      <c r="F120" s="487"/>
    </row>
    <row r="121" spans="2:6" x14ac:dyDescent="0.2">
      <c r="B121" s="487"/>
      <c r="C121" s="487"/>
      <c r="D121" s="487"/>
      <c r="E121" s="487"/>
      <c r="F121" s="487"/>
    </row>
    <row r="122" spans="2:6" x14ac:dyDescent="0.2">
      <c r="B122" s="487"/>
      <c r="C122" s="487"/>
      <c r="D122" s="487"/>
      <c r="E122" s="487"/>
      <c r="F122" s="487"/>
    </row>
    <row r="123" spans="2:6" x14ac:dyDescent="0.2">
      <c r="B123" s="487"/>
      <c r="C123" s="487"/>
      <c r="D123" s="487"/>
      <c r="E123" s="487"/>
      <c r="F123" s="487"/>
    </row>
    <row r="124" spans="2:6" x14ac:dyDescent="0.2">
      <c r="B124" s="487"/>
      <c r="C124" s="487"/>
      <c r="D124" s="487"/>
      <c r="E124" s="487"/>
      <c r="F124" s="487"/>
    </row>
    <row r="125" spans="2:6" x14ac:dyDescent="0.2">
      <c r="B125" s="487"/>
      <c r="C125" s="487"/>
      <c r="D125" s="487"/>
      <c r="E125" s="487"/>
      <c r="F125" s="487"/>
    </row>
    <row r="126" spans="2:6" x14ac:dyDescent="0.2">
      <c r="B126" s="487"/>
      <c r="C126" s="487"/>
      <c r="D126" s="487"/>
      <c r="E126" s="487"/>
      <c r="F126" s="487"/>
    </row>
    <row r="127" spans="2:6" x14ac:dyDescent="0.2">
      <c r="B127" s="487"/>
      <c r="C127" s="487"/>
      <c r="D127" s="487"/>
      <c r="E127" s="487"/>
      <c r="F127" s="487"/>
    </row>
    <row r="128" spans="2:6" x14ac:dyDescent="0.2">
      <c r="B128" s="487"/>
      <c r="C128" s="487"/>
      <c r="D128" s="487"/>
      <c r="E128" s="487"/>
      <c r="F128" s="487"/>
    </row>
    <row r="129" spans="2:6" x14ac:dyDescent="0.2">
      <c r="B129" s="487"/>
      <c r="C129" s="487"/>
      <c r="D129" s="487"/>
      <c r="E129" s="487"/>
      <c r="F129" s="487"/>
    </row>
    <row r="130" spans="2:6" x14ac:dyDescent="0.2">
      <c r="B130" s="487"/>
      <c r="C130" s="487"/>
      <c r="D130" s="487"/>
      <c r="E130" s="487"/>
      <c r="F130" s="487"/>
    </row>
    <row r="131" spans="2:6" x14ac:dyDescent="0.2">
      <c r="B131" s="487"/>
      <c r="C131" s="487"/>
      <c r="D131" s="487"/>
      <c r="E131" s="487"/>
      <c r="F131" s="487"/>
    </row>
    <row r="132" spans="2:6" x14ac:dyDescent="0.2">
      <c r="B132" s="487"/>
      <c r="C132" s="487"/>
      <c r="D132" s="487"/>
      <c r="E132" s="487"/>
      <c r="F132" s="487"/>
    </row>
    <row r="133" spans="2:6" x14ac:dyDescent="0.2">
      <c r="B133" s="487"/>
      <c r="C133" s="487"/>
      <c r="D133" s="487"/>
      <c r="E133" s="487"/>
      <c r="F133" s="487"/>
    </row>
    <row r="134" spans="2:6" x14ac:dyDescent="0.2">
      <c r="B134" s="487"/>
      <c r="C134" s="487"/>
      <c r="D134" s="487"/>
      <c r="E134" s="487"/>
      <c r="F134" s="487"/>
    </row>
    <row r="135" spans="2:6" x14ac:dyDescent="0.2">
      <c r="B135" s="487"/>
      <c r="C135" s="487"/>
      <c r="D135" s="487"/>
      <c r="E135" s="487"/>
      <c r="F135" s="487"/>
    </row>
    <row r="136" spans="2:6" x14ac:dyDescent="0.2">
      <c r="B136" s="487"/>
      <c r="C136" s="487"/>
      <c r="D136" s="487"/>
      <c r="E136" s="487"/>
      <c r="F136" s="487"/>
    </row>
    <row r="137" spans="2:6" x14ac:dyDescent="0.2">
      <c r="B137" s="487"/>
      <c r="C137" s="487"/>
      <c r="D137" s="487"/>
      <c r="E137" s="487"/>
      <c r="F137" s="487"/>
    </row>
    <row r="138" spans="2:6" x14ac:dyDescent="0.2">
      <c r="B138" s="487"/>
      <c r="C138" s="487"/>
      <c r="D138" s="487"/>
      <c r="E138" s="487"/>
      <c r="F138" s="487"/>
    </row>
    <row r="139" spans="2:6" x14ac:dyDescent="0.2">
      <c r="B139" s="487"/>
      <c r="C139" s="487"/>
      <c r="D139" s="487"/>
      <c r="E139" s="487"/>
      <c r="F139" s="487"/>
    </row>
    <row r="140" spans="2:6" x14ac:dyDescent="0.2">
      <c r="B140" s="487"/>
      <c r="C140" s="487"/>
      <c r="D140" s="487"/>
      <c r="E140" s="487"/>
      <c r="F140" s="487"/>
    </row>
    <row r="141" spans="2:6" x14ac:dyDescent="0.2">
      <c r="B141" s="487"/>
      <c r="C141" s="487"/>
      <c r="D141" s="487"/>
      <c r="E141" s="487"/>
      <c r="F141" s="487"/>
    </row>
    <row r="142" spans="2:6" x14ac:dyDescent="0.2">
      <c r="B142" s="487"/>
      <c r="C142" s="487"/>
      <c r="D142" s="487"/>
      <c r="E142" s="487"/>
      <c r="F142" s="487"/>
    </row>
    <row r="143" spans="2:6" x14ac:dyDescent="0.2">
      <c r="B143" s="487"/>
      <c r="C143" s="487"/>
      <c r="D143" s="487"/>
      <c r="E143" s="487"/>
      <c r="F143" s="487"/>
    </row>
    <row r="144" spans="2:6" x14ac:dyDescent="0.2">
      <c r="B144" s="487"/>
      <c r="C144" s="487"/>
      <c r="D144" s="487"/>
      <c r="E144" s="487"/>
      <c r="F144" s="487"/>
    </row>
    <row r="145" spans="2:6" x14ac:dyDescent="0.2">
      <c r="B145" s="487"/>
      <c r="C145" s="487"/>
      <c r="D145" s="487"/>
      <c r="E145" s="487"/>
      <c r="F145" s="487"/>
    </row>
    <row r="146" spans="2:6" x14ac:dyDescent="0.2">
      <c r="B146" s="487"/>
      <c r="C146" s="487"/>
      <c r="D146" s="487"/>
      <c r="E146" s="487"/>
      <c r="F146" s="487"/>
    </row>
    <row r="147" spans="2:6" x14ac:dyDescent="0.2">
      <c r="B147" s="487"/>
      <c r="C147" s="487"/>
      <c r="D147" s="487"/>
      <c r="E147" s="487"/>
      <c r="F147" s="487"/>
    </row>
    <row r="148" spans="2:6" x14ac:dyDescent="0.2">
      <c r="B148" s="487"/>
      <c r="C148" s="487"/>
      <c r="D148" s="487"/>
      <c r="E148" s="487"/>
      <c r="F148" s="487"/>
    </row>
    <row r="149" spans="2:6" x14ac:dyDescent="0.2">
      <c r="B149" s="487"/>
      <c r="C149" s="487"/>
      <c r="D149" s="487"/>
      <c r="E149" s="487"/>
      <c r="F149" s="487"/>
    </row>
    <row r="150" spans="2:6" x14ac:dyDescent="0.2">
      <c r="B150" s="487"/>
      <c r="C150" s="487"/>
      <c r="D150" s="487"/>
      <c r="E150" s="487"/>
      <c r="F150" s="487"/>
    </row>
    <row r="151" spans="2:6" x14ac:dyDescent="0.2">
      <c r="B151" s="487"/>
      <c r="C151" s="487"/>
      <c r="D151" s="487"/>
      <c r="E151" s="487"/>
      <c r="F151" s="487"/>
    </row>
    <row r="152" spans="2:6" x14ac:dyDescent="0.2">
      <c r="B152" s="487"/>
      <c r="C152" s="487"/>
      <c r="D152" s="487"/>
      <c r="E152" s="487"/>
      <c r="F152" s="487"/>
    </row>
    <row r="153" spans="2:6" x14ac:dyDescent="0.2">
      <c r="B153" s="487"/>
      <c r="C153" s="487"/>
      <c r="D153" s="487"/>
      <c r="E153" s="487"/>
      <c r="F153" s="487"/>
    </row>
    <row r="154" spans="2:6" x14ac:dyDescent="0.2">
      <c r="B154" s="487"/>
      <c r="C154" s="487"/>
      <c r="D154" s="487"/>
      <c r="E154" s="487"/>
      <c r="F154" s="487"/>
    </row>
    <row r="155" spans="2:6" x14ac:dyDescent="0.2">
      <c r="B155" s="487"/>
      <c r="C155" s="487"/>
      <c r="D155" s="487"/>
      <c r="E155" s="487"/>
      <c r="F155" s="487"/>
    </row>
    <row r="156" spans="2:6" x14ac:dyDescent="0.2">
      <c r="B156" s="487"/>
      <c r="C156" s="487"/>
      <c r="D156" s="487"/>
      <c r="E156" s="487"/>
      <c r="F156" s="487"/>
    </row>
    <row r="157" spans="2:6" x14ac:dyDescent="0.2">
      <c r="B157" s="487"/>
      <c r="C157" s="487"/>
      <c r="D157" s="487"/>
      <c r="E157" s="487"/>
      <c r="F157" s="487"/>
    </row>
    <row r="158" spans="2:6" x14ac:dyDescent="0.2">
      <c r="B158" s="487"/>
      <c r="C158" s="487"/>
      <c r="D158" s="487"/>
      <c r="E158" s="487"/>
      <c r="F158" s="487"/>
    </row>
    <row r="159" spans="2:6" x14ac:dyDescent="0.2">
      <c r="B159" s="487"/>
      <c r="C159" s="487"/>
      <c r="D159" s="487"/>
      <c r="E159" s="487"/>
      <c r="F159" s="487"/>
    </row>
    <row r="160" spans="2:6" x14ac:dyDescent="0.2">
      <c r="B160" s="487"/>
      <c r="C160" s="487"/>
      <c r="D160" s="487"/>
      <c r="E160" s="487"/>
      <c r="F160" s="487"/>
    </row>
    <row r="161" spans="2:6" x14ac:dyDescent="0.2">
      <c r="B161" s="487"/>
      <c r="C161" s="487"/>
      <c r="D161" s="487"/>
      <c r="E161" s="487"/>
      <c r="F161" s="487"/>
    </row>
    <row r="162" spans="2:6" x14ac:dyDescent="0.2">
      <c r="B162" s="487"/>
      <c r="C162" s="487"/>
      <c r="D162" s="487"/>
      <c r="E162" s="487"/>
      <c r="F162" s="487"/>
    </row>
    <row r="163" spans="2:6" x14ac:dyDescent="0.2">
      <c r="B163" s="487"/>
      <c r="C163" s="487"/>
      <c r="D163" s="487"/>
      <c r="E163" s="487"/>
      <c r="F163" s="487"/>
    </row>
    <row r="164" spans="2:6" x14ac:dyDescent="0.2">
      <c r="B164" s="487"/>
      <c r="C164" s="487"/>
      <c r="D164" s="487"/>
      <c r="E164" s="487"/>
      <c r="F164" s="487"/>
    </row>
    <row r="165" spans="2:6" x14ac:dyDescent="0.2">
      <c r="B165" s="487"/>
      <c r="C165" s="487"/>
      <c r="D165" s="487"/>
      <c r="E165" s="487"/>
      <c r="F165" s="487"/>
    </row>
    <row r="166" spans="2:6" x14ac:dyDescent="0.2">
      <c r="B166" s="487"/>
      <c r="C166" s="487"/>
      <c r="D166" s="487"/>
      <c r="E166" s="487"/>
      <c r="F166" s="487"/>
    </row>
    <row r="167" spans="2:6" x14ac:dyDescent="0.2">
      <c r="B167" s="487"/>
      <c r="C167" s="487"/>
      <c r="D167" s="487"/>
      <c r="E167" s="487"/>
      <c r="F167" s="487"/>
    </row>
    <row r="168" spans="2:6" x14ac:dyDescent="0.2">
      <c r="B168" s="487"/>
      <c r="C168" s="487"/>
      <c r="D168" s="487"/>
      <c r="E168" s="487"/>
      <c r="F168" s="487"/>
    </row>
    <row r="169" spans="2:6" x14ac:dyDescent="0.2">
      <c r="B169" s="487"/>
      <c r="C169" s="487"/>
      <c r="D169" s="487"/>
      <c r="E169" s="487"/>
      <c r="F169" s="487"/>
    </row>
    <row r="170" spans="2:6" x14ac:dyDescent="0.2">
      <c r="B170" s="487"/>
      <c r="C170" s="487"/>
      <c r="D170" s="487"/>
      <c r="E170" s="487"/>
      <c r="F170" s="487"/>
    </row>
    <row r="171" spans="2:6" x14ac:dyDescent="0.2">
      <c r="B171" s="487"/>
      <c r="C171" s="487"/>
      <c r="D171" s="487"/>
      <c r="E171" s="487"/>
      <c r="F171" s="487"/>
    </row>
    <row r="172" spans="2:6" x14ac:dyDescent="0.2">
      <c r="B172" s="487"/>
      <c r="C172" s="487"/>
      <c r="D172" s="487"/>
      <c r="E172" s="487"/>
      <c r="F172" s="487"/>
    </row>
    <row r="173" spans="2:6" x14ac:dyDescent="0.2">
      <c r="B173" s="487"/>
      <c r="C173" s="487"/>
      <c r="D173" s="487"/>
      <c r="E173" s="487"/>
      <c r="F173" s="487"/>
    </row>
    <row r="174" spans="2:6" x14ac:dyDescent="0.2">
      <c r="B174" s="487"/>
      <c r="C174" s="487"/>
      <c r="D174" s="487"/>
      <c r="E174" s="487"/>
      <c r="F174" s="487"/>
    </row>
    <row r="175" spans="2:6" x14ac:dyDescent="0.2">
      <c r="B175" s="487"/>
      <c r="C175" s="487"/>
      <c r="D175" s="487"/>
      <c r="E175" s="487"/>
      <c r="F175" s="487"/>
    </row>
    <row r="176" spans="2:6" x14ac:dyDescent="0.2">
      <c r="B176" s="487"/>
      <c r="C176" s="487"/>
      <c r="D176" s="487"/>
      <c r="E176" s="487"/>
      <c r="F176" s="487"/>
    </row>
    <row r="177" spans="2:6" x14ac:dyDescent="0.2">
      <c r="B177" s="487"/>
      <c r="C177" s="487"/>
      <c r="D177" s="487"/>
      <c r="E177" s="487"/>
      <c r="F177" s="487"/>
    </row>
    <row r="178" spans="2:6" x14ac:dyDescent="0.2">
      <c r="B178" s="487"/>
      <c r="C178" s="487"/>
      <c r="D178" s="487"/>
      <c r="E178" s="487"/>
      <c r="F178" s="487"/>
    </row>
    <row r="179" spans="2:6" x14ac:dyDescent="0.2">
      <c r="B179" s="487"/>
      <c r="C179" s="487"/>
      <c r="D179" s="487"/>
      <c r="E179" s="487"/>
      <c r="F179" s="487"/>
    </row>
    <row r="180" spans="2:6" x14ac:dyDescent="0.2">
      <c r="B180" s="487"/>
      <c r="C180" s="487"/>
      <c r="D180" s="487"/>
      <c r="E180" s="487"/>
      <c r="F180" s="487"/>
    </row>
    <row r="181" spans="2:6" x14ac:dyDescent="0.2">
      <c r="B181" s="487"/>
      <c r="C181" s="487"/>
      <c r="D181" s="487"/>
      <c r="E181" s="487"/>
      <c r="F181" s="487"/>
    </row>
    <row r="182" spans="2:6" x14ac:dyDescent="0.2">
      <c r="B182" s="487"/>
      <c r="C182" s="487"/>
      <c r="D182" s="487"/>
      <c r="E182" s="487"/>
      <c r="F182" s="487"/>
    </row>
    <row r="183" spans="2:6" x14ac:dyDescent="0.2">
      <c r="B183" s="487"/>
      <c r="C183" s="487"/>
      <c r="D183" s="487"/>
      <c r="E183" s="487"/>
      <c r="F183" s="487"/>
    </row>
    <row r="184" spans="2:6" x14ac:dyDescent="0.2">
      <c r="B184" s="487"/>
      <c r="C184" s="487"/>
      <c r="D184" s="487"/>
      <c r="E184" s="487"/>
      <c r="F184" s="487"/>
    </row>
    <row r="185" spans="2:6" x14ac:dyDescent="0.2">
      <c r="B185" s="487"/>
      <c r="C185" s="487"/>
      <c r="D185" s="487"/>
      <c r="E185" s="487"/>
      <c r="F185" s="487"/>
    </row>
    <row r="186" spans="2:6" x14ac:dyDescent="0.2">
      <c r="B186" s="487"/>
      <c r="C186" s="487"/>
      <c r="D186" s="487"/>
      <c r="E186" s="487"/>
      <c r="F186" s="487"/>
    </row>
    <row r="187" spans="2:6" x14ac:dyDescent="0.2">
      <c r="B187" s="487"/>
      <c r="C187" s="487"/>
      <c r="D187" s="487"/>
      <c r="E187" s="487"/>
      <c r="F187" s="487"/>
    </row>
    <row r="188" spans="2:6" x14ac:dyDescent="0.2">
      <c r="B188" s="487"/>
      <c r="C188" s="487"/>
      <c r="D188" s="487"/>
      <c r="E188" s="487"/>
      <c r="F188" s="487"/>
    </row>
    <row r="189" spans="2:6" x14ac:dyDescent="0.2">
      <c r="B189" s="487"/>
      <c r="C189" s="487"/>
      <c r="D189" s="487"/>
      <c r="E189" s="487"/>
      <c r="F189" s="487"/>
    </row>
    <row r="190" spans="2:6" x14ac:dyDescent="0.2">
      <c r="B190" s="487"/>
      <c r="C190" s="487"/>
      <c r="D190" s="487"/>
      <c r="E190" s="487"/>
      <c r="F190" s="487"/>
    </row>
    <row r="191" spans="2:6" x14ac:dyDescent="0.2">
      <c r="B191" s="487"/>
      <c r="C191" s="487"/>
      <c r="D191" s="487"/>
      <c r="E191" s="487"/>
      <c r="F191" s="487"/>
    </row>
    <row r="192" spans="2:6" x14ac:dyDescent="0.2">
      <c r="B192" s="487"/>
      <c r="C192" s="487"/>
      <c r="D192" s="487"/>
      <c r="E192" s="487"/>
      <c r="F192" s="487"/>
    </row>
    <row r="193" spans="2:6" x14ac:dyDescent="0.2">
      <c r="B193" s="487"/>
      <c r="C193" s="487"/>
      <c r="D193" s="487"/>
      <c r="E193" s="487"/>
      <c r="F193" s="487"/>
    </row>
    <row r="194" spans="2:6" x14ac:dyDescent="0.2">
      <c r="B194" s="487"/>
      <c r="C194" s="487"/>
      <c r="D194" s="487"/>
      <c r="E194" s="487"/>
      <c r="F194" s="487"/>
    </row>
    <row r="195" spans="2:6" x14ac:dyDescent="0.2">
      <c r="B195" s="487"/>
      <c r="C195" s="487"/>
      <c r="D195" s="487"/>
      <c r="E195" s="487"/>
      <c r="F195" s="487"/>
    </row>
    <row r="196" spans="2:6" x14ac:dyDescent="0.2">
      <c r="B196" s="487"/>
      <c r="C196" s="487"/>
      <c r="D196" s="487"/>
      <c r="E196" s="487"/>
      <c r="F196" s="487"/>
    </row>
    <row r="197" spans="2:6" x14ac:dyDescent="0.2">
      <c r="B197" s="487"/>
      <c r="C197" s="487"/>
      <c r="D197" s="487"/>
      <c r="E197" s="487"/>
      <c r="F197" s="487"/>
    </row>
    <row r="198" spans="2:6" x14ac:dyDescent="0.2">
      <c r="B198" s="487"/>
      <c r="C198" s="487"/>
      <c r="D198" s="487"/>
      <c r="E198" s="487"/>
      <c r="F198" s="487"/>
    </row>
    <row r="199" spans="2:6" x14ac:dyDescent="0.2">
      <c r="B199" s="487"/>
      <c r="C199" s="487"/>
      <c r="D199" s="487"/>
      <c r="E199" s="487"/>
      <c r="F199" s="487"/>
    </row>
    <row r="200" spans="2:6" x14ac:dyDescent="0.2">
      <c r="B200" s="487"/>
      <c r="C200" s="487"/>
      <c r="D200" s="487"/>
      <c r="E200" s="487"/>
      <c r="F200" s="487"/>
    </row>
    <row r="201" spans="2:6" x14ac:dyDescent="0.2">
      <c r="B201" s="487"/>
      <c r="C201" s="487"/>
      <c r="D201" s="487"/>
      <c r="E201" s="487"/>
      <c r="F201" s="487"/>
    </row>
    <row r="202" spans="2:6" x14ac:dyDescent="0.2">
      <c r="B202" s="487"/>
      <c r="C202" s="487"/>
      <c r="D202" s="487"/>
      <c r="E202" s="487"/>
      <c r="F202" s="487"/>
    </row>
    <row r="203" spans="2:6" x14ac:dyDescent="0.2">
      <c r="B203" s="487"/>
      <c r="C203" s="487"/>
      <c r="D203" s="487"/>
      <c r="E203" s="487"/>
      <c r="F203" s="487"/>
    </row>
    <row r="204" spans="2:6" x14ac:dyDescent="0.2">
      <c r="B204" s="487"/>
      <c r="C204" s="487"/>
      <c r="D204" s="487"/>
      <c r="E204" s="487"/>
      <c r="F204" s="487"/>
    </row>
    <row r="205" spans="2:6" x14ac:dyDescent="0.2">
      <c r="B205" s="487"/>
      <c r="C205" s="487"/>
      <c r="D205" s="487"/>
      <c r="E205" s="487"/>
      <c r="F205" s="487"/>
    </row>
    <row r="206" spans="2:6" x14ac:dyDescent="0.2">
      <c r="B206" s="487"/>
      <c r="C206" s="487"/>
      <c r="D206" s="487"/>
      <c r="E206" s="487"/>
      <c r="F206" s="487"/>
    </row>
    <row r="207" spans="2:6" x14ac:dyDescent="0.2">
      <c r="B207" s="487"/>
      <c r="C207" s="487"/>
      <c r="D207" s="487"/>
      <c r="E207" s="487"/>
      <c r="F207" s="487"/>
    </row>
    <row r="208" spans="2:6" x14ac:dyDescent="0.2">
      <c r="B208" s="487"/>
      <c r="C208" s="487"/>
      <c r="D208" s="487"/>
      <c r="E208" s="487"/>
      <c r="F208" s="487"/>
    </row>
    <row r="209" spans="2:6" x14ac:dyDescent="0.2">
      <c r="B209" s="487"/>
      <c r="C209" s="487"/>
      <c r="D209" s="487"/>
      <c r="E209" s="487"/>
      <c r="F209" s="487"/>
    </row>
    <row r="210" spans="2:6" x14ac:dyDescent="0.2">
      <c r="B210" s="487"/>
      <c r="C210" s="487"/>
      <c r="D210" s="487"/>
      <c r="E210" s="487"/>
      <c r="F210" s="487"/>
    </row>
    <row r="211" spans="2:6" x14ac:dyDescent="0.2">
      <c r="B211" s="487"/>
      <c r="C211" s="487"/>
      <c r="D211" s="487"/>
      <c r="E211" s="487"/>
      <c r="F211" s="487"/>
    </row>
    <row r="212" spans="2:6" x14ac:dyDescent="0.2">
      <c r="B212" s="487"/>
      <c r="C212" s="487"/>
      <c r="D212" s="487"/>
      <c r="E212" s="487"/>
      <c r="F212" s="487"/>
    </row>
    <row r="213" spans="2:6" x14ac:dyDescent="0.2">
      <c r="B213" s="487"/>
      <c r="C213" s="487"/>
      <c r="D213" s="487"/>
      <c r="E213" s="487"/>
      <c r="F213" s="487"/>
    </row>
    <row r="214" spans="2:6" x14ac:dyDescent="0.2">
      <c r="B214" s="487"/>
      <c r="C214" s="487"/>
      <c r="D214" s="487"/>
      <c r="E214" s="487"/>
      <c r="F214" s="487"/>
    </row>
    <row r="215" spans="2:6" x14ac:dyDescent="0.2">
      <c r="B215" s="487"/>
      <c r="C215" s="487"/>
      <c r="D215" s="487"/>
      <c r="E215" s="487"/>
      <c r="F215" s="487"/>
    </row>
    <row r="216" spans="2:6" x14ac:dyDescent="0.2">
      <c r="B216" s="487"/>
      <c r="C216" s="487"/>
      <c r="D216" s="487"/>
      <c r="E216" s="487"/>
      <c r="F216" s="487"/>
    </row>
    <row r="217" spans="2:6" x14ac:dyDescent="0.2">
      <c r="B217" s="487"/>
      <c r="C217" s="487"/>
      <c r="D217" s="487"/>
      <c r="E217" s="487"/>
      <c r="F217" s="487"/>
    </row>
    <row r="218" spans="2:6" x14ac:dyDescent="0.2">
      <c r="B218" s="487"/>
      <c r="C218" s="487"/>
      <c r="D218" s="487"/>
      <c r="E218" s="487"/>
      <c r="F218" s="487"/>
    </row>
    <row r="219" spans="2:6" x14ac:dyDescent="0.2">
      <c r="B219" s="487"/>
      <c r="C219" s="487"/>
      <c r="D219" s="487"/>
      <c r="E219" s="487"/>
      <c r="F219" s="487"/>
    </row>
    <row r="220" spans="2:6" x14ac:dyDescent="0.2">
      <c r="B220" s="487"/>
      <c r="C220" s="487"/>
      <c r="D220" s="487"/>
      <c r="E220" s="487"/>
      <c r="F220" s="487"/>
    </row>
    <row r="221" spans="2:6" x14ac:dyDescent="0.2">
      <c r="B221" s="487"/>
      <c r="C221" s="487"/>
      <c r="D221" s="487"/>
      <c r="E221" s="487"/>
      <c r="F221" s="487"/>
    </row>
    <row r="222" spans="2:6" x14ac:dyDescent="0.2">
      <c r="B222" s="487"/>
      <c r="C222" s="487"/>
      <c r="D222" s="487"/>
      <c r="E222" s="487"/>
      <c r="F222" s="487"/>
    </row>
    <row r="223" spans="2:6" x14ac:dyDescent="0.2">
      <c r="B223" s="487"/>
      <c r="C223" s="487"/>
      <c r="D223" s="487"/>
      <c r="E223" s="487"/>
      <c r="F223" s="487"/>
    </row>
    <row r="224" spans="2:6" x14ac:dyDescent="0.2">
      <c r="B224" s="487"/>
      <c r="C224" s="487"/>
      <c r="D224" s="487"/>
      <c r="E224" s="487"/>
      <c r="F224" s="487"/>
    </row>
    <row r="225" spans="2:6" x14ac:dyDescent="0.2">
      <c r="B225" s="487"/>
      <c r="C225" s="487"/>
      <c r="D225" s="487"/>
      <c r="E225" s="487"/>
      <c r="F225" s="487"/>
    </row>
    <row r="226" spans="2:6" x14ac:dyDescent="0.2">
      <c r="B226" s="487"/>
      <c r="C226" s="487"/>
      <c r="D226" s="487"/>
      <c r="E226" s="487"/>
      <c r="F226" s="487"/>
    </row>
    <row r="227" spans="2:6" x14ac:dyDescent="0.2">
      <c r="B227" s="487"/>
      <c r="C227" s="487"/>
      <c r="D227" s="487"/>
      <c r="E227" s="487"/>
      <c r="F227" s="487"/>
    </row>
    <row r="228" spans="2:6" x14ac:dyDescent="0.2">
      <c r="B228" s="487"/>
      <c r="C228" s="487"/>
      <c r="D228" s="487"/>
      <c r="E228" s="487"/>
      <c r="F228" s="487"/>
    </row>
    <row r="229" spans="2:6" x14ac:dyDescent="0.2">
      <c r="B229" s="487"/>
      <c r="C229" s="487"/>
      <c r="D229" s="487"/>
      <c r="E229" s="487"/>
      <c r="F229" s="487"/>
    </row>
    <row r="230" spans="2:6" x14ac:dyDescent="0.2">
      <c r="B230" s="487"/>
      <c r="C230" s="487"/>
      <c r="D230" s="487"/>
      <c r="E230" s="487"/>
      <c r="F230" s="487"/>
    </row>
    <row r="231" spans="2:6" x14ac:dyDescent="0.2">
      <c r="B231" s="487"/>
      <c r="C231" s="487"/>
      <c r="D231" s="487"/>
      <c r="E231" s="487"/>
      <c r="F231" s="487"/>
    </row>
    <row r="232" spans="2:6" x14ac:dyDescent="0.2">
      <c r="B232" s="487"/>
      <c r="C232" s="487"/>
      <c r="D232" s="487"/>
      <c r="E232" s="487"/>
      <c r="F232" s="487"/>
    </row>
    <row r="233" spans="2:6" x14ac:dyDescent="0.2">
      <c r="B233" s="487"/>
      <c r="C233" s="487"/>
      <c r="D233" s="487"/>
      <c r="E233" s="487"/>
      <c r="F233" s="487"/>
    </row>
    <row r="234" spans="2:6" x14ac:dyDescent="0.2">
      <c r="B234" s="487"/>
      <c r="C234" s="487"/>
      <c r="D234" s="487"/>
      <c r="E234" s="487"/>
      <c r="F234" s="487"/>
    </row>
    <row r="235" spans="2:6" x14ac:dyDescent="0.2">
      <c r="B235" s="487"/>
      <c r="C235" s="487"/>
      <c r="D235" s="487"/>
      <c r="E235" s="487"/>
      <c r="F235" s="487"/>
    </row>
    <row r="236" spans="2:6" x14ac:dyDescent="0.2">
      <c r="B236" s="487"/>
      <c r="C236" s="487"/>
      <c r="D236" s="487"/>
      <c r="E236" s="487"/>
      <c r="F236" s="487"/>
    </row>
    <row r="237" spans="2:6" x14ac:dyDescent="0.2">
      <c r="B237" s="487"/>
      <c r="C237" s="487"/>
      <c r="D237" s="487"/>
      <c r="E237" s="487"/>
      <c r="F237" s="487"/>
    </row>
    <row r="238" spans="2:6" x14ac:dyDescent="0.2">
      <c r="B238" s="487"/>
      <c r="C238" s="487"/>
      <c r="D238" s="487"/>
      <c r="E238" s="487"/>
      <c r="F238" s="487"/>
    </row>
    <row r="239" spans="2:6" x14ac:dyDescent="0.2">
      <c r="B239" s="487"/>
      <c r="C239" s="487"/>
      <c r="D239" s="487"/>
      <c r="E239" s="487"/>
      <c r="F239" s="487"/>
    </row>
    <row r="240" spans="2:6" x14ac:dyDescent="0.2">
      <c r="B240" s="487"/>
      <c r="C240" s="487"/>
      <c r="D240" s="487"/>
      <c r="E240" s="487"/>
      <c r="F240" s="487"/>
    </row>
    <row r="241" spans="2:6" x14ac:dyDescent="0.2">
      <c r="B241" s="487"/>
      <c r="C241" s="487"/>
      <c r="D241" s="487"/>
      <c r="E241" s="487"/>
      <c r="F241" s="487"/>
    </row>
    <row r="242" spans="2:6" x14ac:dyDescent="0.2">
      <c r="B242" s="487"/>
      <c r="C242" s="487"/>
      <c r="D242" s="487"/>
      <c r="E242" s="487"/>
      <c r="F242" s="487"/>
    </row>
    <row r="243" spans="2:6" x14ac:dyDescent="0.2">
      <c r="B243" s="487"/>
      <c r="C243" s="487"/>
      <c r="D243" s="487"/>
      <c r="E243" s="487"/>
      <c r="F243" s="487"/>
    </row>
    <row r="244" spans="2:6" x14ac:dyDescent="0.2">
      <c r="B244" s="487"/>
      <c r="C244" s="487"/>
      <c r="D244" s="487"/>
      <c r="E244" s="487"/>
      <c r="F244" s="487"/>
    </row>
    <row r="245" spans="2:6" x14ac:dyDescent="0.2">
      <c r="B245" s="487"/>
      <c r="C245" s="487"/>
      <c r="D245" s="487"/>
      <c r="E245" s="487"/>
      <c r="F245" s="487"/>
    </row>
    <row r="246" spans="2:6" x14ac:dyDescent="0.2">
      <c r="B246" s="487"/>
      <c r="C246" s="487"/>
      <c r="D246" s="487"/>
      <c r="E246" s="487"/>
      <c r="F246" s="487"/>
    </row>
    <row r="247" spans="2:6" x14ac:dyDescent="0.2">
      <c r="B247" s="487"/>
      <c r="C247" s="487"/>
      <c r="D247" s="487"/>
      <c r="E247" s="487"/>
      <c r="F247" s="487"/>
    </row>
    <row r="248" spans="2:6" x14ac:dyDescent="0.2">
      <c r="B248" s="487"/>
      <c r="C248" s="487"/>
      <c r="D248" s="487"/>
      <c r="E248" s="487"/>
      <c r="F248" s="487"/>
    </row>
    <row r="249" spans="2:6" x14ac:dyDescent="0.2">
      <c r="B249" s="487"/>
      <c r="C249" s="487"/>
      <c r="D249" s="487"/>
      <c r="E249" s="487"/>
      <c r="F249" s="487"/>
    </row>
    <row r="250" spans="2:6" x14ac:dyDescent="0.2">
      <c r="B250" s="487"/>
      <c r="C250" s="487"/>
      <c r="D250" s="487"/>
      <c r="E250" s="487"/>
      <c r="F250" s="487"/>
    </row>
    <row r="251" spans="2:6" x14ac:dyDescent="0.2">
      <c r="B251" s="487"/>
      <c r="C251" s="487"/>
      <c r="D251" s="487"/>
      <c r="E251" s="487"/>
      <c r="F251" s="487"/>
    </row>
    <row r="252" spans="2:6" x14ac:dyDescent="0.2">
      <c r="B252" s="487"/>
      <c r="C252" s="487"/>
      <c r="D252" s="487"/>
      <c r="E252" s="487"/>
      <c r="F252" s="487"/>
    </row>
    <row r="253" spans="2:6" x14ac:dyDescent="0.2">
      <c r="B253" s="487"/>
      <c r="C253" s="487"/>
      <c r="D253" s="487"/>
      <c r="E253" s="487"/>
      <c r="F253" s="487"/>
    </row>
    <row r="254" spans="2:6" x14ac:dyDescent="0.2">
      <c r="B254" s="487"/>
      <c r="C254" s="487"/>
      <c r="D254" s="487"/>
      <c r="E254" s="487"/>
      <c r="F254" s="487"/>
    </row>
    <row r="255" spans="2:6" x14ac:dyDescent="0.2">
      <c r="B255" s="487"/>
      <c r="C255" s="487"/>
      <c r="D255" s="487"/>
      <c r="E255" s="487"/>
      <c r="F255" s="487"/>
    </row>
    <row r="256" spans="2:6" x14ac:dyDescent="0.2">
      <c r="B256" s="487"/>
      <c r="C256" s="487"/>
      <c r="D256" s="487"/>
      <c r="E256" s="487"/>
      <c r="F256" s="487"/>
    </row>
    <row r="257" spans="2:6" x14ac:dyDescent="0.2">
      <c r="B257" s="487"/>
      <c r="C257" s="487"/>
      <c r="D257" s="487"/>
      <c r="E257" s="487"/>
      <c r="F257" s="487"/>
    </row>
    <row r="258" spans="2:6" x14ac:dyDescent="0.2">
      <c r="B258" s="487"/>
      <c r="C258" s="487"/>
      <c r="D258" s="487"/>
      <c r="E258" s="487"/>
      <c r="F258" s="487"/>
    </row>
    <row r="259" spans="2:6" x14ac:dyDescent="0.2">
      <c r="B259" s="487"/>
      <c r="C259" s="487"/>
      <c r="D259" s="487"/>
      <c r="E259" s="487"/>
      <c r="F259" s="487"/>
    </row>
    <row r="260" spans="2:6" x14ac:dyDescent="0.2">
      <c r="B260" s="487"/>
      <c r="C260" s="487"/>
      <c r="D260" s="487"/>
      <c r="E260" s="487"/>
      <c r="F260" s="487"/>
    </row>
    <row r="261" spans="2:6" x14ac:dyDescent="0.2">
      <c r="B261" s="487"/>
      <c r="C261" s="487"/>
      <c r="D261" s="487"/>
      <c r="E261" s="487"/>
      <c r="F261" s="487"/>
    </row>
    <row r="262" spans="2:6" x14ac:dyDescent="0.2">
      <c r="B262" s="487"/>
      <c r="C262" s="487"/>
      <c r="D262" s="487"/>
      <c r="E262" s="487"/>
      <c r="F262" s="487"/>
    </row>
    <row r="263" spans="2:6" x14ac:dyDescent="0.2">
      <c r="B263" s="487"/>
      <c r="C263" s="487"/>
      <c r="D263" s="487"/>
      <c r="E263" s="487"/>
      <c r="F263" s="487"/>
    </row>
    <row r="264" spans="2:6" x14ac:dyDescent="0.2">
      <c r="B264" s="487"/>
      <c r="C264" s="487"/>
      <c r="D264" s="487"/>
      <c r="E264" s="487"/>
      <c r="F264" s="487"/>
    </row>
    <row r="265" spans="2:6" x14ac:dyDescent="0.2">
      <c r="B265" s="487"/>
      <c r="C265" s="487"/>
      <c r="D265" s="487"/>
      <c r="E265" s="487"/>
      <c r="F265" s="487"/>
    </row>
    <row r="266" spans="2:6" x14ac:dyDescent="0.2">
      <c r="B266" s="487"/>
      <c r="C266" s="487"/>
      <c r="D266" s="487"/>
      <c r="E266" s="487"/>
      <c r="F266" s="487"/>
    </row>
    <row r="267" spans="2:6" x14ac:dyDescent="0.2">
      <c r="B267" s="487"/>
      <c r="C267" s="487"/>
      <c r="D267" s="487"/>
      <c r="E267" s="487"/>
      <c r="F267" s="487"/>
    </row>
    <row r="268" spans="2:6" x14ac:dyDescent="0.2">
      <c r="B268" s="487"/>
      <c r="C268" s="487"/>
      <c r="D268" s="487"/>
      <c r="E268" s="487"/>
      <c r="F268" s="487"/>
    </row>
    <row r="269" spans="2:6" x14ac:dyDescent="0.2">
      <c r="B269" s="487"/>
      <c r="C269" s="487"/>
      <c r="D269" s="487"/>
      <c r="E269" s="487"/>
      <c r="F269" s="487"/>
    </row>
    <row r="270" spans="2:6" x14ac:dyDescent="0.2">
      <c r="B270" s="487"/>
      <c r="C270" s="487"/>
      <c r="D270" s="487"/>
      <c r="E270" s="487"/>
      <c r="F270" s="487"/>
    </row>
    <row r="271" spans="2:6" x14ac:dyDescent="0.2">
      <c r="B271" s="487"/>
      <c r="C271" s="487"/>
      <c r="D271" s="487"/>
      <c r="E271" s="487"/>
      <c r="F271" s="487"/>
    </row>
    <row r="272" spans="2:6" x14ac:dyDescent="0.2">
      <c r="B272" s="487"/>
      <c r="C272" s="487"/>
      <c r="D272" s="487"/>
      <c r="E272" s="487"/>
      <c r="F272" s="487"/>
    </row>
    <row r="273" spans="2:6" x14ac:dyDescent="0.2">
      <c r="B273" s="487"/>
      <c r="C273" s="487"/>
      <c r="D273" s="487"/>
      <c r="E273" s="487"/>
      <c r="F273" s="487"/>
    </row>
    <row r="274" spans="2:6" x14ac:dyDescent="0.2">
      <c r="B274" s="487"/>
      <c r="C274" s="487"/>
      <c r="D274" s="487"/>
      <c r="E274" s="487"/>
      <c r="F274" s="487"/>
    </row>
    <row r="275" spans="2:6" x14ac:dyDescent="0.2">
      <c r="B275" s="487"/>
      <c r="C275" s="487"/>
      <c r="D275" s="487"/>
      <c r="E275" s="487"/>
      <c r="F275" s="487"/>
    </row>
    <row r="276" spans="2:6" x14ac:dyDescent="0.2">
      <c r="B276" s="487"/>
      <c r="C276" s="487"/>
      <c r="D276" s="487"/>
      <c r="E276" s="487"/>
      <c r="F276" s="487"/>
    </row>
    <row r="277" spans="2:6" x14ac:dyDescent="0.2">
      <c r="B277" s="487"/>
      <c r="C277" s="487"/>
      <c r="D277" s="487"/>
      <c r="E277" s="487"/>
      <c r="F277" s="487"/>
    </row>
    <row r="278" spans="2:6" x14ac:dyDescent="0.2">
      <c r="B278" s="487"/>
      <c r="C278" s="487"/>
      <c r="D278" s="487"/>
      <c r="E278" s="487"/>
      <c r="F278" s="487"/>
    </row>
    <row r="279" spans="2:6" x14ac:dyDescent="0.2">
      <c r="B279" s="487"/>
      <c r="C279" s="487"/>
      <c r="D279" s="487"/>
      <c r="E279" s="487"/>
      <c r="F279" s="487"/>
    </row>
    <row r="280" spans="2:6" x14ac:dyDescent="0.2">
      <c r="B280" s="487"/>
      <c r="C280" s="487"/>
      <c r="D280" s="487"/>
      <c r="E280" s="487"/>
      <c r="F280" s="487"/>
    </row>
    <row r="281" spans="2:6" x14ac:dyDescent="0.2">
      <c r="B281" s="487"/>
      <c r="C281" s="487"/>
      <c r="D281" s="487"/>
      <c r="E281" s="487"/>
      <c r="F281" s="487"/>
    </row>
    <row r="282" spans="2:6" x14ac:dyDescent="0.2">
      <c r="B282" s="487"/>
      <c r="C282" s="487"/>
      <c r="D282" s="487"/>
      <c r="E282" s="487"/>
      <c r="F282" s="487"/>
    </row>
    <row r="283" spans="2:6" x14ac:dyDescent="0.2">
      <c r="B283" s="487"/>
      <c r="C283" s="487"/>
      <c r="D283" s="487"/>
      <c r="E283" s="487"/>
      <c r="F283" s="487"/>
    </row>
    <row r="284" spans="2:6" x14ac:dyDescent="0.2">
      <c r="B284" s="487"/>
      <c r="C284" s="487"/>
      <c r="D284" s="487"/>
      <c r="E284" s="487"/>
      <c r="F284" s="487"/>
    </row>
    <row r="285" spans="2:6" x14ac:dyDescent="0.2">
      <c r="B285" s="487"/>
      <c r="C285" s="487"/>
      <c r="D285" s="487"/>
      <c r="E285" s="487"/>
      <c r="F285" s="487"/>
    </row>
    <row r="286" spans="2:6" x14ac:dyDescent="0.2">
      <c r="B286" s="487"/>
      <c r="C286" s="487"/>
      <c r="D286" s="487"/>
      <c r="E286" s="487"/>
      <c r="F286" s="487"/>
    </row>
    <row r="287" spans="2:6" x14ac:dyDescent="0.2">
      <c r="B287" s="487"/>
      <c r="C287" s="487"/>
      <c r="D287" s="487"/>
      <c r="E287" s="487"/>
      <c r="F287" s="487"/>
    </row>
    <row r="288" spans="2:6" x14ac:dyDescent="0.2">
      <c r="B288" s="487"/>
      <c r="C288" s="487"/>
      <c r="D288" s="487"/>
      <c r="E288" s="487"/>
      <c r="F288" s="487"/>
    </row>
    <row r="289" spans="2:6" x14ac:dyDescent="0.2">
      <c r="B289" s="487"/>
      <c r="C289" s="487"/>
      <c r="D289" s="487"/>
      <c r="E289" s="487"/>
      <c r="F289" s="487"/>
    </row>
    <row r="290" spans="2:6" x14ac:dyDescent="0.2">
      <c r="B290" s="487"/>
      <c r="C290" s="487"/>
      <c r="D290" s="487"/>
      <c r="E290" s="487"/>
      <c r="F290" s="487"/>
    </row>
    <row r="291" spans="2:6" x14ac:dyDescent="0.2">
      <c r="B291" s="487"/>
      <c r="C291" s="487"/>
      <c r="D291" s="487"/>
      <c r="E291" s="487"/>
      <c r="F291" s="487"/>
    </row>
    <row r="292" spans="2:6" x14ac:dyDescent="0.2">
      <c r="B292" s="487"/>
      <c r="C292" s="487"/>
      <c r="D292" s="487"/>
      <c r="E292" s="487"/>
      <c r="F292" s="487"/>
    </row>
    <row r="293" spans="2:6" x14ac:dyDescent="0.2">
      <c r="B293" s="487"/>
      <c r="C293" s="487"/>
      <c r="D293" s="487"/>
      <c r="E293" s="487"/>
      <c r="F293" s="487"/>
    </row>
    <row r="294" spans="2:6" x14ac:dyDescent="0.2">
      <c r="B294" s="487"/>
      <c r="C294" s="487"/>
      <c r="D294" s="487"/>
      <c r="E294" s="487"/>
      <c r="F294" s="487"/>
    </row>
    <row r="295" spans="2:6" x14ac:dyDescent="0.2">
      <c r="B295" s="487"/>
      <c r="C295" s="487"/>
      <c r="D295" s="487"/>
      <c r="E295" s="487"/>
      <c r="F295" s="487"/>
    </row>
    <row r="296" spans="2:6" x14ac:dyDescent="0.2">
      <c r="B296" s="487"/>
      <c r="C296" s="487"/>
      <c r="D296" s="487"/>
      <c r="E296" s="487"/>
      <c r="F296" s="487"/>
    </row>
    <row r="297" spans="2:6" x14ac:dyDescent="0.2">
      <c r="B297" s="487"/>
      <c r="C297" s="487"/>
      <c r="D297" s="487"/>
      <c r="E297" s="487"/>
      <c r="F297" s="487"/>
    </row>
    <row r="298" spans="2:6" x14ac:dyDescent="0.2">
      <c r="B298" s="487"/>
      <c r="C298" s="487"/>
      <c r="D298" s="487"/>
      <c r="E298" s="487"/>
      <c r="F298" s="487"/>
    </row>
    <row r="299" spans="2:6" x14ac:dyDescent="0.2">
      <c r="B299" s="487"/>
      <c r="C299" s="487"/>
      <c r="D299" s="487"/>
      <c r="E299" s="487"/>
      <c r="F299" s="487"/>
    </row>
    <row r="300" spans="2:6" x14ac:dyDescent="0.2">
      <c r="B300" s="487"/>
      <c r="C300" s="487"/>
      <c r="D300" s="487"/>
      <c r="E300" s="487"/>
      <c r="F300" s="487"/>
    </row>
    <row r="301" spans="2:6" x14ac:dyDescent="0.2">
      <c r="B301" s="487"/>
      <c r="C301" s="487"/>
      <c r="D301" s="487"/>
      <c r="E301" s="487"/>
      <c r="F301" s="487"/>
    </row>
    <row r="302" spans="2:6" x14ac:dyDescent="0.2">
      <c r="B302" s="487"/>
      <c r="C302" s="487"/>
      <c r="D302" s="487"/>
      <c r="E302" s="487"/>
      <c r="F302" s="487"/>
    </row>
    <row r="303" spans="2:6" x14ac:dyDescent="0.2">
      <c r="B303" s="487"/>
      <c r="C303" s="487"/>
      <c r="D303" s="487"/>
      <c r="E303" s="487"/>
      <c r="F303" s="487"/>
    </row>
    <row r="304" spans="2:6" x14ac:dyDescent="0.2">
      <c r="B304" s="487"/>
      <c r="C304" s="487"/>
      <c r="D304" s="487"/>
      <c r="E304" s="487"/>
      <c r="F304" s="487"/>
    </row>
    <row r="305" spans="2:6" x14ac:dyDescent="0.2">
      <c r="B305" s="487"/>
      <c r="C305" s="487"/>
      <c r="D305" s="487"/>
      <c r="E305" s="487"/>
      <c r="F305" s="487"/>
    </row>
    <row r="306" spans="2:6" x14ac:dyDescent="0.2">
      <c r="B306" s="487"/>
      <c r="C306" s="487"/>
      <c r="D306" s="487"/>
      <c r="E306" s="487"/>
      <c r="F306" s="487"/>
    </row>
    <row r="307" spans="2:6" x14ac:dyDescent="0.2">
      <c r="B307" s="487"/>
      <c r="C307" s="487"/>
      <c r="D307" s="487"/>
      <c r="E307" s="487"/>
      <c r="F307" s="487"/>
    </row>
    <row r="308" spans="2:6" x14ac:dyDescent="0.2">
      <c r="B308" s="487"/>
      <c r="C308" s="487"/>
      <c r="D308" s="487"/>
      <c r="E308" s="487"/>
      <c r="F308" s="487"/>
    </row>
    <row r="309" spans="2:6" x14ac:dyDescent="0.2">
      <c r="B309" s="487"/>
      <c r="C309" s="487"/>
      <c r="D309" s="487"/>
      <c r="E309" s="487"/>
      <c r="F309" s="487"/>
    </row>
    <row r="310" spans="2:6" x14ac:dyDescent="0.2">
      <c r="B310" s="487"/>
      <c r="C310" s="487"/>
      <c r="D310" s="487"/>
      <c r="E310" s="487"/>
      <c r="F310" s="487"/>
    </row>
    <row r="311" spans="2:6" x14ac:dyDescent="0.2">
      <c r="B311" s="487"/>
      <c r="C311" s="487"/>
      <c r="D311" s="487"/>
      <c r="E311" s="487"/>
      <c r="F311" s="487"/>
    </row>
    <row r="312" spans="2:6" x14ac:dyDescent="0.2">
      <c r="B312" s="487"/>
      <c r="C312" s="487"/>
      <c r="D312" s="487"/>
      <c r="E312" s="487"/>
      <c r="F312" s="487"/>
    </row>
    <row r="313" spans="2:6" x14ac:dyDescent="0.2">
      <c r="B313" s="487"/>
      <c r="C313" s="487"/>
      <c r="D313" s="487"/>
      <c r="E313" s="487"/>
      <c r="F313" s="487"/>
    </row>
    <row r="314" spans="2:6" x14ac:dyDescent="0.2">
      <c r="B314" s="487"/>
      <c r="C314" s="487"/>
      <c r="D314" s="487"/>
      <c r="E314" s="487"/>
      <c r="F314" s="487"/>
    </row>
    <row r="315" spans="2:6" x14ac:dyDescent="0.2">
      <c r="B315" s="487"/>
      <c r="C315" s="487"/>
      <c r="D315" s="487"/>
      <c r="E315" s="487"/>
      <c r="F315" s="487"/>
    </row>
    <row r="316" spans="2:6" x14ac:dyDescent="0.2">
      <c r="B316" s="487"/>
      <c r="C316" s="487"/>
      <c r="D316" s="487"/>
      <c r="E316" s="487"/>
      <c r="F316" s="487"/>
    </row>
    <row r="317" spans="2:6" x14ac:dyDescent="0.2">
      <c r="B317" s="487"/>
      <c r="C317" s="487"/>
      <c r="D317" s="487"/>
      <c r="E317" s="487"/>
      <c r="F317" s="487"/>
    </row>
    <row r="318" spans="2:6" x14ac:dyDescent="0.2">
      <c r="B318" s="487"/>
      <c r="C318" s="487"/>
      <c r="D318" s="487"/>
      <c r="E318" s="487"/>
      <c r="F318" s="487"/>
    </row>
    <row r="319" spans="2:6" x14ac:dyDescent="0.2">
      <c r="B319" s="487"/>
      <c r="C319" s="487"/>
      <c r="D319" s="487"/>
      <c r="E319" s="487"/>
      <c r="F319" s="487"/>
    </row>
    <row r="320" spans="2:6" x14ac:dyDescent="0.2">
      <c r="B320" s="487"/>
      <c r="C320" s="487"/>
      <c r="D320" s="487"/>
      <c r="E320" s="487"/>
      <c r="F320" s="487"/>
    </row>
    <row r="321" spans="2:6" x14ac:dyDescent="0.2">
      <c r="B321" s="487"/>
      <c r="C321" s="487"/>
      <c r="D321" s="487"/>
      <c r="E321" s="487"/>
      <c r="F321" s="487"/>
    </row>
    <row r="322" spans="2:6" x14ac:dyDescent="0.2">
      <c r="B322" s="487"/>
      <c r="C322" s="487"/>
      <c r="D322" s="487"/>
      <c r="E322" s="487"/>
      <c r="F322" s="487"/>
    </row>
    <row r="323" spans="2:6" x14ac:dyDescent="0.2">
      <c r="B323" s="487"/>
      <c r="C323" s="487"/>
      <c r="D323" s="487"/>
      <c r="E323" s="487"/>
      <c r="F323" s="487"/>
    </row>
    <row r="324" spans="2:6" x14ac:dyDescent="0.2">
      <c r="B324" s="487"/>
      <c r="C324" s="487"/>
      <c r="D324" s="487"/>
      <c r="E324" s="487"/>
      <c r="F324" s="487"/>
    </row>
    <row r="325" spans="2:6" x14ac:dyDescent="0.2">
      <c r="B325" s="487"/>
      <c r="C325" s="487"/>
      <c r="D325" s="487"/>
      <c r="E325" s="487"/>
      <c r="F325" s="487"/>
    </row>
    <row r="326" spans="2:6" x14ac:dyDescent="0.2">
      <c r="B326" s="487"/>
      <c r="C326" s="487"/>
      <c r="D326" s="487"/>
      <c r="E326" s="487"/>
      <c r="F326" s="487"/>
    </row>
    <row r="327" spans="2:6" x14ac:dyDescent="0.2">
      <c r="B327" s="487"/>
      <c r="C327" s="487"/>
      <c r="D327" s="487"/>
      <c r="E327" s="487"/>
      <c r="F327" s="487"/>
    </row>
    <row r="328" spans="2:6" x14ac:dyDescent="0.2">
      <c r="B328" s="487"/>
      <c r="C328" s="487"/>
      <c r="D328" s="487"/>
      <c r="E328" s="487"/>
      <c r="F328" s="487"/>
    </row>
    <row r="329" spans="2:6" x14ac:dyDescent="0.2">
      <c r="B329" s="487"/>
      <c r="C329" s="487"/>
      <c r="D329" s="487"/>
      <c r="E329" s="487"/>
      <c r="F329" s="487"/>
    </row>
    <row r="330" spans="2:6" x14ac:dyDescent="0.2">
      <c r="B330" s="487"/>
      <c r="C330" s="487"/>
      <c r="D330" s="487"/>
      <c r="E330" s="487"/>
      <c r="F330" s="487"/>
    </row>
    <row r="331" spans="2:6" x14ac:dyDescent="0.2">
      <c r="B331" s="487"/>
      <c r="C331" s="487"/>
      <c r="D331" s="487"/>
      <c r="E331" s="487"/>
      <c r="F331" s="487"/>
    </row>
    <row r="332" spans="2:6" x14ac:dyDescent="0.2">
      <c r="B332" s="487"/>
      <c r="C332" s="487"/>
      <c r="D332" s="487"/>
      <c r="E332" s="487"/>
      <c r="F332" s="487"/>
    </row>
    <row r="333" spans="2:6" x14ac:dyDescent="0.2">
      <c r="B333" s="487"/>
      <c r="C333" s="487"/>
      <c r="D333" s="487"/>
      <c r="E333" s="487"/>
      <c r="F333" s="487"/>
    </row>
    <row r="334" spans="2:6" x14ac:dyDescent="0.2">
      <c r="B334" s="487"/>
      <c r="C334" s="487"/>
      <c r="D334" s="487"/>
      <c r="E334" s="487"/>
      <c r="F334" s="487"/>
    </row>
    <row r="335" spans="2:6" x14ac:dyDescent="0.2">
      <c r="B335" s="487"/>
      <c r="C335" s="487"/>
      <c r="D335" s="487"/>
      <c r="E335" s="487"/>
      <c r="F335" s="487"/>
    </row>
    <row r="336" spans="2:6" x14ac:dyDescent="0.2">
      <c r="B336" s="487"/>
      <c r="C336" s="487"/>
      <c r="D336" s="487"/>
      <c r="E336" s="487"/>
      <c r="F336" s="487"/>
    </row>
    <row r="337" spans="2:6" x14ac:dyDescent="0.2">
      <c r="B337" s="487"/>
      <c r="C337" s="487"/>
      <c r="D337" s="487"/>
      <c r="E337" s="487"/>
      <c r="F337" s="487"/>
    </row>
    <row r="338" spans="2:6" x14ac:dyDescent="0.2">
      <c r="B338" s="487"/>
      <c r="C338" s="487"/>
      <c r="D338" s="487"/>
      <c r="E338" s="487"/>
      <c r="F338" s="487"/>
    </row>
    <row r="339" spans="2:6" x14ac:dyDescent="0.2">
      <c r="B339" s="487"/>
      <c r="C339" s="487"/>
      <c r="D339" s="487"/>
      <c r="E339" s="487"/>
      <c r="F339" s="487"/>
    </row>
    <row r="340" spans="2:6" x14ac:dyDescent="0.2">
      <c r="B340" s="487"/>
      <c r="C340" s="487"/>
      <c r="D340" s="487"/>
      <c r="E340" s="487"/>
      <c r="F340" s="487"/>
    </row>
    <row r="341" spans="2:6" x14ac:dyDescent="0.2">
      <c r="B341" s="487"/>
      <c r="C341" s="487"/>
      <c r="D341" s="487"/>
      <c r="E341" s="487"/>
      <c r="F341" s="487"/>
    </row>
    <row r="342" spans="2:6" x14ac:dyDescent="0.2">
      <c r="B342" s="487"/>
      <c r="C342" s="487"/>
      <c r="D342" s="487"/>
      <c r="E342" s="487"/>
      <c r="F342" s="487"/>
    </row>
    <row r="343" spans="2:6" x14ac:dyDescent="0.2">
      <c r="B343" s="487"/>
      <c r="C343" s="487"/>
      <c r="D343" s="487"/>
      <c r="E343" s="487"/>
      <c r="F343" s="487"/>
    </row>
    <row r="344" spans="2:6" x14ac:dyDescent="0.2">
      <c r="B344" s="487"/>
      <c r="C344" s="487"/>
      <c r="D344" s="487"/>
      <c r="E344" s="487"/>
      <c r="F344" s="487"/>
    </row>
    <row r="345" spans="2:6" x14ac:dyDescent="0.2">
      <c r="B345" s="487"/>
      <c r="C345" s="487"/>
      <c r="D345" s="487"/>
      <c r="E345" s="487"/>
      <c r="F345" s="487"/>
    </row>
    <row r="346" spans="2:6" x14ac:dyDescent="0.2">
      <c r="B346" s="487"/>
      <c r="C346" s="487"/>
      <c r="D346" s="487"/>
      <c r="E346" s="487"/>
      <c r="F346" s="487"/>
    </row>
    <row r="347" spans="2:6" x14ac:dyDescent="0.2">
      <c r="B347" s="487"/>
      <c r="C347" s="487"/>
      <c r="D347" s="487"/>
      <c r="E347" s="487"/>
      <c r="F347" s="487"/>
    </row>
    <row r="348" spans="2:6" x14ac:dyDescent="0.2">
      <c r="B348" s="487"/>
      <c r="C348" s="487"/>
      <c r="D348" s="487"/>
      <c r="E348" s="487"/>
      <c r="F348" s="487"/>
    </row>
    <row r="349" spans="2:6" x14ac:dyDescent="0.2">
      <c r="B349" s="487"/>
      <c r="C349" s="487"/>
      <c r="D349" s="487"/>
      <c r="E349" s="487"/>
      <c r="F349" s="487"/>
    </row>
    <row r="350" spans="2:6" x14ac:dyDescent="0.2">
      <c r="B350" s="487"/>
      <c r="C350" s="487"/>
      <c r="D350" s="487"/>
      <c r="E350" s="487"/>
      <c r="F350" s="487"/>
    </row>
    <row r="351" spans="2:6" x14ac:dyDescent="0.2">
      <c r="B351" s="487"/>
      <c r="C351" s="487"/>
      <c r="D351" s="487"/>
      <c r="E351" s="487"/>
      <c r="F351" s="487"/>
    </row>
    <row r="352" spans="2:6" x14ac:dyDescent="0.2">
      <c r="B352" s="487"/>
      <c r="C352" s="487"/>
      <c r="D352" s="487"/>
      <c r="E352" s="487"/>
      <c r="F352" s="487"/>
    </row>
    <row r="353" spans="2:6" x14ac:dyDescent="0.2">
      <c r="B353" s="487"/>
      <c r="C353" s="487"/>
      <c r="D353" s="487"/>
      <c r="E353" s="487"/>
      <c r="F353" s="487"/>
    </row>
    <row r="354" spans="2:6" x14ac:dyDescent="0.2">
      <c r="B354" s="487"/>
      <c r="C354" s="487"/>
      <c r="D354" s="487"/>
      <c r="E354" s="487"/>
      <c r="F354" s="487"/>
    </row>
    <row r="355" spans="2:6" x14ac:dyDescent="0.2">
      <c r="B355" s="487"/>
      <c r="C355" s="487"/>
      <c r="D355" s="487"/>
      <c r="E355" s="487"/>
      <c r="F355" s="487"/>
    </row>
    <row r="356" spans="2:6" x14ac:dyDescent="0.2">
      <c r="B356" s="487"/>
      <c r="C356" s="487"/>
      <c r="D356" s="487"/>
      <c r="E356" s="487"/>
      <c r="F356" s="487"/>
    </row>
    <row r="357" spans="2:6" x14ac:dyDescent="0.2">
      <c r="B357" s="487"/>
      <c r="C357" s="487"/>
      <c r="D357" s="487"/>
      <c r="E357" s="487"/>
      <c r="F357" s="487"/>
    </row>
    <row r="358" spans="2:6" x14ac:dyDescent="0.2">
      <c r="B358" s="487"/>
      <c r="C358" s="487"/>
      <c r="D358" s="487"/>
      <c r="E358" s="487"/>
      <c r="F358" s="487"/>
    </row>
    <row r="359" spans="2:6" x14ac:dyDescent="0.2">
      <c r="B359" s="487"/>
      <c r="C359" s="487"/>
      <c r="D359" s="487"/>
      <c r="E359" s="487"/>
      <c r="F359" s="487"/>
    </row>
    <row r="360" spans="2:6" x14ac:dyDescent="0.2">
      <c r="B360" s="487"/>
      <c r="C360" s="487"/>
      <c r="D360" s="487"/>
      <c r="E360" s="487"/>
      <c r="F360" s="487"/>
    </row>
    <row r="361" spans="2:6" x14ac:dyDescent="0.2">
      <c r="B361" s="487"/>
      <c r="C361" s="487"/>
      <c r="D361" s="487"/>
      <c r="E361" s="487"/>
      <c r="F361" s="487"/>
    </row>
    <row r="362" spans="2:6" x14ac:dyDescent="0.2">
      <c r="B362" s="487"/>
      <c r="C362" s="487"/>
      <c r="D362" s="487"/>
      <c r="E362" s="487"/>
      <c r="F362" s="487"/>
    </row>
    <row r="363" spans="2:6" x14ac:dyDescent="0.2">
      <c r="B363" s="487"/>
      <c r="C363" s="487"/>
      <c r="D363" s="487"/>
      <c r="E363" s="487"/>
      <c r="F363" s="487"/>
    </row>
    <row r="364" spans="2:6" x14ac:dyDescent="0.2">
      <c r="B364" s="487"/>
      <c r="C364" s="487"/>
      <c r="D364" s="487"/>
      <c r="E364" s="487"/>
      <c r="F364" s="487"/>
    </row>
    <row r="365" spans="2:6" x14ac:dyDescent="0.2">
      <c r="B365" s="487"/>
      <c r="C365" s="487"/>
      <c r="D365" s="487"/>
      <c r="E365" s="487"/>
      <c r="F365" s="487"/>
    </row>
    <row r="366" spans="2:6" x14ac:dyDescent="0.2">
      <c r="B366" s="487"/>
      <c r="C366" s="487"/>
      <c r="D366" s="487"/>
      <c r="E366" s="487"/>
      <c r="F366" s="487"/>
    </row>
    <row r="367" spans="2:6" x14ac:dyDescent="0.2">
      <c r="B367" s="487"/>
      <c r="C367" s="487"/>
      <c r="D367" s="487"/>
      <c r="E367" s="487"/>
      <c r="F367" s="487"/>
    </row>
    <row r="368" spans="2:6" x14ac:dyDescent="0.2">
      <c r="B368" s="487"/>
      <c r="C368" s="487"/>
      <c r="D368" s="487"/>
      <c r="E368" s="487"/>
      <c r="F368" s="487"/>
    </row>
    <row r="369" spans="2:6" x14ac:dyDescent="0.2">
      <c r="B369" s="487"/>
      <c r="C369" s="487"/>
      <c r="D369" s="487"/>
      <c r="E369" s="487"/>
      <c r="F369" s="487"/>
    </row>
    <row r="370" spans="2:6" x14ac:dyDescent="0.2">
      <c r="B370" s="487"/>
      <c r="C370" s="487"/>
      <c r="D370" s="487"/>
      <c r="E370" s="487"/>
      <c r="F370" s="487"/>
    </row>
    <row r="371" spans="2:6" x14ac:dyDescent="0.2">
      <c r="B371" s="487"/>
      <c r="C371" s="487"/>
      <c r="D371" s="487"/>
      <c r="E371" s="487"/>
      <c r="F371" s="487"/>
    </row>
    <row r="372" spans="2:6" x14ac:dyDescent="0.2">
      <c r="B372" s="487"/>
      <c r="C372" s="487"/>
      <c r="D372" s="487"/>
      <c r="E372" s="487"/>
      <c r="F372" s="487"/>
    </row>
    <row r="373" spans="2:6" x14ac:dyDescent="0.2">
      <c r="B373" s="487"/>
      <c r="C373" s="487"/>
      <c r="D373" s="487"/>
      <c r="E373" s="487"/>
      <c r="F373" s="487"/>
    </row>
    <row r="374" spans="2:6" x14ac:dyDescent="0.2">
      <c r="B374" s="487"/>
      <c r="C374" s="487"/>
      <c r="D374" s="487"/>
      <c r="E374" s="487"/>
      <c r="F374" s="487"/>
    </row>
    <row r="375" spans="2:6" x14ac:dyDescent="0.2">
      <c r="B375" s="487"/>
      <c r="C375" s="487"/>
      <c r="D375" s="487"/>
      <c r="E375" s="487"/>
      <c r="F375" s="487"/>
    </row>
    <row r="376" spans="2:6" x14ac:dyDescent="0.2">
      <c r="B376" s="487"/>
      <c r="C376" s="487"/>
      <c r="D376" s="487"/>
      <c r="E376" s="487"/>
      <c r="F376" s="487"/>
    </row>
    <row r="377" spans="2:6" x14ac:dyDescent="0.2">
      <c r="B377" s="487"/>
      <c r="C377" s="487"/>
      <c r="D377" s="487"/>
      <c r="E377" s="487"/>
      <c r="F377" s="487"/>
    </row>
    <row r="378" spans="2:6" x14ac:dyDescent="0.2">
      <c r="B378" s="487"/>
      <c r="C378" s="487"/>
      <c r="D378" s="487"/>
      <c r="E378" s="487"/>
      <c r="F378" s="487"/>
    </row>
    <row r="379" spans="2:6" x14ac:dyDescent="0.2">
      <c r="B379" s="487"/>
      <c r="C379" s="487"/>
      <c r="D379" s="487"/>
      <c r="E379" s="487"/>
      <c r="F379" s="487"/>
    </row>
    <row r="380" spans="2:6" x14ac:dyDescent="0.2">
      <c r="B380" s="487"/>
      <c r="C380" s="487"/>
      <c r="D380" s="487"/>
      <c r="E380" s="487"/>
      <c r="F380" s="487"/>
    </row>
    <row r="381" spans="2:6" x14ac:dyDescent="0.2">
      <c r="B381" s="487"/>
      <c r="C381" s="487"/>
      <c r="D381" s="487"/>
      <c r="E381" s="487"/>
      <c r="F381" s="487"/>
    </row>
    <row r="382" spans="2:6" x14ac:dyDescent="0.2">
      <c r="B382" s="487"/>
      <c r="C382" s="487"/>
      <c r="D382" s="487"/>
      <c r="E382" s="487"/>
      <c r="F382" s="487"/>
    </row>
    <row r="383" spans="2:6" x14ac:dyDescent="0.2">
      <c r="B383" s="487"/>
      <c r="C383" s="487"/>
      <c r="D383" s="487"/>
      <c r="E383" s="487"/>
      <c r="F383" s="487"/>
    </row>
    <row r="384" spans="2:6" x14ac:dyDescent="0.2">
      <c r="B384" s="487"/>
      <c r="C384" s="487"/>
      <c r="D384" s="487"/>
      <c r="E384" s="487"/>
      <c r="F384" s="487"/>
    </row>
    <row r="385" spans="2:6" x14ac:dyDescent="0.2">
      <c r="B385" s="487"/>
      <c r="C385" s="487"/>
      <c r="D385" s="487"/>
      <c r="E385" s="487"/>
      <c r="F385" s="487"/>
    </row>
    <row r="386" spans="2:6" x14ac:dyDescent="0.2">
      <c r="B386" s="487"/>
      <c r="C386" s="487"/>
      <c r="D386" s="487"/>
      <c r="E386" s="487"/>
      <c r="F386" s="487"/>
    </row>
    <row r="387" spans="2:6" x14ac:dyDescent="0.2">
      <c r="B387" s="487"/>
      <c r="C387" s="487"/>
      <c r="D387" s="487"/>
      <c r="E387" s="487"/>
      <c r="F387" s="487"/>
    </row>
    <row r="388" spans="2:6" x14ac:dyDescent="0.2">
      <c r="B388" s="487"/>
      <c r="C388" s="487"/>
      <c r="D388" s="487"/>
      <c r="E388" s="487"/>
      <c r="F388" s="487"/>
    </row>
    <row r="389" spans="2:6" x14ac:dyDescent="0.2">
      <c r="B389" s="487"/>
      <c r="C389" s="487"/>
      <c r="D389" s="487"/>
      <c r="E389" s="487"/>
      <c r="F389" s="487"/>
    </row>
    <row r="390" spans="2:6" x14ac:dyDescent="0.2">
      <c r="B390" s="487"/>
      <c r="C390" s="487"/>
      <c r="D390" s="487"/>
      <c r="E390" s="487"/>
      <c r="F390" s="487"/>
    </row>
    <row r="391" spans="2:6" x14ac:dyDescent="0.2">
      <c r="B391" s="487"/>
      <c r="C391" s="487"/>
      <c r="D391" s="487"/>
      <c r="E391" s="487"/>
      <c r="F391" s="487"/>
    </row>
    <row r="392" spans="2:6" x14ac:dyDescent="0.2">
      <c r="B392" s="487"/>
      <c r="C392" s="487"/>
      <c r="D392" s="487"/>
      <c r="E392" s="487"/>
      <c r="F392" s="487"/>
    </row>
    <row r="393" spans="2:6" x14ac:dyDescent="0.2">
      <c r="B393" s="487"/>
      <c r="C393" s="487"/>
      <c r="D393" s="487"/>
      <c r="E393" s="487"/>
      <c r="F393" s="487"/>
    </row>
    <row r="394" spans="2:6" x14ac:dyDescent="0.2">
      <c r="B394" s="487"/>
      <c r="C394" s="487"/>
      <c r="D394" s="487"/>
      <c r="E394" s="487"/>
      <c r="F394" s="487"/>
    </row>
    <row r="395" spans="2:6" x14ac:dyDescent="0.2">
      <c r="B395" s="487"/>
      <c r="C395" s="487"/>
      <c r="D395" s="487"/>
      <c r="E395" s="487"/>
      <c r="F395" s="487"/>
    </row>
    <row r="396" spans="2:6" x14ac:dyDescent="0.2">
      <c r="B396" s="487"/>
      <c r="C396" s="487"/>
      <c r="D396" s="487"/>
      <c r="E396" s="487"/>
      <c r="F396" s="487"/>
    </row>
    <row r="397" spans="2:6" x14ac:dyDescent="0.2">
      <c r="B397" s="487"/>
      <c r="C397" s="487"/>
      <c r="D397" s="487"/>
      <c r="E397" s="487"/>
      <c r="F397" s="487"/>
    </row>
    <row r="398" spans="2:6" x14ac:dyDescent="0.2">
      <c r="B398" s="487"/>
      <c r="C398" s="487"/>
      <c r="D398" s="487"/>
      <c r="E398" s="487"/>
      <c r="F398" s="487"/>
    </row>
    <row r="399" spans="2:6" x14ac:dyDescent="0.2">
      <c r="B399" s="487"/>
      <c r="C399" s="487"/>
      <c r="D399" s="487"/>
      <c r="E399" s="487"/>
      <c r="F399" s="487"/>
    </row>
    <row r="400" spans="2:6" x14ac:dyDescent="0.2">
      <c r="B400" s="487"/>
      <c r="C400" s="487"/>
      <c r="D400" s="487"/>
      <c r="E400" s="487"/>
      <c r="F400" s="487"/>
    </row>
    <row r="401" spans="2:6" x14ac:dyDescent="0.2">
      <c r="B401" s="487"/>
      <c r="C401" s="487"/>
      <c r="D401" s="487"/>
      <c r="E401" s="487"/>
      <c r="F401" s="487"/>
    </row>
    <row r="402" spans="2:6" x14ac:dyDescent="0.2">
      <c r="B402" s="487"/>
      <c r="C402" s="487"/>
      <c r="D402" s="487"/>
      <c r="E402" s="487"/>
      <c r="F402" s="487"/>
    </row>
    <row r="403" spans="2:6" x14ac:dyDescent="0.2">
      <c r="B403" s="487"/>
      <c r="C403" s="487"/>
      <c r="D403" s="487"/>
      <c r="E403" s="487"/>
      <c r="F403" s="487"/>
    </row>
    <row r="404" spans="2:6" x14ac:dyDescent="0.2">
      <c r="B404" s="487"/>
      <c r="C404" s="487"/>
      <c r="D404" s="487"/>
      <c r="E404" s="487"/>
      <c r="F404" s="487"/>
    </row>
    <row r="405" spans="2:6" x14ac:dyDescent="0.2">
      <c r="B405" s="487"/>
      <c r="C405" s="487"/>
      <c r="D405" s="487"/>
      <c r="E405" s="487"/>
      <c r="F405" s="487"/>
    </row>
    <row r="406" spans="2:6" x14ac:dyDescent="0.2">
      <c r="B406" s="487"/>
      <c r="C406" s="487"/>
      <c r="D406" s="487"/>
      <c r="E406" s="487"/>
      <c r="F406" s="487"/>
    </row>
    <row r="407" spans="2:6" x14ac:dyDescent="0.2">
      <c r="B407" s="487"/>
      <c r="C407" s="487"/>
      <c r="D407" s="487"/>
      <c r="E407" s="487"/>
      <c r="F407" s="487"/>
    </row>
    <row r="408" spans="2:6" x14ac:dyDescent="0.2">
      <c r="B408" s="487"/>
      <c r="C408" s="487"/>
      <c r="D408" s="487"/>
      <c r="E408" s="487"/>
      <c r="F408" s="487"/>
    </row>
    <row r="409" spans="2:6" x14ac:dyDescent="0.2">
      <c r="B409" s="487"/>
      <c r="C409" s="487"/>
      <c r="D409" s="487"/>
      <c r="E409" s="487"/>
      <c r="F409" s="487"/>
    </row>
    <row r="410" spans="2:6" x14ac:dyDescent="0.2">
      <c r="B410" s="487"/>
      <c r="C410" s="487"/>
      <c r="D410" s="487"/>
      <c r="E410" s="487"/>
      <c r="F410" s="487"/>
    </row>
    <row r="411" spans="2:6" x14ac:dyDescent="0.2">
      <c r="B411" s="487"/>
      <c r="C411" s="487"/>
      <c r="D411" s="487"/>
      <c r="E411" s="487"/>
      <c r="F411" s="487"/>
    </row>
    <row r="412" spans="2:6" x14ac:dyDescent="0.2">
      <c r="B412" s="487"/>
      <c r="C412" s="487"/>
      <c r="D412" s="487"/>
      <c r="E412" s="487"/>
      <c r="F412" s="487"/>
    </row>
    <row r="413" spans="2:6" x14ac:dyDescent="0.2">
      <c r="B413" s="487"/>
      <c r="C413" s="487"/>
      <c r="D413" s="487"/>
      <c r="E413" s="487"/>
      <c r="F413" s="487"/>
    </row>
    <row r="414" spans="2:6" x14ac:dyDescent="0.2">
      <c r="B414" s="487"/>
      <c r="C414" s="487"/>
      <c r="D414" s="487"/>
      <c r="E414" s="487"/>
      <c r="F414" s="487"/>
    </row>
    <row r="415" spans="2:6" x14ac:dyDescent="0.2">
      <c r="B415" s="487"/>
      <c r="C415" s="487"/>
      <c r="D415" s="487"/>
      <c r="E415" s="487"/>
      <c r="F415" s="487"/>
    </row>
    <row r="416" spans="2:6" x14ac:dyDescent="0.2">
      <c r="B416" s="487"/>
      <c r="C416" s="487"/>
      <c r="D416" s="487"/>
      <c r="E416" s="487"/>
      <c r="F416" s="487"/>
    </row>
    <row r="417" spans="2:6" x14ac:dyDescent="0.2">
      <c r="B417" s="487"/>
      <c r="C417" s="487"/>
      <c r="D417" s="487"/>
      <c r="E417" s="487"/>
      <c r="F417" s="487"/>
    </row>
    <row r="418" spans="2:6" x14ac:dyDescent="0.2">
      <c r="B418" s="487"/>
      <c r="C418" s="487"/>
      <c r="D418" s="487"/>
      <c r="E418" s="487"/>
      <c r="F418" s="487"/>
    </row>
    <row r="419" spans="2:6" x14ac:dyDescent="0.2">
      <c r="B419" s="487"/>
      <c r="C419" s="487"/>
      <c r="D419" s="487"/>
      <c r="E419" s="487"/>
      <c r="F419" s="487"/>
    </row>
    <row r="420" spans="2:6" x14ac:dyDescent="0.2">
      <c r="B420" s="487"/>
      <c r="C420" s="487"/>
      <c r="D420" s="487"/>
      <c r="E420" s="487"/>
      <c r="F420" s="487"/>
    </row>
    <row r="421" spans="2:6" x14ac:dyDescent="0.2">
      <c r="B421" s="487"/>
      <c r="C421" s="487"/>
      <c r="D421" s="487"/>
      <c r="E421" s="487"/>
      <c r="F421" s="487"/>
    </row>
    <row r="422" spans="2:6" x14ac:dyDescent="0.2">
      <c r="B422" s="487"/>
      <c r="C422" s="487"/>
      <c r="D422" s="487"/>
      <c r="E422" s="487"/>
      <c r="F422" s="487"/>
    </row>
    <row r="423" spans="2:6" x14ac:dyDescent="0.2">
      <c r="B423" s="487"/>
      <c r="C423" s="487"/>
      <c r="D423" s="487"/>
      <c r="E423" s="487"/>
      <c r="F423" s="487"/>
    </row>
    <row r="424" spans="2:6" x14ac:dyDescent="0.2">
      <c r="B424" s="487"/>
      <c r="C424" s="487"/>
      <c r="D424" s="487"/>
      <c r="E424" s="487"/>
      <c r="F424" s="487"/>
    </row>
    <row r="425" spans="2:6" x14ac:dyDescent="0.2">
      <c r="B425" s="487"/>
      <c r="C425" s="487"/>
      <c r="D425" s="487"/>
      <c r="E425" s="487"/>
      <c r="F425" s="487"/>
    </row>
    <row r="426" spans="2:6" x14ac:dyDescent="0.2">
      <c r="B426" s="487"/>
      <c r="C426" s="487"/>
      <c r="D426" s="487"/>
      <c r="E426" s="487"/>
      <c r="F426" s="487"/>
    </row>
    <row r="427" spans="2:6" x14ac:dyDescent="0.2">
      <c r="B427" s="487"/>
      <c r="C427" s="487"/>
      <c r="D427" s="487"/>
      <c r="E427" s="487"/>
      <c r="F427" s="487"/>
    </row>
    <row r="428" spans="2:6" x14ac:dyDescent="0.2">
      <c r="B428" s="487"/>
      <c r="C428" s="487"/>
      <c r="D428" s="487"/>
      <c r="E428" s="487"/>
      <c r="F428" s="487"/>
    </row>
    <row r="429" spans="2:6" x14ac:dyDescent="0.2">
      <c r="B429" s="487"/>
      <c r="C429" s="487"/>
      <c r="D429" s="487"/>
      <c r="E429" s="487"/>
      <c r="F429" s="487"/>
    </row>
    <row r="430" spans="2:6" x14ac:dyDescent="0.2">
      <c r="B430" s="487"/>
      <c r="C430" s="487"/>
      <c r="D430" s="487"/>
      <c r="E430" s="487"/>
      <c r="F430" s="487"/>
    </row>
    <row r="431" spans="2:6" x14ac:dyDescent="0.2">
      <c r="B431" s="487"/>
      <c r="C431" s="487"/>
      <c r="D431" s="487"/>
      <c r="E431" s="487"/>
      <c r="F431" s="487"/>
    </row>
    <row r="432" spans="2:6" x14ac:dyDescent="0.2">
      <c r="B432" s="487"/>
      <c r="C432" s="487"/>
      <c r="D432" s="487"/>
      <c r="E432" s="487"/>
      <c r="F432" s="487"/>
    </row>
    <row r="433" spans="2:6" x14ac:dyDescent="0.2">
      <c r="B433" s="487"/>
      <c r="C433" s="487"/>
      <c r="D433" s="487"/>
      <c r="E433" s="487"/>
      <c r="F433" s="487"/>
    </row>
    <row r="434" spans="2:6" x14ac:dyDescent="0.2">
      <c r="B434" s="487"/>
      <c r="C434" s="487"/>
      <c r="D434" s="487"/>
      <c r="E434" s="487"/>
      <c r="F434" s="487"/>
    </row>
    <row r="435" spans="2:6" x14ac:dyDescent="0.2">
      <c r="B435" s="487"/>
      <c r="C435" s="487"/>
      <c r="D435" s="487"/>
      <c r="E435" s="487"/>
      <c r="F435" s="487"/>
    </row>
    <row r="436" spans="2:6" x14ac:dyDescent="0.2">
      <c r="B436" s="487"/>
      <c r="C436" s="487"/>
      <c r="D436" s="487"/>
      <c r="E436" s="487"/>
      <c r="F436" s="487"/>
    </row>
    <row r="437" spans="2:6" x14ac:dyDescent="0.2">
      <c r="B437" s="487"/>
      <c r="C437" s="487"/>
      <c r="D437" s="487"/>
      <c r="E437" s="487"/>
      <c r="F437" s="487"/>
    </row>
    <row r="438" spans="2:6" x14ac:dyDescent="0.2">
      <c r="B438" s="487"/>
      <c r="C438" s="487"/>
      <c r="D438" s="487"/>
      <c r="E438" s="487"/>
      <c r="F438" s="487"/>
    </row>
    <row r="439" spans="2:6" x14ac:dyDescent="0.2">
      <c r="B439" s="487"/>
      <c r="C439" s="487"/>
      <c r="D439" s="487"/>
      <c r="E439" s="487"/>
      <c r="F439" s="487"/>
    </row>
    <row r="440" spans="2:6" x14ac:dyDescent="0.2">
      <c r="B440" s="487"/>
      <c r="C440" s="487"/>
      <c r="D440" s="487"/>
      <c r="E440" s="487"/>
      <c r="F440" s="487"/>
    </row>
    <row r="441" spans="2:6" x14ac:dyDescent="0.2">
      <c r="B441" s="487"/>
      <c r="C441" s="487"/>
      <c r="D441" s="487"/>
      <c r="E441" s="487"/>
      <c r="F441" s="487"/>
    </row>
    <row r="442" spans="2:6" x14ac:dyDescent="0.2">
      <c r="B442" s="487"/>
      <c r="C442" s="487"/>
      <c r="D442" s="487"/>
      <c r="E442" s="487"/>
      <c r="F442" s="487"/>
    </row>
    <row r="443" spans="2:6" x14ac:dyDescent="0.2">
      <c r="B443" s="487"/>
      <c r="C443" s="487"/>
      <c r="D443" s="487"/>
      <c r="E443" s="487"/>
      <c r="F443" s="487"/>
    </row>
    <row r="444" spans="2:6" x14ac:dyDescent="0.2">
      <c r="B444" s="487"/>
      <c r="C444" s="487"/>
      <c r="D444" s="487"/>
      <c r="E444" s="487"/>
      <c r="F444" s="487"/>
    </row>
    <row r="445" spans="2:6" x14ac:dyDescent="0.2">
      <c r="B445" s="487"/>
      <c r="C445" s="487"/>
      <c r="D445" s="487"/>
      <c r="E445" s="487"/>
      <c r="F445" s="487"/>
    </row>
    <row r="446" spans="2:6" x14ac:dyDescent="0.2">
      <c r="B446" s="487"/>
      <c r="C446" s="487"/>
      <c r="D446" s="487"/>
      <c r="E446" s="487"/>
      <c r="F446" s="487"/>
    </row>
    <row r="447" spans="2:6" x14ac:dyDescent="0.2">
      <c r="B447" s="487"/>
      <c r="C447" s="487"/>
      <c r="D447" s="487"/>
      <c r="E447" s="487"/>
      <c r="F447" s="487"/>
    </row>
    <row r="448" spans="2:6" x14ac:dyDescent="0.2">
      <c r="B448" s="487"/>
      <c r="C448" s="487"/>
      <c r="D448" s="487"/>
      <c r="E448" s="487"/>
      <c r="F448" s="487"/>
    </row>
    <row r="449" spans="2:6" x14ac:dyDescent="0.2">
      <c r="B449" s="487"/>
      <c r="C449" s="487"/>
      <c r="D449" s="487"/>
      <c r="E449" s="487"/>
      <c r="F449" s="487"/>
    </row>
    <row r="450" spans="2:6" x14ac:dyDescent="0.2">
      <c r="B450" s="487"/>
      <c r="C450" s="487"/>
      <c r="D450" s="487"/>
      <c r="E450" s="487"/>
      <c r="F450" s="487"/>
    </row>
    <row r="451" spans="2:6" x14ac:dyDescent="0.2">
      <c r="B451" s="487"/>
      <c r="C451" s="487"/>
      <c r="D451" s="487"/>
      <c r="E451" s="487"/>
      <c r="F451" s="487"/>
    </row>
    <row r="452" spans="2:6" x14ac:dyDescent="0.2">
      <c r="B452" s="487"/>
      <c r="C452" s="487"/>
      <c r="D452" s="487"/>
      <c r="E452" s="487"/>
      <c r="F452" s="487"/>
    </row>
    <row r="453" spans="2:6" x14ac:dyDescent="0.2">
      <c r="B453" s="487"/>
      <c r="C453" s="487"/>
      <c r="D453" s="487"/>
      <c r="E453" s="487"/>
      <c r="F453" s="487"/>
    </row>
    <row r="454" spans="2:6" x14ac:dyDescent="0.2">
      <c r="B454" s="487"/>
      <c r="C454" s="487"/>
      <c r="D454" s="487"/>
      <c r="E454" s="487"/>
      <c r="F454" s="487"/>
    </row>
    <row r="455" spans="2:6" x14ac:dyDescent="0.2">
      <c r="B455" s="487"/>
      <c r="C455" s="487"/>
      <c r="D455" s="487"/>
      <c r="E455" s="487"/>
      <c r="F455" s="487"/>
    </row>
    <row r="456" spans="2:6" x14ac:dyDescent="0.2">
      <c r="B456" s="487"/>
      <c r="C456" s="487"/>
      <c r="D456" s="487"/>
      <c r="E456" s="487"/>
      <c r="F456" s="487"/>
    </row>
    <row r="457" spans="2:6" x14ac:dyDescent="0.2">
      <c r="B457" s="487"/>
      <c r="C457" s="487"/>
      <c r="D457" s="487"/>
      <c r="E457" s="487"/>
      <c r="F457" s="487"/>
    </row>
    <row r="458" spans="2:6" x14ac:dyDescent="0.2">
      <c r="B458" s="487"/>
      <c r="C458" s="487"/>
      <c r="D458" s="487"/>
      <c r="E458" s="487"/>
      <c r="F458" s="487"/>
    </row>
    <row r="459" spans="2:6" x14ac:dyDescent="0.2">
      <c r="B459" s="487"/>
      <c r="C459" s="487"/>
      <c r="D459" s="487"/>
      <c r="E459" s="487"/>
      <c r="F459" s="487"/>
    </row>
    <row r="460" spans="2:6" x14ac:dyDescent="0.2">
      <c r="B460" s="487"/>
      <c r="C460" s="487"/>
      <c r="D460" s="487"/>
      <c r="E460" s="487"/>
      <c r="F460" s="487"/>
    </row>
    <row r="461" spans="2:6" x14ac:dyDescent="0.2">
      <c r="B461" s="487"/>
      <c r="C461" s="487"/>
      <c r="D461" s="487"/>
      <c r="E461" s="487"/>
      <c r="F461" s="487"/>
    </row>
    <row r="462" spans="2:6" x14ac:dyDescent="0.2">
      <c r="B462" s="487"/>
      <c r="C462" s="487"/>
      <c r="D462" s="487"/>
      <c r="E462" s="487"/>
      <c r="F462" s="487"/>
    </row>
    <row r="463" spans="2:6" x14ac:dyDescent="0.2">
      <c r="B463" s="487"/>
      <c r="C463" s="487"/>
      <c r="D463" s="487"/>
      <c r="E463" s="487"/>
      <c r="F463" s="487"/>
    </row>
    <row r="464" spans="2:6" x14ac:dyDescent="0.2">
      <c r="B464" s="487"/>
      <c r="C464" s="487"/>
      <c r="D464" s="487"/>
      <c r="E464" s="487"/>
      <c r="F464" s="487"/>
    </row>
    <row r="465" spans="2:6" x14ac:dyDescent="0.2">
      <c r="B465" s="487"/>
      <c r="C465" s="487"/>
      <c r="D465" s="487"/>
      <c r="E465" s="487"/>
      <c r="F465" s="487"/>
    </row>
    <row r="466" spans="2:6" x14ac:dyDescent="0.2">
      <c r="B466" s="487"/>
      <c r="C466" s="487"/>
      <c r="D466" s="487"/>
      <c r="E466" s="487"/>
      <c r="F466" s="487"/>
    </row>
    <row r="467" spans="2:6" x14ac:dyDescent="0.2">
      <c r="B467" s="487"/>
      <c r="C467" s="487"/>
      <c r="D467" s="487"/>
      <c r="E467" s="487"/>
      <c r="F467" s="487"/>
    </row>
    <row r="468" spans="2:6" x14ac:dyDescent="0.2">
      <c r="B468" s="487"/>
      <c r="C468" s="487"/>
      <c r="D468" s="487"/>
      <c r="E468" s="487"/>
      <c r="F468" s="487"/>
    </row>
    <row r="469" spans="2:6" x14ac:dyDescent="0.2">
      <c r="B469" s="487"/>
      <c r="C469" s="487"/>
      <c r="D469" s="487"/>
      <c r="E469" s="487"/>
      <c r="F469" s="487"/>
    </row>
    <row r="470" spans="2:6" x14ac:dyDescent="0.2">
      <c r="B470" s="487"/>
      <c r="C470" s="487"/>
      <c r="D470" s="487"/>
      <c r="E470" s="487"/>
      <c r="F470" s="487"/>
    </row>
    <row r="471" spans="2:6" x14ac:dyDescent="0.2">
      <c r="B471" s="487"/>
      <c r="C471" s="487"/>
      <c r="D471" s="487"/>
      <c r="E471" s="487"/>
      <c r="F471" s="487"/>
    </row>
    <row r="472" spans="2:6" x14ac:dyDescent="0.2">
      <c r="B472" s="487"/>
      <c r="C472" s="487"/>
      <c r="D472" s="487"/>
      <c r="E472" s="487"/>
      <c r="F472" s="487"/>
    </row>
    <row r="473" spans="2:6" x14ac:dyDescent="0.2">
      <c r="B473" s="487"/>
      <c r="C473" s="487"/>
      <c r="D473" s="487"/>
      <c r="E473" s="487"/>
      <c r="F473" s="487"/>
    </row>
    <row r="474" spans="2:6" x14ac:dyDescent="0.2">
      <c r="B474" s="487"/>
      <c r="C474" s="487"/>
      <c r="D474" s="487"/>
      <c r="E474" s="487"/>
      <c r="F474" s="487"/>
    </row>
    <row r="475" spans="2:6" x14ac:dyDescent="0.2">
      <c r="B475" s="487"/>
      <c r="C475" s="487"/>
      <c r="D475" s="487"/>
      <c r="E475" s="487"/>
      <c r="F475" s="487"/>
    </row>
    <row r="476" spans="2:6" x14ac:dyDescent="0.2">
      <c r="B476" s="487"/>
      <c r="C476" s="487"/>
      <c r="D476" s="487"/>
      <c r="E476" s="487"/>
      <c r="F476" s="487"/>
    </row>
    <row r="477" spans="2:6" x14ac:dyDescent="0.2">
      <c r="B477" s="487"/>
      <c r="C477" s="487"/>
      <c r="D477" s="487"/>
      <c r="E477" s="487"/>
      <c r="F477" s="487"/>
    </row>
    <row r="478" spans="2:6" x14ac:dyDescent="0.2">
      <c r="B478" s="487"/>
      <c r="C478" s="487"/>
      <c r="D478" s="487"/>
      <c r="E478" s="487"/>
      <c r="F478" s="487"/>
    </row>
    <row r="479" spans="2:6" x14ac:dyDescent="0.2">
      <c r="B479" s="487"/>
      <c r="C479" s="487"/>
      <c r="D479" s="487"/>
      <c r="E479" s="487"/>
      <c r="F479" s="487"/>
    </row>
    <row r="480" spans="2:6" x14ac:dyDescent="0.2">
      <c r="B480" s="487"/>
      <c r="C480" s="487"/>
      <c r="D480" s="487"/>
      <c r="E480" s="487"/>
      <c r="F480" s="487"/>
    </row>
    <row r="481" spans="2:6" x14ac:dyDescent="0.2">
      <c r="B481" s="487"/>
      <c r="C481" s="487"/>
      <c r="D481" s="487"/>
      <c r="E481" s="487"/>
      <c r="F481" s="487"/>
    </row>
    <row r="482" spans="2:6" x14ac:dyDescent="0.2">
      <c r="B482" s="487"/>
      <c r="C482" s="487"/>
      <c r="D482" s="487"/>
      <c r="E482" s="487"/>
      <c r="F482" s="487"/>
    </row>
    <row r="483" spans="2:6" x14ac:dyDescent="0.2">
      <c r="B483" s="487"/>
      <c r="C483" s="487"/>
      <c r="D483" s="487"/>
      <c r="E483" s="487"/>
      <c r="F483" s="487"/>
    </row>
    <row r="484" spans="2:6" x14ac:dyDescent="0.2">
      <c r="B484" s="487"/>
      <c r="C484" s="487"/>
      <c r="D484" s="487"/>
      <c r="E484" s="487"/>
      <c r="F484" s="487"/>
    </row>
    <row r="485" spans="2:6" x14ac:dyDescent="0.2">
      <c r="B485" s="487"/>
      <c r="C485" s="487"/>
      <c r="D485" s="487"/>
      <c r="E485" s="487"/>
      <c r="F485" s="487"/>
    </row>
    <row r="486" spans="2:6" x14ac:dyDescent="0.2">
      <c r="B486" s="487"/>
      <c r="C486" s="487"/>
      <c r="D486" s="487"/>
      <c r="E486" s="487"/>
      <c r="F486" s="487"/>
    </row>
    <row r="487" spans="2:6" x14ac:dyDescent="0.2">
      <c r="B487" s="487"/>
      <c r="C487" s="487"/>
      <c r="D487" s="487"/>
      <c r="E487" s="487"/>
      <c r="F487" s="487"/>
    </row>
    <row r="488" spans="2:6" x14ac:dyDescent="0.2">
      <c r="B488" s="487"/>
      <c r="C488" s="487"/>
      <c r="D488" s="487"/>
      <c r="E488" s="487"/>
      <c r="F488" s="487"/>
    </row>
    <row r="489" spans="2:6" x14ac:dyDescent="0.2">
      <c r="B489" s="487"/>
      <c r="C489" s="487"/>
      <c r="D489" s="487"/>
      <c r="E489" s="487"/>
      <c r="F489" s="487"/>
    </row>
    <row r="490" spans="2:6" x14ac:dyDescent="0.2">
      <c r="B490" s="487"/>
      <c r="C490" s="487"/>
      <c r="D490" s="487"/>
      <c r="E490" s="487"/>
      <c r="F490" s="487"/>
    </row>
    <row r="491" spans="2:6" x14ac:dyDescent="0.2">
      <c r="B491" s="487"/>
      <c r="C491" s="487"/>
      <c r="D491" s="487"/>
      <c r="E491" s="487"/>
      <c r="F491" s="487"/>
    </row>
    <row r="492" spans="2:6" x14ac:dyDescent="0.2">
      <c r="B492" s="487"/>
      <c r="C492" s="487"/>
      <c r="D492" s="487"/>
      <c r="E492" s="487"/>
      <c r="F492" s="487"/>
    </row>
    <row r="493" spans="2:6" x14ac:dyDescent="0.2">
      <c r="B493" s="487"/>
      <c r="C493" s="487"/>
      <c r="D493" s="487"/>
      <c r="E493" s="487"/>
      <c r="F493" s="487"/>
    </row>
    <row r="494" spans="2:6" x14ac:dyDescent="0.2">
      <c r="B494" s="487"/>
      <c r="C494" s="487"/>
      <c r="D494" s="487"/>
      <c r="E494" s="487"/>
      <c r="F494" s="487"/>
    </row>
    <row r="495" spans="2:6" x14ac:dyDescent="0.2">
      <c r="B495" s="487"/>
      <c r="C495" s="487"/>
      <c r="D495" s="487"/>
      <c r="E495" s="487"/>
      <c r="F495" s="487"/>
    </row>
    <row r="496" spans="2:6" x14ac:dyDescent="0.2">
      <c r="B496" s="487"/>
      <c r="C496" s="487"/>
      <c r="D496" s="487"/>
      <c r="E496" s="487"/>
      <c r="F496" s="487"/>
    </row>
    <row r="497" spans="2:6" x14ac:dyDescent="0.2">
      <c r="B497" s="487"/>
      <c r="C497" s="487"/>
      <c r="D497" s="487"/>
      <c r="E497" s="487"/>
      <c r="F497" s="487"/>
    </row>
    <row r="498" spans="2:6" x14ac:dyDescent="0.2">
      <c r="B498" s="487"/>
      <c r="C498" s="487"/>
      <c r="D498" s="487"/>
      <c r="E498" s="487"/>
      <c r="F498" s="487"/>
    </row>
    <row r="499" spans="2:6" x14ac:dyDescent="0.2">
      <c r="B499" s="487"/>
      <c r="C499" s="487"/>
      <c r="D499" s="487"/>
      <c r="E499" s="487"/>
      <c r="F499" s="487"/>
    </row>
    <row r="500" spans="2:6" x14ac:dyDescent="0.2">
      <c r="B500" s="487"/>
      <c r="C500" s="487"/>
      <c r="D500" s="487"/>
      <c r="E500" s="487"/>
      <c r="F500" s="487"/>
    </row>
    <row r="501" spans="2:6" x14ac:dyDescent="0.2">
      <c r="B501" s="487"/>
      <c r="C501" s="487"/>
      <c r="D501" s="487"/>
      <c r="E501" s="487"/>
      <c r="F501" s="487"/>
    </row>
    <row r="502" spans="2:6" x14ac:dyDescent="0.2">
      <c r="B502" s="487"/>
      <c r="C502" s="487"/>
      <c r="D502" s="487"/>
      <c r="E502" s="487"/>
      <c r="F502" s="487"/>
    </row>
    <row r="503" spans="2:6" x14ac:dyDescent="0.2">
      <c r="B503" s="487"/>
      <c r="C503" s="487"/>
      <c r="D503" s="487"/>
      <c r="E503" s="487"/>
      <c r="F503" s="487"/>
    </row>
    <row r="504" spans="2:6" x14ac:dyDescent="0.2">
      <c r="B504" s="487"/>
      <c r="C504" s="487"/>
      <c r="D504" s="487"/>
      <c r="E504" s="487"/>
      <c r="F504" s="487"/>
    </row>
    <row r="505" spans="2:6" x14ac:dyDescent="0.2">
      <c r="B505" s="487"/>
      <c r="C505" s="487"/>
      <c r="D505" s="487"/>
      <c r="E505" s="487"/>
      <c r="F505" s="487"/>
    </row>
    <row r="506" spans="2:6" x14ac:dyDescent="0.2">
      <c r="B506" s="487"/>
      <c r="C506" s="487"/>
      <c r="D506" s="487"/>
      <c r="E506" s="487"/>
      <c r="F506" s="487"/>
    </row>
    <row r="507" spans="2:6" x14ac:dyDescent="0.2">
      <c r="B507" s="487"/>
      <c r="C507" s="487"/>
      <c r="D507" s="487"/>
      <c r="E507" s="487"/>
      <c r="F507" s="487"/>
    </row>
    <row r="508" spans="2:6" x14ac:dyDescent="0.2">
      <c r="B508" s="487"/>
      <c r="C508" s="487"/>
      <c r="D508" s="487"/>
      <c r="E508" s="487"/>
      <c r="F508" s="487"/>
    </row>
    <row r="509" spans="2:6" x14ac:dyDescent="0.2">
      <c r="B509" s="487"/>
      <c r="C509" s="487"/>
      <c r="D509" s="487"/>
      <c r="E509" s="487"/>
      <c r="F509" s="487"/>
    </row>
    <row r="510" spans="2:6" x14ac:dyDescent="0.2">
      <c r="B510" s="487"/>
      <c r="C510" s="487"/>
      <c r="D510" s="487"/>
      <c r="E510" s="487"/>
      <c r="F510" s="487"/>
    </row>
    <row r="511" spans="2:6" x14ac:dyDescent="0.2">
      <c r="B511" s="487"/>
      <c r="C511" s="487"/>
      <c r="D511" s="487"/>
      <c r="E511" s="487"/>
      <c r="F511" s="487"/>
    </row>
    <row r="512" spans="2:6" x14ac:dyDescent="0.2">
      <c r="B512" s="487"/>
      <c r="C512" s="487"/>
      <c r="D512" s="487"/>
      <c r="E512" s="487"/>
      <c r="F512" s="487"/>
    </row>
    <row r="513" spans="2:6" x14ac:dyDescent="0.2">
      <c r="B513" s="487"/>
      <c r="C513" s="487"/>
      <c r="D513" s="487"/>
      <c r="E513" s="487"/>
      <c r="F513" s="487"/>
    </row>
    <row r="514" spans="2:6" x14ac:dyDescent="0.2">
      <c r="B514" s="487"/>
      <c r="C514" s="487"/>
      <c r="D514" s="487"/>
      <c r="E514" s="487"/>
      <c r="F514" s="487"/>
    </row>
    <row r="515" spans="2:6" x14ac:dyDescent="0.2">
      <c r="B515" s="487"/>
      <c r="C515" s="487"/>
      <c r="D515" s="487"/>
      <c r="E515" s="487"/>
      <c r="F515" s="487"/>
    </row>
    <row r="516" spans="2:6" x14ac:dyDescent="0.2">
      <c r="B516" s="487"/>
      <c r="C516" s="487"/>
      <c r="D516" s="487"/>
      <c r="E516" s="487"/>
      <c r="F516" s="487"/>
    </row>
    <row r="517" spans="2:6" x14ac:dyDescent="0.2">
      <c r="B517" s="487"/>
      <c r="C517" s="487"/>
      <c r="D517" s="487"/>
      <c r="E517" s="487"/>
      <c r="F517" s="487"/>
    </row>
    <row r="518" spans="2:6" x14ac:dyDescent="0.2">
      <c r="B518" s="487"/>
      <c r="C518" s="487"/>
      <c r="D518" s="487"/>
      <c r="E518" s="487"/>
      <c r="F518" s="487"/>
    </row>
    <row r="519" spans="2:6" x14ac:dyDescent="0.2">
      <c r="B519" s="487"/>
      <c r="C519" s="487"/>
      <c r="D519" s="487"/>
      <c r="E519" s="487"/>
      <c r="F519" s="487"/>
    </row>
    <row r="520" spans="2:6" x14ac:dyDescent="0.2">
      <c r="B520" s="487"/>
      <c r="C520" s="487"/>
      <c r="D520" s="487"/>
      <c r="E520" s="487"/>
      <c r="F520" s="487"/>
    </row>
    <row r="521" spans="2:6" x14ac:dyDescent="0.2">
      <c r="B521" s="487"/>
      <c r="C521" s="487"/>
      <c r="D521" s="487"/>
      <c r="E521" s="487"/>
      <c r="F521" s="487"/>
    </row>
    <row r="522" spans="2:6" x14ac:dyDescent="0.2">
      <c r="B522" s="487"/>
      <c r="C522" s="487"/>
      <c r="D522" s="487"/>
      <c r="E522" s="487"/>
      <c r="F522" s="487"/>
    </row>
    <row r="523" spans="2:6" x14ac:dyDescent="0.2">
      <c r="B523" s="487"/>
      <c r="C523" s="487"/>
      <c r="D523" s="487"/>
      <c r="E523" s="487"/>
      <c r="F523" s="487"/>
    </row>
    <row r="524" spans="2:6" x14ac:dyDescent="0.2">
      <c r="B524" s="487"/>
      <c r="C524" s="487"/>
      <c r="D524" s="487"/>
      <c r="E524" s="487"/>
      <c r="F524" s="487"/>
    </row>
    <row r="525" spans="2:6" x14ac:dyDescent="0.2">
      <c r="B525" s="487"/>
      <c r="C525" s="487"/>
      <c r="D525" s="487"/>
      <c r="E525" s="487"/>
      <c r="F525" s="487"/>
    </row>
    <row r="526" spans="2:6" x14ac:dyDescent="0.2">
      <c r="B526" s="487"/>
      <c r="C526" s="487"/>
      <c r="D526" s="487"/>
      <c r="E526" s="487"/>
      <c r="F526" s="487"/>
    </row>
    <row r="527" spans="2:6" x14ac:dyDescent="0.2">
      <c r="B527" s="487"/>
      <c r="C527" s="487"/>
      <c r="D527" s="487"/>
      <c r="E527" s="487"/>
      <c r="F527" s="487"/>
    </row>
    <row r="528" spans="2:6" x14ac:dyDescent="0.2">
      <c r="B528" s="487"/>
      <c r="C528" s="487"/>
      <c r="D528" s="487"/>
      <c r="E528" s="487"/>
      <c r="F528" s="487"/>
    </row>
    <row r="529" spans="2:6" x14ac:dyDescent="0.2">
      <c r="B529" s="487"/>
      <c r="C529" s="487"/>
      <c r="D529" s="487"/>
      <c r="E529" s="487"/>
      <c r="F529" s="487"/>
    </row>
    <row r="530" spans="2:6" x14ac:dyDescent="0.2">
      <c r="B530" s="487"/>
      <c r="C530" s="487"/>
      <c r="D530" s="487"/>
      <c r="E530" s="487"/>
      <c r="F530" s="487"/>
    </row>
    <row r="531" spans="2:6" x14ac:dyDescent="0.2">
      <c r="B531" s="487"/>
      <c r="C531" s="487"/>
      <c r="D531" s="487"/>
      <c r="E531" s="487"/>
      <c r="F531" s="487"/>
    </row>
    <row r="532" spans="2:6" x14ac:dyDescent="0.2">
      <c r="B532" s="487"/>
      <c r="C532" s="487"/>
      <c r="D532" s="487"/>
      <c r="E532" s="487"/>
      <c r="F532" s="487"/>
    </row>
    <row r="533" spans="2:6" x14ac:dyDescent="0.2">
      <c r="B533" s="487"/>
      <c r="C533" s="487"/>
      <c r="D533" s="487"/>
      <c r="E533" s="487"/>
      <c r="F533" s="487"/>
    </row>
  </sheetData>
  <printOptions horizontalCentered="1"/>
  <pageMargins left="0" right="0" top="1.1811023622047245" bottom="0" header="0" footer="0"/>
  <pageSetup paperSize="9" scale="72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4"/>
  <sheetViews>
    <sheetView zoomScale="75" zoomScaleNormal="75" workbookViewId="0"/>
  </sheetViews>
  <sheetFormatPr defaultRowHeight="12.75" x14ac:dyDescent="0.2"/>
  <cols>
    <col min="1" max="1" width="15.85546875" style="506" customWidth="1"/>
    <col min="2" max="3" width="10.5703125" style="506" customWidth="1"/>
    <col min="4" max="4" width="9.85546875" style="506" customWidth="1"/>
    <col min="5" max="5" width="9.28515625" style="506" customWidth="1"/>
    <col min="6" max="6" width="61.5703125" style="506" customWidth="1"/>
    <col min="7" max="7" width="21" style="506" customWidth="1"/>
    <col min="8" max="8" width="20.85546875" style="595" customWidth="1"/>
    <col min="9" max="9" width="21" style="506" customWidth="1"/>
    <col min="10" max="10" width="13.85546875" style="506" customWidth="1"/>
    <col min="11" max="11" width="9.140625" style="506"/>
    <col min="12" max="12" width="16.7109375" style="506" customWidth="1"/>
    <col min="13" max="16384" width="9.140625" style="506"/>
  </cols>
  <sheetData>
    <row r="1" spans="1:10" x14ac:dyDescent="0.2">
      <c r="G1" s="507"/>
      <c r="H1" s="508"/>
    </row>
    <row r="3" spans="1:10" ht="24.95" customHeight="1" x14ac:dyDescent="0.3">
      <c r="A3" s="367" t="s">
        <v>523</v>
      </c>
      <c r="B3" s="509"/>
      <c r="C3" s="509"/>
      <c r="D3" s="509"/>
      <c r="E3" s="509"/>
      <c r="F3" s="509"/>
      <c r="G3" s="509"/>
      <c r="H3" s="510"/>
      <c r="I3" s="511"/>
      <c r="J3" s="511"/>
    </row>
    <row r="4" spans="1:10" ht="24.75" customHeight="1" x14ac:dyDescent="0.3">
      <c r="A4" s="367" t="s">
        <v>524</v>
      </c>
      <c r="B4" s="509"/>
      <c r="C4" s="509"/>
      <c r="D4" s="509"/>
      <c r="E4" s="511"/>
      <c r="F4" s="511"/>
      <c r="G4" s="511"/>
      <c r="H4" s="512"/>
      <c r="I4" s="511"/>
    </row>
    <row r="5" spans="1:10" ht="16.5" thickBot="1" x14ac:dyDescent="0.3">
      <c r="G5" s="507"/>
      <c r="H5" s="508"/>
      <c r="I5" s="507"/>
      <c r="J5" s="375" t="s">
        <v>239</v>
      </c>
    </row>
    <row r="6" spans="1:10" ht="24" customHeight="1" x14ac:dyDescent="0.25">
      <c r="A6" s="513" t="s">
        <v>308</v>
      </c>
      <c r="B6" s="514" t="s">
        <v>309</v>
      </c>
      <c r="C6" s="515"/>
      <c r="D6" s="515"/>
      <c r="E6" s="516"/>
      <c r="F6" s="517" t="s">
        <v>310</v>
      </c>
      <c r="G6" s="517" t="s">
        <v>311</v>
      </c>
      <c r="H6" s="518" t="s">
        <v>312</v>
      </c>
      <c r="I6" s="517" t="s">
        <v>295</v>
      </c>
      <c r="J6" s="517" t="s">
        <v>313</v>
      </c>
    </row>
    <row r="7" spans="1:10" ht="17.25" customHeight="1" x14ac:dyDescent="0.25">
      <c r="A7" s="519" t="s">
        <v>314</v>
      </c>
      <c r="B7" s="520" t="s">
        <v>315</v>
      </c>
      <c r="C7" s="521" t="s">
        <v>316</v>
      </c>
      <c r="D7" s="522" t="s">
        <v>317</v>
      </c>
      <c r="E7" s="523" t="s">
        <v>318</v>
      </c>
      <c r="F7" s="524"/>
      <c r="G7" s="525" t="s">
        <v>319</v>
      </c>
      <c r="H7" s="526" t="s">
        <v>303</v>
      </c>
      <c r="I7" s="525" t="s">
        <v>525</v>
      </c>
      <c r="J7" s="525" t="s">
        <v>321</v>
      </c>
    </row>
    <row r="8" spans="1:10" ht="15.75" x14ac:dyDescent="0.25">
      <c r="A8" s="527" t="s">
        <v>322</v>
      </c>
      <c r="B8" s="528" t="s">
        <v>323</v>
      </c>
      <c r="C8" s="521"/>
      <c r="D8" s="521"/>
      <c r="E8" s="529" t="s">
        <v>324</v>
      </c>
      <c r="F8" s="530"/>
      <c r="G8" s="525" t="s">
        <v>303</v>
      </c>
      <c r="H8" s="526" t="s">
        <v>526</v>
      </c>
      <c r="I8" s="531" t="s">
        <v>527</v>
      </c>
      <c r="J8" s="532" t="s">
        <v>327</v>
      </c>
    </row>
    <row r="9" spans="1:10" ht="16.5" thickBot="1" x14ac:dyDescent="0.3">
      <c r="A9" s="527" t="s">
        <v>328</v>
      </c>
      <c r="B9" s="533"/>
      <c r="C9" s="534"/>
      <c r="D9" s="534"/>
      <c r="E9" s="535"/>
      <c r="F9" s="536"/>
      <c r="G9" s="525"/>
      <c r="H9" s="537" t="s">
        <v>528</v>
      </c>
      <c r="I9" s="538" t="s">
        <v>529</v>
      </c>
      <c r="J9" s="539"/>
    </row>
    <row r="10" spans="1:10" ht="16.5" thickBot="1" x14ac:dyDescent="0.3">
      <c r="A10" s="540" t="s">
        <v>0</v>
      </c>
      <c r="B10" s="541" t="s">
        <v>330</v>
      </c>
      <c r="C10" s="542" t="s">
        <v>331</v>
      </c>
      <c r="D10" s="542" t="s">
        <v>332</v>
      </c>
      <c r="E10" s="543" t="s">
        <v>333</v>
      </c>
      <c r="F10" s="543" t="s">
        <v>334</v>
      </c>
      <c r="G10" s="543">
        <v>1</v>
      </c>
      <c r="H10" s="544">
        <v>2</v>
      </c>
      <c r="I10" s="543">
        <v>3</v>
      </c>
      <c r="J10" s="543">
        <v>4</v>
      </c>
    </row>
    <row r="11" spans="1:10" ht="24.75" customHeight="1" x14ac:dyDescent="0.25">
      <c r="A11" s="417" t="s">
        <v>335</v>
      </c>
      <c r="B11" s="490" t="s">
        <v>336</v>
      </c>
      <c r="C11" s="419"/>
      <c r="D11" s="491"/>
      <c r="E11" s="492"/>
      <c r="F11" s="493" t="s">
        <v>268</v>
      </c>
      <c r="G11" s="448">
        <f>SUM(G12+G18+G19+G74)</f>
        <v>44707535</v>
      </c>
      <c r="H11" s="448">
        <f>SUM(H12+H18+H19+H74)</f>
        <v>44707535</v>
      </c>
      <c r="I11" s="448">
        <f>SUM(I12+I18+I19+I74)</f>
        <v>8878391</v>
      </c>
      <c r="J11" s="423">
        <f t="shared" ref="J11:J77" si="0">SUM($I11/H11)*100</f>
        <v>19.858824692526664</v>
      </c>
    </row>
    <row r="12" spans="1:10" ht="18.95" customHeight="1" x14ac:dyDescent="0.25">
      <c r="A12" s="417" t="s">
        <v>335</v>
      </c>
      <c r="B12" s="418"/>
      <c r="C12" s="419" t="s">
        <v>337</v>
      </c>
      <c r="D12" s="419"/>
      <c r="E12" s="420"/>
      <c r="F12" s="421" t="s">
        <v>338</v>
      </c>
      <c r="G12" s="422">
        <f>SUM(G13+G14+G16+G17)</f>
        <v>21929973</v>
      </c>
      <c r="H12" s="422">
        <f>SUM(H13+H14+H16+H17)</f>
        <v>21929973</v>
      </c>
      <c r="I12" s="422">
        <f>SUM(I13+I14+I16+I17)</f>
        <v>3432730</v>
      </c>
      <c r="J12" s="423">
        <f t="shared" si="0"/>
        <v>15.653142847006698</v>
      </c>
    </row>
    <row r="13" spans="1:10" ht="18.95" customHeight="1" x14ac:dyDescent="0.25">
      <c r="A13" s="545" t="s">
        <v>335</v>
      </c>
      <c r="B13" s="418"/>
      <c r="C13" s="419"/>
      <c r="D13" s="546" t="s">
        <v>339</v>
      </c>
      <c r="E13" s="547"/>
      <c r="F13" s="548" t="s">
        <v>340</v>
      </c>
      <c r="G13" s="549">
        <v>20677729</v>
      </c>
      <c r="H13" s="549">
        <v>20677729</v>
      </c>
      <c r="I13" s="549">
        <f>3241309+1</f>
        <v>3241310</v>
      </c>
      <c r="J13" s="550">
        <f t="shared" si="0"/>
        <v>15.675367444848511</v>
      </c>
    </row>
    <row r="14" spans="1:10" ht="18.95" customHeight="1" x14ac:dyDescent="0.25">
      <c r="A14" s="545" t="s">
        <v>335</v>
      </c>
      <c r="B14" s="418"/>
      <c r="C14" s="419"/>
      <c r="D14" s="546" t="s">
        <v>341</v>
      </c>
      <c r="E14" s="547"/>
      <c r="F14" s="548" t="s">
        <v>342</v>
      </c>
      <c r="G14" s="549">
        <f>SUM(G15:G15)</f>
        <v>248739</v>
      </c>
      <c r="H14" s="549">
        <f>SUM(H15:H15)</f>
        <v>248739</v>
      </c>
      <c r="I14" s="549">
        <f>SUM(I15:I15)</f>
        <v>45595</v>
      </c>
      <c r="J14" s="550">
        <f t="shared" si="0"/>
        <v>18.330458834360513</v>
      </c>
    </row>
    <row r="15" spans="1:10" ht="18.95" customHeight="1" x14ac:dyDescent="0.25">
      <c r="A15" s="551" t="s">
        <v>335</v>
      </c>
      <c r="B15" s="552"/>
      <c r="C15" s="553"/>
      <c r="D15" s="554"/>
      <c r="E15" s="555" t="s">
        <v>343</v>
      </c>
      <c r="F15" s="556" t="s">
        <v>344</v>
      </c>
      <c r="G15" s="557">
        <v>248739</v>
      </c>
      <c r="H15" s="557">
        <v>248739</v>
      </c>
      <c r="I15" s="557">
        <v>45595</v>
      </c>
      <c r="J15" s="558">
        <f t="shared" si="0"/>
        <v>18.330458834360513</v>
      </c>
    </row>
    <row r="16" spans="1:10" ht="18.95" customHeight="1" x14ac:dyDescent="0.25">
      <c r="A16" s="545" t="s">
        <v>335</v>
      </c>
      <c r="B16" s="418"/>
      <c r="C16" s="419"/>
      <c r="D16" s="546" t="s">
        <v>345</v>
      </c>
      <c r="E16" s="547"/>
      <c r="F16" s="548" t="s">
        <v>346</v>
      </c>
      <c r="G16" s="549">
        <v>10000</v>
      </c>
      <c r="H16" s="549">
        <v>10000</v>
      </c>
      <c r="I16" s="549">
        <v>1366</v>
      </c>
      <c r="J16" s="550">
        <f t="shared" si="0"/>
        <v>13.66</v>
      </c>
    </row>
    <row r="17" spans="1:10" ht="18.95" customHeight="1" x14ac:dyDescent="0.25">
      <c r="A17" s="545" t="s">
        <v>335</v>
      </c>
      <c r="B17" s="418"/>
      <c r="C17" s="419"/>
      <c r="D17" s="546" t="s">
        <v>347</v>
      </c>
      <c r="E17" s="547"/>
      <c r="F17" s="548" t="s">
        <v>348</v>
      </c>
      <c r="G17" s="549">
        <v>993505</v>
      </c>
      <c r="H17" s="549">
        <v>993505</v>
      </c>
      <c r="I17" s="549">
        <v>144459</v>
      </c>
      <c r="J17" s="550">
        <f t="shared" si="0"/>
        <v>14.54033950508553</v>
      </c>
    </row>
    <row r="18" spans="1:10" ht="18.95" customHeight="1" x14ac:dyDescent="0.25">
      <c r="A18" s="417" t="s">
        <v>335</v>
      </c>
      <c r="B18" s="418"/>
      <c r="C18" s="419" t="s">
        <v>349</v>
      </c>
      <c r="D18" s="419"/>
      <c r="E18" s="420"/>
      <c r="F18" s="421" t="s">
        <v>350</v>
      </c>
      <c r="G18" s="422">
        <v>8609394</v>
      </c>
      <c r="H18" s="422">
        <v>8609394</v>
      </c>
      <c r="I18" s="559">
        <v>1351268</v>
      </c>
      <c r="J18" s="423">
        <f t="shared" si="0"/>
        <v>15.695274255075327</v>
      </c>
    </row>
    <row r="19" spans="1:10" ht="18.95" customHeight="1" x14ac:dyDescent="0.25">
      <c r="A19" s="417" t="s">
        <v>335</v>
      </c>
      <c r="B19" s="418"/>
      <c r="C19" s="446" t="s">
        <v>373</v>
      </c>
      <c r="D19" s="419"/>
      <c r="E19" s="447"/>
      <c r="F19" s="421" t="s">
        <v>374</v>
      </c>
      <c r="G19" s="448">
        <f>SUM(G20+G23+G29+G39+G51+G45+G54)</f>
        <v>13882168</v>
      </c>
      <c r="H19" s="448">
        <f>SUM(H20+H23+H29+H39+H51+H45+H54)</f>
        <v>13882168</v>
      </c>
      <c r="I19" s="560">
        <f>SUM(I20+I23+I29+I39+I51+I45+I54)</f>
        <v>4010489</v>
      </c>
      <c r="J19" s="423">
        <f t="shared" si="0"/>
        <v>28.889500544871666</v>
      </c>
    </row>
    <row r="20" spans="1:10" ht="18.95" customHeight="1" x14ac:dyDescent="0.25">
      <c r="A20" s="545" t="s">
        <v>335</v>
      </c>
      <c r="B20" s="418"/>
      <c r="C20" s="561"/>
      <c r="D20" s="546" t="s">
        <v>375</v>
      </c>
      <c r="E20" s="562"/>
      <c r="F20" s="548" t="s">
        <v>376</v>
      </c>
      <c r="G20" s="563">
        <f>SUM(G21:G22)</f>
        <v>84040</v>
      </c>
      <c r="H20" s="563">
        <f>SUM(H21:H22)</f>
        <v>84040</v>
      </c>
      <c r="I20" s="563">
        <f>SUM(I21:I22)</f>
        <v>10490</v>
      </c>
      <c r="J20" s="550">
        <f t="shared" si="0"/>
        <v>12.482151356496907</v>
      </c>
    </row>
    <row r="21" spans="1:10" ht="18.95" customHeight="1" x14ac:dyDescent="0.25">
      <c r="A21" s="551" t="s">
        <v>335</v>
      </c>
      <c r="B21" s="418"/>
      <c r="C21" s="564"/>
      <c r="D21" s="565"/>
      <c r="E21" s="566">
        <v>631001</v>
      </c>
      <c r="F21" s="567" t="s">
        <v>377</v>
      </c>
      <c r="G21" s="568">
        <v>58040</v>
      </c>
      <c r="H21" s="568">
        <v>58040</v>
      </c>
      <c r="I21" s="568">
        <v>5955</v>
      </c>
      <c r="J21" s="558">
        <f t="shared" si="0"/>
        <v>10.260165403170229</v>
      </c>
    </row>
    <row r="22" spans="1:10" ht="18.95" customHeight="1" x14ac:dyDescent="0.25">
      <c r="A22" s="551" t="s">
        <v>335</v>
      </c>
      <c r="B22" s="418"/>
      <c r="C22" s="564"/>
      <c r="D22" s="565"/>
      <c r="E22" s="566">
        <v>631002</v>
      </c>
      <c r="F22" s="567" t="s">
        <v>378</v>
      </c>
      <c r="G22" s="568">
        <v>26000</v>
      </c>
      <c r="H22" s="568">
        <v>26000</v>
      </c>
      <c r="I22" s="568">
        <v>4535</v>
      </c>
      <c r="J22" s="558">
        <f t="shared" si="0"/>
        <v>17.442307692307693</v>
      </c>
    </row>
    <row r="23" spans="1:10" ht="18.95" customHeight="1" x14ac:dyDescent="0.25">
      <c r="A23" s="545" t="s">
        <v>335</v>
      </c>
      <c r="B23" s="418"/>
      <c r="C23" s="561"/>
      <c r="D23" s="546" t="s">
        <v>380</v>
      </c>
      <c r="E23" s="562"/>
      <c r="F23" s="548" t="s">
        <v>381</v>
      </c>
      <c r="G23" s="563">
        <f>SUM(G24:G28)</f>
        <v>3593110</v>
      </c>
      <c r="H23" s="563">
        <f>SUM(H24:H28)</f>
        <v>3579110</v>
      </c>
      <c r="I23" s="563">
        <f>SUM(I24:I28)</f>
        <v>1655974</v>
      </c>
      <c r="J23" s="550">
        <f t="shared" si="0"/>
        <v>46.267759303290482</v>
      </c>
    </row>
    <row r="24" spans="1:10" ht="18.95" customHeight="1" x14ac:dyDescent="0.25">
      <c r="A24" s="551" t="s">
        <v>335</v>
      </c>
      <c r="B24" s="418"/>
      <c r="C24" s="561"/>
      <c r="D24" s="569"/>
      <c r="E24" s="570">
        <v>632001</v>
      </c>
      <c r="F24" s="571" t="s">
        <v>530</v>
      </c>
      <c r="G24" s="568">
        <v>303070</v>
      </c>
      <c r="H24" s="568">
        <v>289070</v>
      </c>
      <c r="I24" s="568">
        <v>82404</v>
      </c>
      <c r="J24" s="558">
        <f t="shared" si="0"/>
        <v>28.506590099283912</v>
      </c>
    </row>
    <row r="25" spans="1:10" ht="18.95" customHeight="1" x14ac:dyDescent="0.25">
      <c r="A25" s="551" t="s">
        <v>335</v>
      </c>
      <c r="B25" s="418"/>
      <c r="C25" s="561"/>
      <c r="D25" s="569"/>
      <c r="E25" s="570">
        <v>632002</v>
      </c>
      <c r="F25" s="571" t="s">
        <v>383</v>
      </c>
      <c r="G25" s="568">
        <v>47455</v>
      </c>
      <c r="H25" s="568">
        <v>47455</v>
      </c>
      <c r="I25" s="568">
        <v>1031</v>
      </c>
      <c r="J25" s="558">
        <f t="shared" si="0"/>
        <v>2.1725845537877988</v>
      </c>
    </row>
    <row r="26" spans="1:10" ht="18.95" customHeight="1" x14ac:dyDescent="0.25">
      <c r="A26" s="551" t="s">
        <v>335</v>
      </c>
      <c r="B26" s="418"/>
      <c r="C26" s="561"/>
      <c r="D26" s="569"/>
      <c r="E26" s="570">
        <v>632003</v>
      </c>
      <c r="F26" s="572" t="s">
        <v>531</v>
      </c>
      <c r="G26" s="568">
        <v>2288585</v>
      </c>
      <c r="H26" s="568">
        <v>2288585</v>
      </c>
      <c r="I26" s="568">
        <v>1399575</v>
      </c>
      <c r="J26" s="558">
        <f t="shared" si="0"/>
        <v>61.154599894694762</v>
      </c>
    </row>
    <row r="27" spans="1:10" ht="18.95" customHeight="1" x14ac:dyDescent="0.25">
      <c r="A27" s="551"/>
      <c r="B27" s="418"/>
      <c r="C27" s="561"/>
      <c r="D27" s="569"/>
      <c r="E27" s="570">
        <v>632004</v>
      </c>
      <c r="F27" s="572" t="s">
        <v>385</v>
      </c>
      <c r="G27" s="568">
        <v>858000</v>
      </c>
      <c r="H27" s="568">
        <v>858000</v>
      </c>
      <c r="I27" s="568">
        <v>153327</v>
      </c>
      <c r="J27" s="558">
        <f t="shared" si="0"/>
        <v>17.870279720279719</v>
      </c>
    </row>
    <row r="28" spans="1:10" ht="18.95" customHeight="1" x14ac:dyDescent="0.25">
      <c r="A28" s="551" t="s">
        <v>335</v>
      </c>
      <c r="B28" s="418"/>
      <c r="C28" s="561"/>
      <c r="D28" s="569"/>
      <c r="E28" s="570">
        <v>632005</v>
      </c>
      <c r="F28" s="572" t="s">
        <v>532</v>
      </c>
      <c r="G28" s="568">
        <v>96000</v>
      </c>
      <c r="H28" s="568">
        <v>96000</v>
      </c>
      <c r="I28" s="568">
        <v>19637</v>
      </c>
      <c r="J28" s="558">
        <f t="shared" si="0"/>
        <v>20.455208333333331</v>
      </c>
    </row>
    <row r="29" spans="1:10" ht="18.95" customHeight="1" x14ac:dyDescent="0.25">
      <c r="A29" s="545" t="s">
        <v>335</v>
      </c>
      <c r="B29" s="418"/>
      <c r="C29" s="561"/>
      <c r="D29" s="546" t="s">
        <v>387</v>
      </c>
      <c r="E29" s="562"/>
      <c r="F29" s="548" t="s">
        <v>388</v>
      </c>
      <c r="G29" s="563">
        <f>SUM(G30:G38)</f>
        <v>348146</v>
      </c>
      <c r="H29" s="563">
        <f>SUM(H30:H38)</f>
        <v>663853</v>
      </c>
      <c r="I29" s="563">
        <f>SUM(I30:I38)</f>
        <v>6117</v>
      </c>
      <c r="J29" s="550">
        <f t="shared" si="0"/>
        <v>0.92143893301679747</v>
      </c>
    </row>
    <row r="30" spans="1:10" ht="18.95" customHeight="1" x14ac:dyDescent="0.25">
      <c r="A30" s="551" t="s">
        <v>335</v>
      </c>
      <c r="B30" s="418"/>
      <c r="C30" s="561"/>
      <c r="D30" s="573"/>
      <c r="E30" s="574" t="s">
        <v>389</v>
      </c>
      <c r="F30" s="575" t="s">
        <v>390</v>
      </c>
      <c r="G30" s="557">
        <v>66962</v>
      </c>
      <c r="H30" s="557">
        <f>66962+14000</f>
        <v>80962</v>
      </c>
      <c r="I30" s="557">
        <v>1572</v>
      </c>
      <c r="J30" s="558">
        <f t="shared" si="0"/>
        <v>1.9416516390405376</v>
      </c>
    </row>
    <row r="31" spans="1:10" ht="18.95" customHeight="1" x14ac:dyDescent="0.25">
      <c r="A31" s="551" t="s">
        <v>335</v>
      </c>
      <c r="B31" s="418"/>
      <c r="C31" s="561"/>
      <c r="D31" s="573"/>
      <c r="E31" s="574" t="s">
        <v>391</v>
      </c>
      <c r="F31" s="575" t="s">
        <v>392</v>
      </c>
      <c r="G31" s="557">
        <v>0</v>
      </c>
      <c r="H31" s="557">
        <v>0</v>
      </c>
      <c r="I31" s="557">
        <v>0</v>
      </c>
      <c r="J31" s="558">
        <v>0</v>
      </c>
    </row>
    <row r="32" spans="1:10" ht="18.95" customHeight="1" x14ac:dyDescent="0.25">
      <c r="A32" s="551" t="s">
        <v>335</v>
      </c>
      <c r="B32" s="418"/>
      <c r="C32" s="561"/>
      <c r="D32" s="573"/>
      <c r="E32" s="574" t="s">
        <v>393</v>
      </c>
      <c r="F32" s="575" t="s">
        <v>386</v>
      </c>
      <c r="G32" s="557">
        <v>5000</v>
      </c>
      <c r="H32" s="557">
        <v>5000</v>
      </c>
      <c r="I32" s="557">
        <v>12</v>
      </c>
      <c r="J32" s="558">
        <f t="shared" si="0"/>
        <v>0.24</v>
      </c>
    </row>
    <row r="33" spans="1:10" ht="18.95" customHeight="1" x14ac:dyDescent="0.25">
      <c r="A33" s="551" t="s">
        <v>335</v>
      </c>
      <c r="B33" s="418"/>
      <c r="C33" s="561"/>
      <c r="D33" s="573"/>
      <c r="E33" s="574" t="s">
        <v>394</v>
      </c>
      <c r="F33" s="575" t="s">
        <v>395</v>
      </c>
      <c r="G33" s="557">
        <v>13969</v>
      </c>
      <c r="H33" s="557">
        <v>13969</v>
      </c>
      <c r="I33" s="557">
        <v>28</v>
      </c>
      <c r="J33" s="558">
        <f t="shared" si="0"/>
        <v>0.2004438399312764</v>
      </c>
    </row>
    <row r="34" spans="1:10" ht="18.95" customHeight="1" x14ac:dyDescent="0.25">
      <c r="A34" s="551" t="s">
        <v>335</v>
      </c>
      <c r="B34" s="418"/>
      <c r="C34" s="561"/>
      <c r="D34" s="573"/>
      <c r="E34" s="574" t="s">
        <v>396</v>
      </c>
      <c r="F34" s="575" t="s">
        <v>397</v>
      </c>
      <c r="G34" s="557">
        <v>227400</v>
      </c>
      <c r="H34" s="557">
        <v>529107</v>
      </c>
      <c r="I34" s="557">
        <v>2492</v>
      </c>
      <c r="J34" s="558">
        <f t="shared" si="0"/>
        <v>0.47098223988720617</v>
      </c>
    </row>
    <row r="35" spans="1:10" ht="18.95" customHeight="1" x14ac:dyDescent="0.25">
      <c r="A35" s="551" t="s">
        <v>335</v>
      </c>
      <c r="B35" s="418"/>
      <c r="C35" s="561"/>
      <c r="D35" s="573"/>
      <c r="E35" s="574" t="s">
        <v>398</v>
      </c>
      <c r="F35" s="575" t="s">
        <v>399</v>
      </c>
      <c r="G35" s="557">
        <v>8390</v>
      </c>
      <c r="H35" s="557">
        <v>8390</v>
      </c>
      <c r="I35" s="557">
        <v>124</v>
      </c>
      <c r="J35" s="558">
        <f t="shared" si="0"/>
        <v>1.4779499404052443</v>
      </c>
    </row>
    <row r="36" spans="1:10" ht="18.95" customHeight="1" x14ac:dyDescent="0.25">
      <c r="A36" s="551" t="s">
        <v>335</v>
      </c>
      <c r="B36" s="418"/>
      <c r="C36" s="561"/>
      <c r="D36" s="573"/>
      <c r="E36" s="574" t="s">
        <v>400</v>
      </c>
      <c r="F36" s="575" t="s">
        <v>401</v>
      </c>
      <c r="G36" s="557">
        <v>14125</v>
      </c>
      <c r="H36" s="557">
        <v>14125</v>
      </c>
      <c r="I36" s="557">
        <v>922</v>
      </c>
      <c r="J36" s="558">
        <f t="shared" si="0"/>
        <v>6.5274336283185841</v>
      </c>
    </row>
    <row r="37" spans="1:10" ht="18.95" customHeight="1" x14ac:dyDescent="0.25">
      <c r="A37" s="551" t="s">
        <v>335</v>
      </c>
      <c r="B37" s="418"/>
      <c r="C37" s="561"/>
      <c r="D37" s="573"/>
      <c r="E37" s="574" t="s">
        <v>402</v>
      </c>
      <c r="F37" s="575" t="s">
        <v>403</v>
      </c>
      <c r="G37" s="557">
        <v>0</v>
      </c>
      <c r="H37" s="557">
        <v>0</v>
      </c>
      <c r="I37" s="557">
        <v>0</v>
      </c>
      <c r="J37" s="558">
        <v>0</v>
      </c>
    </row>
    <row r="38" spans="1:10" ht="18.95" customHeight="1" x14ac:dyDescent="0.25">
      <c r="A38" s="551" t="s">
        <v>335</v>
      </c>
      <c r="B38" s="418"/>
      <c r="C38" s="561"/>
      <c r="D38" s="573"/>
      <c r="E38" s="574" t="s">
        <v>404</v>
      </c>
      <c r="F38" s="575" t="s">
        <v>405</v>
      </c>
      <c r="G38" s="557">
        <v>12300</v>
      </c>
      <c r="H38" s="557">
        <v>12300</v>
      </c>
      <c r="I38" s="557">
        <v>967</v>
      </c>
      <c r="J38" s="558">
        <f t="shared" si="0"/>
        <v>7.8617886178861784</v>
      </c>
    </row>
    <row r="39" spans="1:10" ht="18.95" customHeight="1" x14ac:dyDescent="0.25">
      <c r="A39" s="545" t="s">
        <v>335</v>
      </c>
      <c r="B39" s="418"/>
      <c r="C39" s="561"/>
      <c r="D39" s="546" t="s">
        <v>406</v>
      </c>
      <c r="E39" s="562"/>
      <c r="F39" s="548" t="s">
        <v>407</v>
      </c>
      <c r="G39" s="563">
        <f>SUM(G40:G44)</f>
        <v>66210</v>
      </c>
      <c r="H39" s="563">
        <f>SUM(H40:H44)</f>
        <v>66210</v>
      </c>
      <c r="I39" s="563">
        <f>SUM(I40:I44)</f>
        <v>19071</v>
      </c>
      <c r="J39" s="550">
        <f t="shared" si="0"/>
        <v>28.803806071590394</v>
      </c>
    </row>
    <row r="40" spans="1:10" ht="18.95" customHeight="1" x14ac:dyDescent="0.25">
      <c r="A40" s="551" t="s">
        <v>335</v>
      </c>
      <c r="B40" s="418"/>
      <c r="C40" s="561"/>
      <c r="D40" s="569"/>
      <c r="E40" s="570">
        <v>634001</v>
      </c>
      <c r="F40" s="556" t="s">
        <v>408</v>
      </c>
      <c r="G40" s="568">
        <v>29300</v>
      </c>
      <c r="H40" s="568">
        <v>29300</v>
      </c>
      <c r="I40" s="568">
        <v>5696</v>
      </c>
      <c r="J40" s="558">
        <f t="shared" si="0"/>
        <v>19.440273037542664</v>
      </c>
    </row>
    <row r="41" spans="1:10" ht="18.95" customHeight="1" x14ac:dyDescent="0.25">
      <c r="A41" s="551" t="s">
        <v>335</v>
      </c>
      <c r="B41" s="418"/>
      <c r="C41" s="561"/>
      <c r="D41" s="569"/>
      <c r="E41" s="570">
        <v>634002</v>
      </c>
      <c r="F41" s="556" t="s">
        <v>409</v>
      </c>
      <c r="G41" s="568">
        <v>16700</v>
      </c>
      <c r="H41" s="568">
        <v>16700</v>
      </c>
      <c r="I41" s="568">
        <v>1479</v>
      </c>
      <c r="J41" s="558">
        <f t="shared" si="0"/>
        <v>8.8562874251497004</v>
      </c>
    </row>
    <row r="42" spans="1:10" ht="18.95" customHeight="1" x14ac:dyDescent="0.25">
      <c r="A42" s="551" t="s">
        <v>335</v>
      </c>
      <c r="B42" s="418"/>
      <c r="C42" s="561"/>
      <c r="D42" s="576"/>
      <c r="E42" s="577" t="s">
        <v>410</v>
      </c>
      <c r="F42" s="575" t="s">
        <v>411</v>
      </c>
      <c r="G42" s="568">
        <v>17400</v>
      </c>
      <c r="H42" s="568">
        <v>17400</v>
      </c>
      <c r="I42" s="568">
        <v>10996</v>
      </c>
      <c r="J42" s="558">
        <f t="shared" si="0"/>
        <v>63.195402298850581</v>
      </c>
    </row>
    <row r="43" spans="1:10" ht="18.95" customHeight="1" x14ac:dyDescent="0.25">
      <c r="A43" s="551" t="s">
        <v>335</v>
      </c>
      <c r="B43" s="418"/>
      <c r="C43" s="561"/>
      <c r="D43" s="576"/>
      <c r="E43" s="570">
        <v>634004</v>
      </c>
      <c r="F43" s="578" t="s">
        <v>412</v>
      </c>
      <c r="G43" s="568">
        <v>1760</v>
      </c>
      <c r="H43" s="568">
        <v>1760</v>
      </c>
      <c r="I43" s="568">
        <v>0</v>
      </c>
      <c r="J43" s="558">
        <f t="shared" si="0"/>
        <v>0</v>
      </c>
    </row>
    <row r="44" spans="1:10" ht="18.95" customHeight="1" x14ac:dyDescent="0.25">
      <c r="A44" s="551" t="s">
        <v>335</v>
      </c>
      <c r="B44" s="418"/>
      <c r="C44" s="561"/>
      <c r="D44" s="576"/>
      <c r="E44" s="570">
        <v>634005</v>
      </c>
      <c r="F44" s="578" t="s">
        <v>413</v>
      </c>
      <c r="G44" s="568">
        <v>1050</v>
      </c>
      <c r="H44" s="568">
        <v>1050</v>
      </c>
      <c r="I44" s="568">
        <v>900</v>
      </c>
      <c r="J44" s="558">
        <f t="shared" si="0"/>
        <v>85.714285714285708</v>
      </c>
    </row>
    <row r="45" spans="1:10" ht="18.95" customHeight="1" x14ac:dyDescent="0.25">
      <c r="A45" s="545" t="s">
        <v>335</v>
      </c>
      <c r="B45" s="418"/>
      <c r="C45" s="561"/>
      <c r="D45" s="546" t="s">
        <v>414</v>
      </c>
      <c r="E45" s="579"/>
      <c r="F45" s="548" t="s">
        <v>415</v>
      </c>
      <c r="G45" s="563">
        <f>SUM(G46:G50)</f>
        <v>677400</v>
      </c>
      <c r="H45" s="563">
        <f>SUM(H46:H50)</f>
        <v>677400</v>
      </c>
      <c r="I45" s="563">
        <f>SUM(I46:I50)</f>
        <v>7016</v>
      </c>
      <c r="J45" s="550">
        <f t="shared" si="0"/>
        <v>1.0357248302332447</v>
      </c>
    </row>
    <row r="46" spans="1:10" ht="18.95" customHeight="1" x14ac:dyDescent="0.25">
      <c r="A46" s="551" t="s">
        <v>335</v>
      </c>
      <c r="B46" s="418"/>
      <c r="C46" s="561"/>
      <c r="D46" s="569"/>
      <c r="E46" s="570">
        <v>635001</v>
      </c>
      <c r="F46" s="578" t="s">
        <v>416</v>
      </c>
      <c r="G46" s="568">
        <v>9760</v>
      </c>
      <c r="H46" s="568">
        <v>9760</v>
      </c>
      <c r="I46" s="568">
        <v>0</v>
      </c>
      <c r="J46" s="558">
        <f t="shared" si="0"/>
        <v>0</v>
      </c>
    </row>
    <row r="47" spans="1:10" ht="18.95" customHeight="1" x14ac:dyDescent="0.25">
      <c r="A47" s="551" t="s">
        <v>335</v>
      </c>
      <c r="B47" s="418"/>
      <c r="C47" s="561"/>
      <c r="D47" s="569"/>
      <c r="E47" s="570">
        <v>635002</v>
      </c>
      <c r="F47" s="578" t="s">
        <v>417</v>
      </c>
      <c r="G47" s="568">
        <v>593557</v>
      </c>
      <c r="H47" s="568">
        <v>593557</v>
      </c>
      <c r="I47" s="568">
        <v>0</v>
      </c>
      <c r="J47" s="558">
        <f t="shared" si="0"/>
        <v>0</v>
      </c>
    </row>
    <row r="48" spans="1:10" ht="18.95" customHeight="1" x14ac:dyDescent="0.25">
      <c r="A48" s="551" t="s">
        <v>335</v>
      </c>
      <c r="B48" s="418"/>
      <c r="C48" s="561"/>
      <c r="D48" s="569"/>
      <c r="E48" s="570">
        <v>635003</v>
      </c>
      <c r="F48" s="578" t="s">
        <v>418</v>
      </c>
      <c r="G48" s="568">
        <v>500</v>
      </c>
      <c r="H48" s="568">
        <v>500</v>
      </c>
      <c r="I48" s="568">
        <v>0</v>
      </c>
      <c r="J48" s="558">
        <f t="shared" si="0"/>
        <v>0</v>
      </c>
    </row>
    <row r="49" spans="1:10" ht="18.95" customHeight="1" x14ac:dyDescent="0.25">
      <c r="A49" s="551" t="s">
        <v>335</v>
      </c>
      <c r="B49" s="418"/>
      <c r="C49" s="561"/>
      <c r="D49" s="569"/>
      <c r="E49" s="570">
        <v>635004</v>
      </c>
      <c r="F49" s="578" t="s">
        <v>419</v>
      </c>
      <c r="G49" s="568">
        <v>40133</v>
      </c>
      <c r="H49" s="568">
        <v>40133</v>
      </c>
      <c r="I49" s="568">
        <v>591</v>
      </c>
      <c r="J49" s="558">
        <f t="shared" si="0"/>
        <v>1.4726035930530985</v>
      </c>
    </row>
    <row r="50" spans="1:10" ht="18.95" customHeight="1" x14ac:dyDescent="0.25">
      <c r="A50" s="551" t="s">
        <v>335</v>
      </c>
      <c r="B50" s="418"/>
      <c r="C50" s="561"/>
      <c r="D50" s="569"/>
      <c r="E50" s="570">
        <v>635006</v>
      </c>
      <c r="F50" s="556" t="s">
        <v>420</v>
      </c>
      <c r="G50" s="568">
        <v>33450</v>
      </c>
      <c r="H50" s="568">
        <v>33450</v>
      </c>
      <c r="I50" s="568">
        <v>6425</v>
      </c>
      <c r="J50" s="558">
        <f t="shared" si="0"/>
        <v>19.207772795216741</v>
      </c>
    </row>
    <row r="51" spans="1:10" ht="18.95" customHeight="1" x14ac:dyDescent="0.25">
      <c r="A51" s="545" t="s">
        <v>335</v>
      </c>
      <c r="B51" s="418"/>
      <c r="C51" s="561"/>
      <c r="D51" s="546" t="s">
        <v>421</v>
      </c>
      <c r="E51" s="562"/>
      <c r="F51" s="548" t="s">
        <v>422</v>
      </c>
      <c r="G51" s="563">
        <f>SUM(G52:G53)</f>
        <v>75000</v>
      </c>
      <c r="H51" s="563">
        <f>SUM(H52:H53)</f>
        <v>75000</v>
      </c>
      <c r="I51" s="563">
        <f>SUM(I52:I53)</f>
        <v>53611</v>
      </c>
      <c r="J51" s="550">
        <f t="shared" si="0"/>
        <v>71.481333333333325</v>
      </c>
    </row>
    <row r="52" spans="1:10" ht="18.95" customHeight="1" x14ac:dyDescent="0.25">
      <c r="A52" s="551" t="s">
        <v>335</v>
      </c>
      <c r="B52" s="418"/>
      <c r="C52" s="561"/>
      <c r="D52" s="580"/>
      <c r="E52" s="570">
        <v>636001</v>
      </c>
      <c r="F52" s="581" t="s">
        <v>423</v>
      </c>
      <c r="G52" s="568">
        <v>70000</v>
      </c>
      <c r="H52" s="568">
        <v>70000</v>
      </c>
      <c r="I52" s="568">
        <f>53228-1</f>
        <v>53227</v>
      </c>
      <c r="J52" s="558">
        <f t="shared" si="0"/>
        <v>76.03857142857143</v>
      </c>
    </row>
    <row r="53" spans="1:10" ht="18" customHeight="1" x14ac:dyDescent="0.25">
      <c r="A53" s="551" t="s">
        <v>335</v>
      </c>
      <c r="B53" s="418"/>
      <c r="C53" s="561"/>
      <c r="D53" s="580"/>
      <c r="E53" s="570">
        <v>636002</v>
      </c>
      <c r="F53" s="581" t="s">
        <v>424</v>
      </c>
      <c r="G53" s="568">
        <v>5000</v>
      </c>
      <c r="H53" s="568">
        <v>5000</v>
      </c>
      <c r="I53" s="568">
        <v>384</v>
      </c>
      <c r="J53" s="558">
        <f t="shared" si="0"/>
        <v>7.68</v>
      </c>
    </row>
    <row r="54" spans="1:10" ht="18.95" customHeight="1" x14ac:dyDescent="0.25">
      <c r="A54" s="545" t="s">
        <v>335</v>
      </c>
      <c r="B54" s="418"/>
      <c r="C54" s="561"/>
      <c r="D54" s="546" t="s">
        <v>425</v>
      </c>
      <c r="E54" s="562"/>
      <c r="F54" s="548" t="s">
        <v>426</v>
      </c>
      <c r="G54" s="563">
        <f>SUM(G55:G73)</f>
        <v>9038262</v>
      </c>
      <c r="H54" s="563">
        <f>SUM(H55:H73)</f>
        <v>8736555</v>
      </c>
      <c r="I54" s="563">
        <f>SUM(I55:I73)</f>
        <v>2258210</v>
      </c>
      <c r="J54" s="550">
        <f t="shared" si="0"/>
        <v>25.847831324818536</v>
      </c>
    </row>
    <row r="55" spans="1:10" ht="18.95" customHeight="1" x14ac:dyDescent="0.25">
      <c r="A55" s="551" t="s">
        <v>335</v>
      </c>
      <c r="B55" s="418"/>
      <c r="C55" s="561"/>
      <c r="D55" s="573"/>
      <c r="E55" s="574" t="s">
        <v>427</v>
      </c>
      <c r="F55" s="575" t="s">
        <v>428</v>
      </c>
      <c r="G55" s="568">
        <v>20030</v>
      </c>
      <c r="H55" s="568">
        <v>20030</v>
      </c>
      <c r="I55" s="568">
        <f>1799-1</f>
        <v>1798</v>
      </c>
      <c r="J55" s="558">
        <f t="shared" si="0"/>
        <v>8.9765351972041945</v>
      </c>
    </row>
    <row r="56" spans="1:10" ht="18.95" customHeight="1" x14ac:dyDescent="0.25">
      <c r="A56" s="551" t="s">
        <v>335</v>
      </c>
      <c r="B56" s="418"/>
      <c r="C56" s="561"/>
      <c r="D56" s="573"/>
      <c r="E56" s="574" t="s">
        <v>429</v>
      </c>
      <c r="F56" s="575" t="s">
        <v>430</v>
      </c>
      <c r="G56" s="568">
        <v>7000</v>
      </c>
      <c r="H56" s="568">
        <v>7000</v>
      </c>
      <c r="I56" s="568">
        <v>0</v>
      </c>
      <c r="J56" s="558">
        <f t="shared" si="0"/>
        <v>0</v>
      </c>
    </row>
    <row r="57" spans="1:10" ht="18.95" customHeight="1" x14ac:dyDescent="0.25">
      <c r="A57" s="551" t="s">
        <v>335</v>
      </c>
      <c r="B57" s="418"/>
      <c r="C57" s="561"/>
      <c r="D57" s="573"/>
      <c r="E57" s="574" t="s">
        <v>431</v>
      </c>
      <c r="F57" s="575" t="s">
        <v>432</v>
      </c>
      <c r="G57" s="568">
        <v>574421</v>
      </c>
      <c r="H57" s="568">
        <v>574421</v>
      </c>
      <c r="I57" s="568">
        <v>41223</v>
      </c>
      <c r="J57" s="558">
        <f t="shared" si="0"/>
        <v>7.1764437581495102</v>
      </c>
    </row>
    <row r="58" spans="1:10" ht="18.95" customHeight="1" x14ac:dyDescent="0.25">
      <c r="A58" s="551" t="s">
        <v>335</v>
      </c>
      <c r="B58" s="418"/>
      <c r="C58" s="561"/>
      <c r="D58" s="573"/>
      <c r="E58" s="574" t="s">
        <v>433</v>
      </c>
      <c r="F58" s="575" t="s">
        <v>434</v>
      </c>
      <c r="G58" s="568">
        <v>262500</v>
      </c>
      <c r="H58" s="568">
        <v>262500</v>
      </c>
      <c r="I58" s="568">
        <v>21991</v>
      </c>
      <c r="J58" s="558">
        <f t="shared" si="0"/>
        <v>8.3775238095238098</v>
      </c>
    </row>
    <row r="59" spans="1:10" ht="18.95" customHeight="1" x14ac:dyDescent="0.25">
      <c r="A59" s="551" t="s">
        <v>335</v>
      </c>
      <c r="B59" s="418"/>
      <c r="C59" s="561"/>
      <c r="D59" s="573"/>
      <c r="E59" s="574" t="s">
        <v>435</v>
      </c>
      <c r="F59" s="575" t="s">
        <v>376</v>
      </c>
      <c r="G59" s="568">
        <v>370</v>
      </c>
      <c r="H59" s="568">
        <v>370</v>
      </c>
      <c r="I59" s="568">
        <v>107</v>
      </c>
      <c r="J59" s="558">
        <f t="shared" si="0"/>
        <v>28.918918918918919</v>
      </c>
    </row>
    <row r="60" spans="1:10" ht="18.95" customHeight="1" x14ac:dyDescent="0.25">
      <c r="A60" s="551" t="s">
        <v>335</v>
      </c>
      <c r="B60" s="582"/>
      <c r="C60" s="561"/>
      <c r="D60" s="583"/>
      <c r="E60" s="584" t="s">
        <v>436</v>
      </c>
      <c r="F60" s="585" t="s">
        <v>437</v>
      </c>
      <c r="G60" s="568">
        <v>0</v>
      </c>
      <c r="H60" s="568">
        <v>0</v>
      </c>
      <c r="I60" s="568">
        <v>0</v>
      </c>
      <c r="J60" s="558">
        <v>0</v>
      </c>
    </row>
    <row r="61" spans="1:10" ht="18.95" customHeight="1" x14ac:dyDescent="0.25">
      <c r="A61" s="551" t="s">
        <v>335</v>
      </c>
      <c r="B61" s="418"/>
      <c r="C61" s="561"/>
      <c r="D61" s="573"/>
      <c r="E61" s="574" t="s">
        <v>438</v>
      </c>
      <c r="F61" s="575" t="s">
        <v>439</v>
      </c>
      <c r="G61" s="568">
        <v>20000</v>
      </c>
      <c r="H61" s="568">
        <v>20000</v>
      </c>
      <c r="I61" s="568">
        <v>6300</v>
      </c>
      <c r="J61" s="558">
        <f t="shared" si="0"/>
        <v>31.5</v>
      </c>
    </row>
    <row r="62" spans="1:10" ht="18.95" customHeight="1" x14ac:dyDescent="0.25">
      <c r="A62" s="551" t="s">
        <v>335</v>
      </c>
      <c r="B62" s="418"/>
      <c r="C62" s="561"/>
      <c r="D62" s="573"/>
      <c r="E62" s="574" t="s">
        <v>440</v>
      </c>
      <c r="F62" s="575" t="s">
        <v>441</v>
      </c>
      <c r="G62" s="568">
        <v>604030</v>
      </c>
      <c r="H62" s="568">
        <v>604030</v>
      </c>
      <c r="I62" s="568">
        <v>288027</v>
      </c>
      <c r="J62" s="558">
        <f t="shared" si="0"/>
        <v>47.684220982401534</v>
      </c>
    </row>
    <row r="63" spans="1:10" ht="18.95" customHeight="1" x14ac:dyDescent="0.25">
      <c r="A63" s="551" t="s">
        <v>335</v>
      </c>
      <c r="B63" s="418"/>
      <c r="C63" s="561"/>
      <c r="D63" s="573"/>
      <c r="E63" s="574" t="s">
        <v>442</v>
      </c>
      <c r="F63" s="575" t="s">
        <v>443</v>
      </c>
      <c r="G63" s="568">
        <v>265000</v>
      </c>
      <c r="H63" s="568">
        <v>265000</v>
      </c>
      <c r="I63" s="568">
        <v>51472</v>
      </c>
      <c r="J63" s="558">
        <f t="shared" si="0"/>
        <v>19.423396226415093</v>
      </c>
    </row>
    <row r="64" spans="1:10" ht="18.95" customHeight="1" x14ac:dyDescent="0.25">
      <c r="A64" s="551" t="s">
        <v>335</v>
      </c>
      <c r="B64" s="418"/>
      <c r="C64" s="561"/>
      <c r="D64" s="573"/>
      <c r="E64" s="574" t="s">
        <v>444</v>
      </c>
      <c r="F64" s="575" t="s">
        <v>445</v>
      </c>
      <c r="G64" s="568">
        <v>5630</v>
      </c>
      <c r="H64" s="568">
        <v>5630</v>
      </c>
      <c r="I64" s="568">
        <v>0</v>
      </c>
      <c r="J64" s="558">
        <f t="shared" si="0"/>
        <v>0</v>
      </c>
    </row>
    <row r="65" spans="1:10" ht="18.95" customHeight="1" x14ac:dyDescent="0.25">
      <c r="A65" s="551" t="s">
        <v>335</v>
      </c>
      <c r="B65" s="418"/>
      <c r="C65" s="561"/>
      <c r="D65" s="573"/>
      <c r="E65" s="574" t="s">
        <v>446</v>
      </c>
      <c r="F65" s="575" t="s">
        <v>447</v>
      </c>
      <c r="G65" s="568">
        <v>130000</v>
      </c>
      <c r="H65" s="568">
        <v>130000</v>
      </c>
      <c r="I65" s="586">
        <v>35793</v>
      </c>
      <c r="J65" s="558">
        <f t="shared" si="0"/>
        <v>27.533076923076923</v>
      </c>
    </row>
    <row r="66" spans="1:10" ht="18.95" customHeight="1" x14ac:dyDescent="0.25">
      <c r="A66" s="551" t="s">
        <v>335</v>
      </c>
      <c r="B66" s="418"/>
      <c r="C66" s="561"/>
      <c r="D66" s="573"/>
      <c r="E66" s="574" t="s">
        <v>448</v>
      </c>
      <c r="F66" s="575" t="s">
        <v>449</v>
      </c>
      <c r="G66" s="568">
        <v>11800</v>
      </c>
      <c r="H66" s="568">
        <v>11800</v>
      </c>
      <c r="I66" s="568">
        <v>695</v>
      </c>
      <c r="J66" s="558">
        <f t="shared" si="0"/>
        <v>5.8898305084745761</v>
      </c>
    </row>
    <row r="67" spans="1:10" ht="18.95" customHeight="1" x14ac:dyDescent="0.25">
      <c r="A67" s="551" t="s">
        <v>335</v>
      </c>
      <c r="B67" s="418"/>
      <c r="C67" s="561"/>
      <c r="D67" s="573"/>
      <c r="E67" s="574" t="s">
        <v>450</v>
      </c>
      <c r="F67" s="575" t="s">
        <v>451</v>
      </c>
      <c r="G67" s="568">
        <v>86785</v>
      </c>
      <c r="H67" s="568">
        <v>86785</v>
      </c>
      <c r="I67" s="568">
        <v>1567</v>
      </c>
      <c r="J67" s="558">
        <f t="shared" si="0"/>
        <v>1.8056115688194965</v>
      </c>
    </row>
    <row r="68" spans="1:10" ht="18.95" customHeight="1" x14ac:dyDescent="0.25">
      <c r="A68" s="551" t="s">
        <v>335</v>
      </c>
      <c r="B68" s="418"/>
      <c r="C68" s="561"/>
      <c r="D68" s="573"/>
      <c r="E68" s="574" t="s">
        <v>452</v>
      </c>
      <c r="F68" s="575" t="s">
        <v>453</v>
      </c>
      <c r="G68" s="568">
        <v>50000</v>
      </c>
      <c r="H68" s="568">
        <v>50000</v>
      </c>
      <c r="I68" s="568">
        <v>18816</v>
      </c>
      <c r="J68" s="558">
        <f t="shared" si="0"/>
        <v>37.631999999999998</v>
      </c>
    </row>
    <row r="69" spans="1:10" ht="18.95" customHeight="1" x14ac:dyDescent="0.25">
      <c r="A69" s="551" t="s">
        <v>335</v>
      </c>
      <c r="B69" s="418"/>
      <c r="C69" s="561"/>
      <c r="D69" s="573"/>
      <c r="E69" s="574" t="s">
        <v>454</v>
      </c>
      <c r="F69" s="575" t="s">
        <v>455</v>
      </c>
      <c r="G69" s="568">
        <v>0</v>
      </c>
      <c r="H69" s="568">
        <v>0</v>
      </c>
      <c r="I69" s="568">
        <v>0</v>
      </c>
      <c r="J69" s="558">
        <v>0</v>
      </c>
    </row>
    <row r="70" spans="1:10" ht="18.75" customHeight="1" x14ac:dyDescent="0.25">
      <c r="A70" s="551" t="s">
        <v>335</v>
      </c>
      <c r="B70" s="418"/>
      <c r="C70" s="561"/>
      <c r="D70" s="573"/>
      <c r="E70" s="574" t="s">
        <v>456</v>
      </c>
      <c r="F70" s="575" t="s">
        <v>457</v>
      </c>
      <c r="G70" s="568">
        <v>25000</v>
      </c>
      <c r="H70" s="568">
        <v>25000</v>
      </c>
      <c r="I70" s="568">
        <v>26878</v>
      </c>
      <c r="J70" s="558">
        <f t="shared" si="0"/>
        <v>107.512</v>
      </c>
    </row>
    <row r="71" spans="1:10" ht="18.95" customHeight="1" x14ac:dyDescent="0.25">
      <c r="A71" s="551" t="s">
        <v>335</v>
      </c>
      <c r="B71" s="418"/>
      <c r="C71" s="561"/>
      <c r="D71" s="573"/>
      <c r="E71" s="574" t="s">
        <v>458</v>
      </c>
      <c r="F71" s="575" t="s">
        <v>459</v>
      </c>
      <c r="G71" s="568">
        <v>450000</v>
      </c>
      <c r="H71" s="568">
        <v>450000</v>
      </c>
      <c r="I71" s="568">
        <v>158771</v>
      </c>
      <c r="J71" s="558">
        <f t="shared" si="0"/>
        <v>35.282444444444444</v>
      </c>
    </row>
    <row r="72" spans="1:10" ht="18.95" customHeight="1" x14ac:dyDescent="0.25">
      <c r="A72" s="551"/>
      <c r="B72" s="418"/>
      <c r="C72" s="561"/>
      <c r="D72" s="573"/>
      <c r="E72" s="574" t="s">
        <v>460</v>
      </c>
      <c r="F72" s="575" t="s">
        <v>461</v>
      </c>
      <c r="G72" s="568">
        <v>39585</v>
      </c>
      <c r="H72" s="568">
        <v>39585</v>
      </c>
      <c r="I72" s="568">
        <v>305</v>
      </c>
      <c r="J72" s="558">
        <f t="shared" si="0"/>
        <v>0.77049387394214974</v>
      </c>
    </row>
    <row r="73" spans="1:10" ht="18.95" customHeight="1" x14ac:dyDescent="0.25">
      <c r="A73" s="551" t="s">
        <v>335</v>
      </c>
      <c r="B73" s="418"/>
      <c r="C73" s="561"/>
      <c r="D73" s="573"/>
      <c r="E73" s="574" t="s">
        <v>462</v>
      </c>
      <c r="F73" s="575" t="s">
        <v>533</v>
      </c>
      <c r="G73" s="568">
        <v>6486111</v>
      </c>
      <c r="H73" s="568">
        <v>6184404</v>
      </c>
      <c r="I73" s="568">
        <v>1604467</v>
      </c>
      <c r="J73" s="558">
        <f t="shared" si="0"/>
        <v>25.943761112631066</v>
      </c>
    </row>
    <row r="74" spans="1:10" ht="18.95" customHeight="1" x14ac:dyDescent="0.25">
      <c r="A74" s="417" t="s">
        <v>335</v>
      </c>
      <c r="B74" s="418"/>
      <c r="C74" s="446" t="s">
        <v>464</v>
      </c>
      <c r="D74" s="419"/>
      <c r="E74" s="447"/>
      <c r="F74" s="421" t="s">
        <v>465</v>
      </c>
      <c r="G74" s="448">
        <f>SUM(G75+G81)</f>
        <v>286000</v>
      </c>
      <c r="H74" s="448">
        <f>SUM(H75+H81)</f>
        <v>286000</v>
      </c>
      <c r="I74" s="560">
        <f>SUM(I75+I81)</f>
        <v>83904</v>
      </c>
      <c r="J74" s="423">
        <f t="shared" si="0"/>
        <v>29.337062937062935</v>
      </c>
    </row>
    <row r="75" spans="1:10" ht="18.95" customHeight="1" x14ac:dyDescent="0.25">
      <c r="A75" s="545" t="s">
        <v>335</v>
      </c>
      <c r="B75" s="418"/>
      <c r="C75" s="561"/>
      <c r="D75" s="546" t="s">
        <v>466</v>
      </c>
      <c r="E75" s="562"/>
      <c r="F75" s="548" t="s">
        <v>467</v>
      </c>
      <c r="G75" s="563">
        <f>SUM(G76:G80)</f>
        <v>240000</v>
      </c>
      <c r="H75" s="563">
        <f>SUM(H76:H80)</f>
        <v>240000</v>
      </c>
      <c r="I75" s="563">
        <f>SUM(I76:I80)</f>
        <v>83304</v>
      </c>
      <c r="J75" s="550">
        <f t="shared" si="0"/>
        <v>34.71</v>
      </c>
    </row>
    <row r="76" spans="1:10" ht="18.95" customHeight="1" x14ac:dyDescent="0.25">
      <c r="A76" s="551" t="s">
        <v>335</v>
      </c>
      <c r="B76" s="418"/>
      <c r="C76" s="561"/>
      <c r="D76" s="573"/>
      <c r="E76" s="574" t="s">
        <v>468</v>
      </c>
      <c r="F76" s="575" t="s">
        <v>469</v>
      </c>
      <c r="G76" s="568">
        <v>0</v>
      </c>
      <c r="H76" s="568">
        <v>0</v>
      </c>
      <c r="I76" s="586">
        <v>7650</v>
      </c>
      <c r="J76" s="558">
        <v>0</v>
      </c>
    </row>
    <row r="77" spans="1:10" ht="18.95" customHeight="1" x14ac:dyDescent="0.25">
      <c r="A77" s="551" t="s">
        <v>335</v>
      </c>
      <c r="B77" s="418"/>
      <c r="C77" s="561"/>
      <c r="D77" s="573"/>
      <c r="E77" s="574" t="s">
        <v>470</v>
      </c>
      <c r="F77" s="575" t="s">
        <v>471</v>
      </c>
      <c r="G77" s="568">
        <v>80000</v>
      </c>
      <c r="H77" s="568">
        <v>80000</v>
      </c>
      <c r="I77" s="586">
        <v>20354</v>
      </c>
      <c r="J77" s="558">
        <f t="shared" si="0"/>
        <v>25.442500000000003</v>
      </c>
    </row>
    <row r="78" spans="1:10" ht="18.95" customHeight="1" x14ac:dyDescent="0.25">
      <c r="A78" s="551" t="s">
        <v>335</v>
      </c>
      <c r="B78" s="418"/>
      <c r="C78" s="561"/>
      <c r="D78" s="573"/>
      <c r="E78" s="574" t="s">
        <v>472</v>
      </c>
      <c r="F78" s="575" t="s">
        <v>473</v>
      </c>
      <c r="G78" s="568">
        <v>11000</v>
      </c>
      <c r="H78" s="568">
        <v>11000</v>
      </c>
      <c r="I78" s="586">
        <v>1950</v>
      </c>
      <c r="J78" s="558">
        <f>SUM($I78/H78)*100</f>
        <v>17.727272727272727</v>
      </c>
    </row>
    <row r="79" spans="1:10" ht="18.75" customHeight="1" x14ac:dyDescent="0.25">
      <c r="A79" s="551" t="s">
        <v>335</v>
      </c>
      <c r="B79" s="418"/>
      <c r="C79" s="561"/>
      <c r="D79" s="573"/>
      <c r="E79" s="574" t="s">
        <v>474</v>
      </c>
      <c r="F79" s="575" t="s">
        <v>475</v>
      </c>
      <c r="G79" s="568">
        <v>149000</v>
      </c>
      <c r="H79" s="568">
        <v>149000</v>
      </c>
      <c r="I79" s="586">
        <v>53350</v>
      </c>
      <c r="J79" s="558">
        <f>SUM($I79/H79)*100</f>
        <v>35.805369127516776</v>
      </c>
    </row>
    <row r="80" spans="1:10" ht="18.95" hidden="1" customHeight="1" x14ac:dyDescent="0.25">
      <c r="A80" s="551" t="s">
        <v>476</v>
      </c>
      <c r="B80" s="418"/>
      <c r="C80" s="561"/>
      <c r="D80" s="573"/>
      <c r="E80" s="574" t="s">
        <v>477</v>
      </c>
      <c r="F80" s="575" t="s">
        <v>478</v>
      </c>
      <c r="G80" s="568">
        <v>0</v>
      </c>
      <c r="H80" s="568">
        <v>0</v>
      </c>
      <c r="I80" s="568">
        <v>0</v>
      </c>
      <c r="J80" s="558" t="e">
        <f>SUM($I80/H80)*100</f>
        <v>#DIV/0!</v>
      </c>
    </row>
    <row r="81" spans="1:10" ht="18.95" customHeight="1" x14ac:dyDescent="0.25">
      <c r="A81" s="545" t="s">
        <v>335</v>
      </c>
      <c r="B81" s="418"/>
      <c r="C81" s="561"/>
      <c r="D81" s="546" t="s">
        <v>479</v>
      </c>
      <c r="E81" s="574"/>
      <c r="F81" s="548" t="s">
        <v>480</v>
      </c>
      <c r="G81" s="563">
        <f>SUM(G82)</f>
        <v>46000</v>
      </c>
      <c r="H81" s="563">
        <f>SUM(H82)</f>
        <v>46000</v>
      </c>
      <c r="I81" s="563">
        <f>SUM(I82)</f>
        <v>600</v>
      </c>
      <c r="J81" s="550">
        <f>SUM($I81/H81)*100</f>
        <v>1.3043478260869565</v>
      </c>
    </row>
    <row r="82" spans="1:10" ht="18.95" customHeight="1" x14ac:dyDescent="0.25">
      <c r="A82" s="551" t="s">
        <v>335</v>
      </c>
      <c r="B82" s="418"/>
      <c r="C82" s="561"/>
      <c r="D82" s="573"/>
      <c r="E82" s="574" t="s">
        <v>481</v>
      </c>
      <c r="F82" s="575" t="s">
        <v>482</v>
      </c>
      <c r="G82" s="568">
        <v>46000</v>
      </c>
      <c r="H82" s="568">
        <v>46000</v>
      </c>
      <c r="I82" s="568">
        <v>600</v>
      </c>
      <c r="J82" s="558">
        <f>SUM($I82/H82)*100</f>
        <v>1.3043478260869565</v>
      </c>
    </row>
    <row r="83" spans="1:10" ht="16.5" thickBot="1" x14ac:dyDescent="0.3">
      <c r="A83" s="587"/>
      <c r="B83" s="588"/>
      <c r="C83" s="589"/>
      <c r="D83" s="589"/>
      <c r="E83" s="590"/>
      <c r="F83" s="591"/>
      <c r="G83" s="592"/>
      <c r="H83" s="592"/>
      <c r="I83" s="592"/>
      <c r="J83" s="593"/>
    </row>
    <row r="84" spans="1:10" x14ac:dyDescent="0.2">
      <c r="B84" s="594"/>
      <c r="C84" s="594"/>
      <c r="D84" s="594"/>
      <c r="E84" s="594"/>
      <c r="F84" s="594"/>
    </row>
    <row r="85" spans="1:10" x14ac:dyDescent="0.2">
      <c r="B85" s="594"/>
      <c r="C85" s="594"/>
      <c r="D85" s="594"/>
      <c r="E85" s="594"/>
      <c r="F85" s="594"/>
      <c r="I85" s="596"/>
    </row>
    <row r="86" spans="1:10" x14ac:dyDescent="0.2">
      <c r="B86" s="594"/>
      <c r="C86" s="594"/>
      <c r="D86" s="594"/>
      <c r="E86" s="594"/>
      <c r="F86" s="594"/>
      <c r="I86" s="596"/>
    </row>
    <row r="87" spans="1:10" x14ac:dyDescent="0.2">
      <c r="B87" s="594"/>
      <c r="C87" s="594"/>
      <c r="D87" s="594"/>
      <c r="E87" s="594"/>
      <c r="F87" s="594"/>
    </row>
    <row r="88" spans="1:10" x14ac:dyDescent="0.2">
      <c r="B88" s="594"/>
      <c r="C88" s="594"/>
      <c r="D88" s="594"/>
      <c r="E88" s="594"/>
      <c r="F88" s="594"/>
    </row>
    <row r="89" spans="1:10" x14ac:dyDescent="0.2">
      <c r="B89" s="594"/>
      <c r="C89" s="594"/>
      <c r="D89" s="594"/>
      <c r="E89" s="594"/>
      <c r="F89" s="594"/>
    </row>
    <row r="90" spans="1:10" x14ac:dyDescent="0.2">
      <c r="B90" s="594"/>
      <c r="C90" s="594"/>
      <c r="D90" s="594"/>
      <c r="E90" s="594"/>
      <c r="F90" s="594"/>
    </row>
    <row r="91" spans="1:10" x14ac:dyDescent="0.2">
      <c r="B91" s="594"/>
      <c r="C91" s="594"/>
      <c r="D91" s="594"/>
      <c r="E91" s="594"/>
      <c r="F91" s="594"/>
    </row>
    <row r="92" spans="1:10" x14ac:dyDescent="0.2">
      <c r="B92" s="594"/>
      <c r="C92" s="594"/>
      <c r="D92" s="594"/>
      <c r="E92" s="594"/>
      <c r="F92" s="594"/>
    </row>
    <row r="93" spans="1:10" x14ac:dyDescent="0.2">
      <c r="B93" s="594"/>
      <c r="C93" s="594"/>
      <c r="D93" s="594"/>
      <c r="E93" s="594"/>
      <c r="F93" s="594"/>
    </row>
    <row r="94" spans="1:10" x14ac:dyDescent="0.2">
      <c r="B94" s="594"/>
      <c r="C94" s="594"/>
      <c r="D94" s="594"/>
      <c r="E94" s="594"/>
      <c r="F94" s="594"/>
    </row>
    <row r="95" spans="1:10" x14ac:dyDescent="0.2">
      <c r="B95" s="594"/>
      <c r="C95" s="594"/>
      <c r="D95" s="594"/>
      <c r="E95" s="594"/>
      <c r="F95" s="594"/>
    </row>
    <row r="96" spans="1:10" x14ac:dyDescent="0.2">
      <c r="B96" s="594"/>
      <c r="C96" s="594"/>
      <c r="D96" s="594"/>
      <c r="E96" s="594"/>
      <c r="F96" s="594"/>
    </row>
    <row r="97" spans="2:8" x14ac:dyDescent="0.2">
      <c r="B97" s="594"/>
      <c r="C97" s="594"/>
      <c r="D97" s="594"/>
      <c r="E97" s="594"/>
      <c r="F97" s="594"/>
    </row>
    <row r="98" spans="2:8" x14ac:dyDescent="0.2">
      <c r="B98" s="594"/>
      <c r="C98" s="594"/>
      <c r="D98" s="594"/>
      <c r="E98" s="594"/>
      <c r="F98" s="594"/>
    </row>
    <row r="99" spans="2:8" x14ac:dyDescent="0.2">
      <c r="B99" s="594"/>
      <c r="C99" s="594"/>
      <c r="D99" s="594"/>
      <c r="E99" s="594"/>
      <c r="F99" s="594"/>
      <c r="H99" s="506"/>
    </row>
    <row r="100" spans="2:8" x14ac:dyDescent="0.2">
      <c r="B100" s="594"/>
      <c r="C100" s="594"/>
      <c r="D100" s="594"/>
      <c r="E100" s="594"/>
      <c r="F100" s="594"/>
      <c r="H100" s="506"/>
    </row>
    <row r="101" spans="2:8" x14ac:dyDescent="0.2">
      <c r="B101" s="594"/>
      <c r="C101" s="594"/>
      <c r="D101" s="594"/>
      <c r="E101" s="594"/>
      <c r="F101" s="594"/>
      <c r="H101" s="506"/>
    </row>
    <row r="102" spans="2:8" x14ac:dyDescent="0.2">
      <c r="B102" s="594"/>
      <c r="C102" s="594"/>
      <c r="D102" s="594"/>
      <c r="E102" s="594"/>
      <c r="F102" s="594"/>
      <c r="H102" s="506"/>
    </row>
    <row r="103" spans="2:8" x14ac:dyDescent="0.2">
      <c r="B103" s="594"/>
      <c r="C103" s="594"/>
      <c r="D103" s="594"/>
      <c r="E103" s="594"/>
      <c r="F103" s="594"/>
      <c r="H103" s="506"/>
    </row>
    <row r="104" spans="2:8" x14ac:dyDescent="0.2">
      <c r="B104" s="594"/>
      <c r="C104" s="594"/>
      <c r="D104" s="594"/>
      <c r="E104" s="594"/>
      <c r="F104" s="594"/>
      <c r="H104" s="506"/>
    </row>
    <row r="105" spans="2:8" x14ac:dyDescent="0.2">
      <c r="B105" s="594"/>
      <c r="C105" s="594"/>
      <c r="D105" s="594"/>
      <c r="E105" s="594"/>
      <c r="F105" s="594"/>
      <c r="H105" s="506"/>
    </row>
    <row r="106" spans="2:8" x14ac:dyDescent="0.2">
      <c r="B106" s="594"/>
      <c r="C106" s="594"/>
      <c r="D106" s="594"/>
      <c r="E106" s="594"/>
      <c r="F106" s="594"/>
      <c r="H106" s="506"/>
    </row>
    <row r="107" spans="2:8" x14ac:dyDescent="0.2">
      <c r="B107" s="594"/>
      <c r="C107" s="594"/>
      <c r="D107" s="594"/>
      <c r="E107" s="594"/>
      <c r="F107" s="594"/>
      <c r="H107" s="506"/>
    </row>
    <row r="108" spans="2:8" x14ac:dyDescent="0.2">
      <c r="B108" s="594"/>
      <c r="C108" s="594"/>
      <c r="D108" s="594"/>
      <c r="E108" s="594"/>
      <c r="F108" s="594"/>
      <c r="H108" s="506"/>
    </row>
    <row r="109" spans="2:8" x14ac:dyDescent="0.2">
      <c r="B109" s="594"/>
      <c r="C109" s="594"/>
      <c r="D109" s="594"/>
      <c r="E109" s="594"/>
      <c r="F109" s="594"/>
      <c r="H109" s="506"/>
    </row>
    <row r="110" spans="2:8" x14ac:dyDescent="0.2">
      <c r="B110" s="594"/>
      <c r="C110" s="594"/>
      <c r="D110" s="594"/>
      <c r="E110" s="594"/>
      <c r="F110" s="594"/>
      <c r="H110" s="506"/>
    </row>
    <row r="111" spans="2:8" x14ac:dyDescent="0.2">
      <c r="B111" s="594"/>
      <c r="C111" s="594"/>
      <c r="D111" s="594"/>
      <c r="E111" s="594"/>
      <c r="F111" s="594"/>
      <c r="H111" s="506"/>
    </row>
    <row r="112" spans="2:8" x14ac:dyDescent="0.2">
      <c r="B112" s="594"/>
      <c r="C112" s="594"/>
      <c r="D112" s="594"/>
      <c r="E112" s="594"/>
      <c r="F112" s="594"/>
      <c r="H112" s="506"/>
    </row>
    <row r="113" spans="2:8" x14ac:dyDescent="0.2">
      <c r="B113" s="594"/>
      <c r="C113" s="594"/>
      <c r="D113" s="594"/>
      <c r="E113" s="594"/>
      <c r="F113" s="594"/>
      <c r="H113" s="506"/>
    </row>
    <row r="114" spans="2:8" x14ac:dyDescent="0.2">
      <c r="B114" s="594"/>
      <c r="C114" s="594"/>
      <c r="D114" s="594"/>
      <c r="E114" s="594"/>
      <c r="F114" s="594"/>
      <c r="H114" s="506"/>
    </row>
    <row r="115" spans="2:8" x14ac:dyDescent="0.2">
      <c r="B115" s="594"/>
      <c r="C115" s="594"/>
      <c r="D115" s="594"/>
      <c r="E115" s="594"/>
      <c r="F115" s="594"/>
      <c r="H115" s="506"/>
    </row>
    <row r="116" spans="2:8" x14ac:dyDescent="0.2">
      <c r="B116" s="594"/>
      <c r="C116" s="594"/>
      <c r="D116" s="594"/>
      <c r="E116" s="594"/>
      <c r="F116" s="594"/>
      <c r="H116" s="506"/>
    </row>
    <row r="117" spans="2:8" x14ac:dyDescent="0.2">
      <c r="B117" s="594"/>
      <c r="C117" s="594"/>
      <c r="D117" s="594"/>
      <c r="E117" s="594"/>
      <c r="F117" s="594"/>
      <c r="H117" s="506"/>
    </row>
    <row r="118" spans="2:8" x14ac:dyDescent="0.2">
      <c r="B118" s="594"/>
      <c r="C118" s="594"/>
      <c r="D118" s="594"/>
      <c r="E118" s="594"/>
      <c r="F118" s="594"/>
      <c r="H118" s="506"/>
    </row>
    <row r="119" spans="2:8" x14ac:dyDescent="0.2">
      <c r="B119" s="594"/>
      <c r="C119" s="594"/>
      <c r="D119" s="594"/>
      <c r="E119" s="594"/>
      <c r="F119" s="594"/>
      <c r="H119" s="506"/>
    </row>
    <row r="120" spans="2:8" x14ac:dyDescent="0.2">
      <c r="B120" s="594"/>
      <c r="C120" s="594"/>
      <c r="D120" s="594"/>
      <c r="E120" s="594"/>
      <c r="F120" s="594"/>
      <c r="H120" s="506"/>
    </row>
    <row r="121" spans="2:8" x14ac:dyDescent="0.2">
      <c r="B121" s="594"/>
      <c r="C121" s="594"/>
      <c r="D121" s="594"/>
      <c r="E121" s="594"/>
      <c r="F121" s="594"/>
      <c r="H121" s="506"/>
    </row>
    <row r="122" spans="2:8" x14ac:dyDescent="0.2">
      <c r="B122" s="594"/>
      <c r="C122" s="594"/>
      <c r="D122" s="594"/>
      <c r="E122" s="594"/>
      <c r="F122" s="594"/>
      <c r="H122" s="506"/>
    </row>
    <row r="123" spans="2:8" x14ac:dyDescent="0.2">
      <c r="B123" s="594"/>
      <c r="C123" s="594"/>
      <c r="D123" s="594"/>
      <c r="E123" s="594"/>
      <c r="F123" s="594"/>
      <c r="H123" s="506"/>
    </row>
    <row r="124" spans="2:8" x14ac:dyDescent="0.2">
      <c r="B124" s="594"/>
      <c r="C124" s="594"/>
      <c r="D124" s="594"/>
      <c r="E124" s="594"/>
      <c r="F124" s="594"/>
      <c r="H124" s="506"/>
    </row>
    <row r="125" spans="2:8" x14ac:dyDescent="0.2">
      <c r="B125" s="594"/>
      <c r="C125" s="594"/>
      <c r="D125" s="594"/>
      <c r="E125" s="594"/>
      <c r="F125" s="594"/>
      <c r="H125" s="506"/>
    </row>
    <row r="126" spans="2:8" x14ac:dyDescent="0.2">
      <c r="B126" s="594"/>
      <c r="C126" s="594"/>
      <c r="D126" s="594"/>
      <c r="E126" s="594"/>
      <c r="F126" s="594"/>
      <c r="H126" s="506"/>
    </row>
    <row r="127" spans="2:8" x14ac:dyDescent="0.2">
      <c r="B127" s="594"/>
      <c r="C127" s="594"/>
      <c r="D127" s="594"/>
      <c r="E127" s="594"/>
      <c r="F127" s="594"/>
      <c r="H127" s="506"/>
    </row>
    <row r="128" spans="2:8" x14ac:dyDescent="0.2">
      <c r="B128" s="594"/>
      <c r="C128" s="594"/>
      <c r="D128" s="594"/>
      <c r="E128" s="594"/>
      <c r="F128" s="594"/>
      <c r="H128" s="506"/>
    </row>
    <row r="129" spans="2:8" x14ac:dyDescent="0.2">
      <c r="B129" s="594"/>
      <c r="C129" s="594"/>
      <c r="D129" s="594"/>
      <c r="E129" s="594"/>
      <c r="F129" s="594"/>
      <c r="H129" s="506"/>
    </row>
    <row r="130" spans="2:8" x14ac:dyDescent="0.2">
      <c r="B130" s="594"/>
      <c r="C130" s="594"/>
      <c r="D130" s="594"/>
      <c r="E130" s="594"/>
      <c r="F130" s="594"/>
      <c r="H130" s="506"/>
    </row>
    <row r="131" spans="2:8" x14ac:dyDescent="0.2">
      <c r="B131" s="594"/>
      <c r="C131" s="594"/>
      <c r="D131" s="594"/>
      <c r="E131" s="594"/>
      <c r="F131" s="594"/>
      <c r="H131" s="506"/>
    </row>
    <row r="132" spans="2:8" x14ac:dyDescent="0.2">
      <c r="B132" s="594"/>
      <c r="C132" s="594"/>
      <c r="D132" s="594"/>
      <c r="E132" s="594"/>
      <c r="F132" s="594"/>
      <c r="H132" s="506"/>
    </row>
    <row r="133" spans="2:8" x14ac:dyDescent="0.2">
      <c r="B133" s="594"/>
      <c r="C133" s="594"/>
      <c r="D133" s="594"/>
      <c r="E133" s="594"/>
      <c r="F133" s="594"/>
      <c r="H133" s="506"/>
    </row>
    <row r="134" spans="2:8" x14ac:dyDescent="0.2">
      <c r="B134" s="594"/>
      <c r="C134" s="594"/>
      <c r="D134" s="594"/>
      <c r="E134" s="594"/>
      <c r="F134" s="594"/>
      <c r="H134" s="506"/>
    </row>
    <row r="135" spans="2:8" x14ac:dyDescent="0.2">
      <c r="B135" s="594"/>
      <c r="C135" s="594"/>
      <c r="D135" s="594"/>
      <c r="E135" s="594"/>
      <c r="F135" s="594"/>
      <c r="H135" s="506"/>
    </row>
    <row r="136" spans="2:8" x14ac:dyDescent="0.2">
      <c r="B136" s="594"/>
      <c r="C136" s="594"/>
      <c r="D136" s="594"/>
      <c r="E136" s="594"/>
      <c r="F136" s="594"/>
      <c r="H136" s="506"/>
    </row>
    <row r="137" spans="2:8" x14ac:dyDescent="0.2">
      <c r="B137" s="594"/>
      <c r="C137" s="594"/>
      <c r="D137" s="594"/>
      <c r="E137" s="594"/>
      <c r="F137" s="594"/>
      <c r="H137" s="506"/>
    </row>
    <row r="138" spans="2:8" x14ac:dyDescent="0.2">
      <c r="B138" s="594"/>
      <c r="C138" s="594"/>
      <c r="D138" s="594"/>
      <c r="E138" s="594"/>
      <c r="F138" s="594"/>
      <c r="H138" s="506"/>
    </row>
    <row r="139" spans="2:8" x14ac:dyDescent="0.2">
      <c r="B139" s="594"/>
      <c r="C139" s="594"/>
      <c r="D139" s="594"/>
      <c r="E139" s="594"/>
      <c r="F139" s="594"/>
      <c r="H139" s="506"/>
    </row>
    <row r="140" spans="2:8" x14ac:dyDescent="0.2">
      <c r="B140" s="594"/>
      <c r="C140" s="594"/>
      <c r="D140" s="594"/>
      <c r="E140" s="594"/>
      <c r="F140" s="594"/>
      <c r="H140" s="506"/>
    </row>
    <row r="141" spans="2:8" x14ac:dyDescent="0.2">
      <c r="B141" s="594"/>
      <c r="C141" s="594"/>
      <c r="D141" s="594"/>
      <c r="E141" s="594"/>
      <c r="F141" s="594"/>
      <c r="H141" s="506"/>
    </row>
    <row r="142" spans="2:8" x14ac:dyDescent="0.2">
      <c r="B142" s="594"/>
      <c r="C142" s="594"/>
      <c r="D142" s="594"/>
      <c r="E142" s="594"/>
      <c r="F142" s="594"/>
      <c r="H142" s="506"/>
    </row>
    <row r="143" spans="2:8" x14ac:dyDescent="0.2">
      <c r="B143" s="594"/>
      <c r="C143" s="594"/>
      <c r="D143" s="594"/>
      <c r="E143" s="594"/>
      <c r="F143" s="594"/>
      <c r="H143" s="506"/>
    </row>
    <row r="144" spans="2:8" x14ac:dyDescent="0.2">
      <c r="B144" s="594"/>
      <c r="C144" s="594"/>
      <c r="D144" s="594"/>
      <c r="E144" s="594"/>
      <c r="F144" s="594"/>
      <c r="H144" s="506"/>
    </row>
    <row r="145" spans="2:8" x14ac:dyDescent="0.2">
      <c r="B145" s="594"/>
      <c r="C145" s="594"/>
      <c r="D145" s="594"/>
      <c r="E145" s="594"/>
      <c r="F145" s="594"/>
      <c r="H145" s="506"/>
    </row>
    <row r="146" spans="2:8" x14ac:dyDescent="0.2">
      <c r="B146" s="594"/>
      <c r="C146" s="594"/>
      <c r="D146" s="594"/>
      <c r="E146" s="594"/>
      <c r="F146" s="594"/>
      <c r="H146" s="506"/>
    </row>
    <row r="147" spans="2:8" x14ac:dyDescent="0.2">
      <c r="B147" s="594"/>
      <c r="C147" s="594"/>
      <c r="D147" s="594"/>
      <c r="E147" s="594"/>
      <c r="F147" s="594"/>
      <c r="H147" s="506"/>
    </row>
    <row r="148" spans="2:8" x14ac:dyDescent="0.2">
      <c r="B148" s="594"/>
      <c r="C148" s="594"/>
      <c r="D148" s="594"/>
      <c r="E148" s="594"/>
      <c r="F148" s="594"/>
      <c r="H148" s="506"/>
    </row>
    <row r="149" spans="2:8" x14ac:dyDescent="0.2">
      <c r="B149" s="594"/>
      <c r="C149" s="594"/>
      <c r="D149" s="594"/>
      <c r="E149" s="594"/>
      <c r="F149" s="594"/>
      <c r="H149" s="506"/>
    </row>
    <row r="150" spans="2:8" x14ac:dyDescent="0.2">
      <c r="B150" s="594"/>
      <c r="C150" s="594"/>
      <c r="D150" s="594"/>
      <c r="E150" s="594"/>
      <c r="F150" s="594"/>
      <c r="H150" s="506"/>
    </row>
    <row r="151" spans="2:8" x14ac:dyDescent="0.2">
      <c r="B151" s="594"/>
      <c r="C151" s="594"/>
      <c r="D151" s="594"/>
      <c r="E151" s="594"/>
      <c r="F151" s="594"/>
      <c r="H151" s="506"/>
    </row>
    <row r="152" spans="2:8" x14ac:dyDescent="0.2">
      <c r="B152" s="594"/>
      <c r="C152" s="594"/>
      <c r="D152" s="594"/>
      <c r="E152" s="594"/>
      <c r="F152" s="594"/>
      <c r="H152" s="506"/>
    </row>
    <row r="153" spans="2:8" x14ac:dyDescent="0.2">
      <c r="B153" s="594"/>
      <c r="C153" s="594"/>
      <c r="D153" s="594"/>
      <c r="E153" s="594"/>
      <c r="F153" s="594"/>
      <c r="H153" s="506"/>
    </row>
    <row r="154" spans="2:8" x14ac:dyDescent="0.2">
      <c r="B154" s="594"/>
      <c r="C154" s="594"/>
      <c r="D154" s="594"/>
      <c r="E154" s="594"/>
      <c r="F154" s="594"/>
      <c r="H154" s="506"/>
    </row>
    <row r="155" spans="2:8" x14ac:dyDescent="0.2">
      <c r="B155" s="594"/>
      <c r="C155" s="594"/>
      <c r="D155" s="594"/>
      <c r="E155" s="594"/>
      <c r="F155" s="594"/>
      <c r="H155" s="506"/>
    </row>
    <row r="156" spans="2:8" x14ac:dyDescent="0.2">
      <c r="B156" s="594"/>
      <c r="C156" s="594"/>
      <c r="D156" s="594"/>
      <c r="E156" s="594"/>
      <c r="F156" s="594"/>
      <c r="H156" s="506"/>
    </row>
    <row r="157" spans="2:8" x14ac:dyDescent="0.2">
      <c r="B157" s="594"/>
      <c r="C157" s="594"/>
      <c r="D157" s="594"/>
      <c r="E157" s="594"/>
      <c r="F157" s="594"/>
      <c r="H157" s="506"/>
    </row>
    <row r="158" spans="2:8" x14ac:dyDescent="0.2">
      <c r="B158" s="594"/>
      <c r="C158" s="594"/>
      <c r="D158" s="594"/>
      <c r="E158" s="594"/>
      <c r="F158" s="594"/>
      <c r="H158" s="506"/>
    </row>
    <row r="159" spans="2:8" x14ac:dyDescent="0.2">
      <c r="B159" s="594"/>
      <c r="C159" s="594"/>
      <c r="D159" s="594"/>
      <c r="E159" s="594"/>
      <c r="F159" s="594"/>
      <c r="H159" s="506"/>
    </row>
    <row r="160" spans="2:8" x14ac:dyDescent="0.2">
      <c r="B160" s="594"/>
      <c r="C160" s="594"/>
      <c r="D160" s="594"/>
      <c r="E160" s="594"/>
      <c r="F160" s="594"/>
      <c r="H160" s="506"/>
    </row>
    <row r="161" spans="2:8" x14ac:dyDescent="0.2">
      <c r="B161" s="594"/>
      <c r="C161" s="594"/>
      <c r="D161" s="594"/>
      <c r="E161" s="594"/>
      <c r="F161" s="594"/>
      <c r="H161" s="506"/>
    </row>
    <row r="162" spans="2:8" x14ac:dyDescent="0.2">
      <c r="B162" s="594"/>
      <c r="C162" s="594"/>
      <c r="D162" s="594"/>
      <c r="E162" s="594"/>
      <c r="F162" s="594"/>
      <c r="H162" s="506"/>
    </row>
    <row r="163" spans="2:8" x14ac:dyDescent="0.2">
      <c r="B163" s="594"/>
      <c r="C163" s="594"/>
      <c r="D163" s="594"/>
      <c r="E163" s="594"/>
      <c r="F163" s="594"/>
      <c r="H163" s="506"/>
    </row>
    <row r="164" spans="2:8" x14ac:dyDescent="0.2">
      <c r="B164" s="594"/>
      <c r="C164" s="594"/>
      <c r="D164" s="594"/>
      <c r="E164" s="594"/>
      <c r="F164" s="594"/>
      <c r="H164" s="506"/>
    </row>
    <row r="165" spans="2:8" x14ac:dyDescent="0.2">
      <c r="B165" s="594"/>
      <c r="C165" s="594"/>
      <c r="D165" s="594"/>
      <c r="E165" s="594"/>
      <c r="F165" s="594"/>
      <c r="H165" s="506"/>
    </row>
    <row r="166" spans="2:8" x14ac:dyDescent="0.2">
      <c r="B166" s="594"/>
      <c r="C166" s="594"/>
      <c r="D166" s="594"/>
      <c r="E166" s="594"/>
      <c r="F166" s="594"/>
      <c r="H166" s="506"/>
    </row>
    <row r="167" spans="2:8" x14ac:dyDescent="0.2">
      <c r="B167" s="594"/>
      <c r="C167" s="594"/>
      <c r="D167" s="594"/>
      <c r="E167" s="594"/>
      <c r="F167" s="594"/>
      <c r="H167" s="506"/>
    </row>
    <row r="168" spans="2:8" x14ac:dyDescent="0.2">
      <c r="B168" s="594"/>
      <c r="C168" s="594"/>
      <c r="D168" s="594"/>
      <c r="E168" s="594"/>
      <c r="F168" s="594"/>
      <c r="H168" s="506"/>
    </row>
    <row r="169" spans="2:8" x14ac:dyDescent="0.2">
      <c r="B169" s="594"/>
      <c r="C169" s="594"/>
      <c r="D169" s="594"/>
      <c r="E169" s="594"/>
      <c r="F169" s="594"/>
      <c r="H169" s="506"/>
    </row>
    <row r="170" spans="2:8" x14ac:dyDescent="0.2">
      <c r="B170" s="594"/>
      <c r="C170" s="594"/>
      <c r="D170" s="594"/>
      <c r="E170" s="594"/>
      <c r="F170" s="594"/>
      <c r="H170" s="506"/>
    </row>
    <row r="171" spans="2:8" x14ac:dyDescent="0.2">
      <c r="B171" s="594"/>
      <c r="C171" s="594"/>
      <c r="D171" s="594"/>
      <c r="E171" s="594"/>
      <c r="F171" s="594"/>
      <c r="H171" s="506"/>
    </row>
    <row r="172" spans="2:8" x14ac:dyDescent="0.2">
      <c r="B172" s="594"/>
      <c r="C172" s="594"/>
      <c r="D172" s="594"/>
      <c r="E172" s="594"/>
      <c r="F172" s="594"/>
      <c r="H172" s="506"/>
    </row>
    <row r="173" spans="2:8" x14ac:dyDescent="0.2">
      <c r="B173" s="594"/>
      <c r="C173" s="594"/>
      <c r="D173" s="594"/>
      <c r="E173" s="594"/>
      <c r="F173" s="594"/>
      <c r="H173" s="506"/>
    </row>
    <row r="174" spans="2:8" x14ac:dyDescent="0.2">
      <c r="B174" s="594"/>
      <c r="C174" s="594"/>
      <c r="D174" s="594"/>
      <c r="E174" s="594"/>
      <c r="F174" s="594"/>
      <c r="H174" s="506"/>
    </row>
    <row r="175" spans="2:8" x14ac:dyDescent="0.2">
      <c r="B175" s="594"/>
      <c r="C175" s="594"/>
      <c r="D175" s="594"/>
      <c r="E175" s="594"/>
      <c r="F175" s="594"/>
      <c r="H175" s="506"/>
    </row>
    <row r="176" spans="2:8" x14ac:dyDescent="0.2">
      <c r="B176" s="594"/>
      <c r="C176" s="594"/>
      <c r="D176" s="594"/>
      <c r="E176" s="594"/>
      <c r="F176" s="594"/>
      <c r="H176" s="506"/>
    </row>
    <row r="177" spans="2:8" x14ac:dyDescent="0.2">
      <c r="B177" s="594"/>
      <c r="C177" s="594"/>
      <c r="D177" s="594"/>
      <c r="E177" s="594"/>
      <c r="F177" s="594"/>
      <c r="H177" s="506"/>
    </row>
    <row r="178" spans="2:8" x14ac:dyDescent="0.2">
      <c r="B178" s="594"/>
      <c r="C178" s="594"/>
      <c r="D178" s="594"/>
      <c r="E178" s="594"/>
      <c r="F178" s="594"/>
      <c r="H178" s="506"/>
    </row>
    <row r="179" spans="2:8" x14ac:dyDescent="0.2">
      <c r="B179" s="594"/>
      <c r="C179" s="594"/>
      <c r="D179" s="594"/>
      <c r="E179" s="594"/>
      <c r="F179" s="594"/>
      <c r="H179" s="506"/>
    </row>
    <row r="180" spans="2:8" x14ac:dyDescent="0.2">
      <c r="B180" s="594"/>
      <c r="C180" s="594"/>
      <c r="D180" s="594"/>
      <c r="E180" s="594"/>
      <c r="F180" s="594"/>
      <c r="H180" s="506"/>
    </row>
    <row r="181" spans="2:8" x14ac:dyDescent="0.2">
      <c r="B181" s="594"/>
      <c r="C181" s="594"/>
      <c r="D181" s="594"/>
      <c r="E181" s="594"/>
      <c r="F181" s="594"/>
      <c r="H181" s="506"/>
    </row>
    <row r="182" spans="2:8" x14ac:dyDescent="0.2">
      <c r="B182" s="594"/>
      <c r="C182" s="594"/>
      <c r="D182" s="594"/>
      <c r="E182" s="594"/>
      <c r="F182" s="594"/>
      <c r="H182" s="506"/>
    </row>
    <row r="183" spans="2:8" x14ac:dyDescent="0.2">
      <c r="B183" s="594"/>
      <c r="C183" s="594"/>
      <c r="D183" s="594"/>
      <c r="E183" s="594"/>
      <c r="F183" s="594"/>
      <c r="H183" s="506"/>
    </row>
    <row r="184" spans="2:8" x14ac:dyDescent="0.2">
      <c r="B184" s="594"/>
      <c r="C184" s="594"/>
      <c r="D184" s="594"/>
      <c r="E184" s="594"/>
      <c r="F184" s="594"/>
      <c r="H184" s="506"/>
    </row>
    <row r="185" spans="2:8" x14ac:dyDescent="0.2">
      <c r="B185" s="594"/>
      <c r="C185" s="594"/>
      <c r="D185" s="594"/>
      <c r="E185" s="594"/>
      <c r="F185" s="594"/>
      <c r="H185" s="506"/>
    </row>
    <row r="186" spans="2:8" x14ac:dyDescent="0.2">
      <c r="B186" s="594"/>
      <c r="C186" s="594"/>
      <c r="D186" s="594"/>
      <c r="E186" s="594"/>
      <c r="F186" s="594"/>
      <c r="H186" s="506"/>
    </row>
    <row r="187" spans="2:8" x14ac:dyDescent="0.2">
      <c r="B187" s="594"/>
      <c r="C187" s="594"/>
      <c r="D187" s="594"/>
      <c r="E187" s="594"/>
      <c r="F187" s="594"/>
      <c r="H187" s="506"/>
    </row>
    <row r="188" spans="2:8" x14ac:dyDescent="0.2">
      <c r="B188" s="594"/>
      <c r="C188" s="594"/>
      <c r="D188" s="594"/>
      <c r="E188" s="594"/>
      <c r="F188" s="594"/>
      <c r="H188" s="506"/>
    </row>
    <row r="189" spans="2:8" x14ac:dyDescent="0.2">
      <c r="B189" s="594"/>
      <c r="C189" s="594"/>
      <c r="D189" s="594"/>
      <c r="E189" s="594"/>
      <c r="F189" s="594"/>
      <c r="H189" s="506"/>
    </row>
    <row r="190" spans="2:8" x14ac:dyDescent="0.2">
      <c r="B190" s="594"/>
      <c r="C190" s="594"/>
      <c r="D190" s="594"/>
      <c r="E190" s="594"/>
      <c r="F190" s="594"/>
      <c r="H190" s="506"/>
    </row>
    <row r="191" spans="2:8" x14ac:dyDescent="0.2">
      <c r="B191" s="594"/>
      <c r="C191" s="594"/>
      <c r="D191" s="594"/>
      <c r="E191" s="594"/>
      <c r="F191" s="594"/>
      <c r="H191" s="506"/>
    </row>
    <row r="192" spans="2:8" x14ac:dyDescent="0.2">
      <c r="B192" s="594"/>
      <c r="C192" s="594"/>
      <c r="D192" s="594"/>
      <c r="E192" s="594"/>
      <c r="F192" s="594"/>
      <c r="H192" s="506"/>
    </row>
    <row r="193" spans="2:8" x14ac:dyDescent="0.2">
      <c r="B193" s="594"/>
      <c r="C193" s="594"/>
      <c r="D193" s="594"/>
      <c r="E193" s="594"/>
      <c r="F193" s="594"/>
      <c r="H193" s="506"/>
    </row>
    <row r="194" spans="2:8" x14ac:dyDescent="0.2">
      <c r="B194" s="594"/>
      <c r="C194" s="594"/>
      <c r="D194" s="594"/>
      <c r="E194" s="594"/>
      <c r="F194" s="594"/>
      <c r="H194" s="506"/>
    </row>
    <row r="195" spans="2:8" x14ac:dyDescent="0.2">
      <c r="B195" s="594"/>
      <c r="C195" s="594"/>
      <c r="D195" s="594"/>
      <c r="E195" s="594"/>
      <c r="F195" s="594"/>
      <c r="H195" s="506"/>
    </row>
    <row r="196" spans="2:8" x14ac:dyDescent="0.2">
      <c r="B196" s="594"/>
      <c r="C196" s="594"/>
      <c r="D196" s="594"/>
      <c r="E196" s="594"/>
      <c r="F196" s="594"/>
      <c r="H196" s="506"/>
    </row>
    <row r="197" spans="2:8" x14ac:dyDescent="0.2">
      <c r="B197" s="594"/>
      <c r="C197" s="594"/>
      <c r="D197" s="594"/>
      <c r="E197" s="594"/>
      <c r="F197" s="594"/>
      <c r="H197" s="506"/>
    </row>
    <row r="198" spans="2:8" x14ac:dyDescent="0.2">
      <c r="B198" s="594"/>
      <c r="C198" s="594"/>
      <c r="D198" s="594"/>
      <c r="E198" s="594"/>
      <c r="F198" s="594"/>
      <c r="H198" s="506"/>
    </row>
    <row r="199" spans="2:8" x14ac:dyDescent="0.2">
      <c r="B199" s="594"/>
      <c r="C199" s="594"/>
      <c r="D199" s="594"/>
      <c r="E199" s="594"/>
      <c r="F199" s="594"/>
      <c r="H199" s="506"/>
    </row>
    <row r="200" spans="2:8" x14ac:dyDescent="0.2">
      <c r="B200" s="594"/>
      <c r="C200" s="594"/>
      <c r="D200" s="594"/>
      <c r="E200" s="594"/>
      <c r="F200" s="594"/>
      <c r="H200" s="506"/>
    </row>
    <row r="201" spans="2:8" x14ac:dyDescent="0.2">
      <c r="B201" s="594"/>
      <c r="C201" s="594"/>
      <c r="D201" s="594"/>
      <c r="E201" s="594"/>
      <c r="F201" s="594"/>
      <c r="H201" s="506"/>
    </row>
    <row r="202" spans="2:8" x14ac:dyDescent="0.2">
      <c r="B202" s="594"/>
      <c r="C202" s="594"/>
      <c r="D202" s="594"/>
      <c r="E202" s="594"/>
      <c r="F202" s="594"/>
      <c r="H202" s="506"/>
    </row>
    <row r="203" spans="2:8" x14ac:dyDescent="0.2">
      <c r="B203" s="594"/>
      <c r="C203" s="594"/>
      <c r="D203" s="594"/>
      <c r="E203" s="594"/>
      <c r="F203" s="594"/>
      <c r="H203" s="506"/>
    </row>
    <row r="204" spans="2:8" x14ac:dyDescent="0.2">
      <c r="B204" s="594"/>
      <c r="C204" s="594"/>
      <c r="D204" s="594"/>
      <c r="E204" s="594"/>
      <c r="F204" s="594"/>
      <c r="H204" s="506"/>
    </row>
    <row r="205" spans="2:8" x14ac:dyDescent="0.2">
      <c r="B205" s="594"/>
      <c r="C205" s="594"/>
      <c r="D205" s="594"/>
      <c r="E205" s="594"/>
      <c r="F205" s="594"/>
      <c r="H205" s="506"/>
    </row>
    <row r="206" spans="2:8" x14ac:dyDescent="0.2">
      <c r="B206" s="594"/>
      <c r="C206" s="594"/>
      <c r="D206" s="594"/>
      <c r="E206" s="594"/>
      <c r="F206" s="594"/>
      <c r="H206" s="506"/>
    </row>
    <row r="207" spans="2:8" x14ac:dyDescent="0.2">
      <c r="B207" s="594"/>
      <c r="C207" s="594"/>
      <c r="D207" s="594"/>
      <c r="E207" s="594"/>
      <c r="F207" s="594"/>
      <c r="H207" s="506"/>
    </row>
    <row r="208" spans="2:8" x14ac:dyDescent="0.2">
      <c r="B208" s="594"/>
      <c r="C208" s="594"/>
      <c r="D208" s="594"/>
      <c r="E208" s="594"/>
      <c r="F208" s="594"/>
      <c r="H208" s="506"/>
    </row>
    <row r="209" spans="2:8" x14ac:dyDescent="0.2">
      <c r="B209" s="594"/>
      <c r="C209" s="594"/>
      <c r="D209" s="594"/>
      <c r="E209" s="594"/>
      <c r="F209" s="594"/>
      <c r="H209" s="506"/>
    </row>
    <row r="210" spans="2:8" x14ac:dyDescent="0.2">
      <c r="B210" s="594"/>
      <c r="C210" s="594"/>
      <c r="D210" s="594"/>
      <c r="E210" s="594"/>
      <c r="F210" s="594"/>
      <c r="H210" s="506"/>
    </row>
    <row r="211" spans="2:8" x14ac:dyDescent="0.2">
      <c r="B211" s="594"/>
      <c r="C211" s="594"/>
      <c r="D211" s="594"/>
      <c r="E211" s="594"/>
      <c r="F211" s="594"/>
      <c r="H211" s="506"/>
    </row>
    <row r="212" spans="2:8" x14ac:dyDescent="0.2">
      <c r="B212" s="594"/>
      <c r="C212" s="594"/>
      <c r="D212" s="594"/>
      <c r="E212" s="594"/>
      <c r="F212" s="594"/>
      <c r="H212" s="506"/>
    </row>
    <row r="213" spans="2:8" x14ac:dyDescent="0.2">
      <c r="B213" s="594"/>
      <c r="C213" s="594"/>
      <c r="D213" s="594"/>
      <c r="E213" s="594"/>
      <c r="F213" s="594"/>
      <c r="H213" s="506"/>
    </row>
    <row r="214" spans="2:8" x14ac:dyDescent="0.2">
      <c r="B214" s="594"/>
      <c r="C214" s="594"/>
      <c r="D214" s="594"/>
      <c r="E214" s="594"/>
      <c r="F214" s="594"/>
      <c r="H214" s="506"/>
    </row>
    <row r="215" spans="2:8" x14ac:dyDescent="0.2">
      <c r="B215" s="594"/>
      <c r="C215" s="594"/>
      <c r="D215" s="594"/>
      <c r="E215" s="594"/>
      <c r="F215" s="594"/>
      <c r="H215" s="506"/>
    </row>
    <row r="216" spans="2:8" x14ac:dyDescent="0.2">
      <c r="B216" s="594"/>
      <c r="C216" s="594"/>
      <c r="D216" s="594"/>
      <c r="E216" s="594"/>
      <c r="F216" s="594"/>
      <c r="H216" s="506"/>
    </row>
    <row r="217" spans="2:8" x14ac:dyDescent="0.2">
      <c r="B217" s="594"/>
      <c r="C217" s="594"/>
      <c r="D217" s="594"/>
      <c r="E217" s="594"/>
      <c r="F217" s="594"/>
      <c r="H217" s="506"/>
    </row>
    <row r="218" spans="2:8" x14ac:dyDescent="0.2">
      <c r="B218" s="594"/>
      <c r="C218" s="594"/>
      <c r="D218" s="594"/>
      <c r="E218" s="594"/>
      <c r="F218" s="594"/>
      <c r="H218" s="506"/>
    </row>
    <row r="219" spans="2:8" x14ac:dyDescent="0.2">
      <c r="B219" s="594"/>
      <c r="C219" s="594"/>
      <c r="D219" s="594"/>
      <c r="E219" s="594"/>
      <c r="F219" s="594"/>
      <c r="H219" s="506"/>
    </row>
    <row r="220" spans="2:8" x14ac:dyDescent="0.2">
      <c r="B220" s="594"/>
      <c r="C220" s="594"/>
      <c r="D220" s="594"/>
      <c r="E220" s="594"/>
      <c r="F220" s="594"/>
      <c r="H220" s="506"/>
    </row>
    <row r="221" spans="2:8" x14ac:dyDescent="0.2">
      <c r="B221" s="594"/>
      <c r="C221" s="594"/>
      <c r="D221" s="594"/>
      <c r="E221" s="594"/>
      <c r="F221" s="594"/>
      <c r="H221" s="506"/>
    </row>
    <row r="222" spans="2:8" x14ac:dyDescent="0.2">
      <c r="B222" s="594"/>
      <c r="C222" s="594"/>
      <c r="D222" s="594"/>
      <c r="E222" s="594"/>
      <c r="F222" s="594"/>
      <c r="H222" s="506"/>
    </row>
    <row r="223" spans="2:8" x14ac:dyDescent="0.2">
      <c r="B223" s="594"/>
      <c r="C223" s="594"/>
      <c r="D223" s="594"/>
      <c r="E223" s="594"/>
      <c r="F223" s="594"/>
      <c r="H223" s="506"/>
    </row>
    <row r="224" spans="2:8" x14ac:dyDescent="0.2">
      <c r="B224" s="594"/>
      <c r="C224" s="594"/>
      <c r="D224" s="594"/>
      <c r="E224" s="594"/>
      <c r="F224" s="594"/>
      <c r="H224" s="506"/>
    </row>
    <row r="225" spans="2:8" x14ac:dyDescent="0.2">
      <c r="B225" s="594"/>
      <c r="C225" s="594"/>
      <c r="D225" s="594"/>
      <c r="E225" s="594"/>
      <c r="F225" s="594"/>
      <c r="H225" s="506"/>
    </row>
    <row r="226" spans="2:8" x14ac:dyDescent="0.2">
      <c r="B226" s="594"/>
      <c r="C226" s="594"/>
      <c r="D226" s="594"/>
      <c r="E226" s="594"/>
      <c r="F226" s="594"/>
      <c r="H226" s="506"/>
    </row>
    <row r="227" spans="2:8" x14ac:dyDescent="0.2">
      <c r="B227" s="594"/>
      <c r="C227" s="594"/>
      <c r="D227" s="594"/>
      <c r="E227" s="594"/>
      <c r="F227" s="594"/>
      <c r="H227" s="506"/>
    </row>
    <row r="228" spans="2:8" x14ac:dyDescent="0.2">
      <c r="B228" s="594"/>
      <c r="C228" s="594"/>
      <c r="D228" s="594"/>
      <c r="E228" s="594"/>
      <c r="F228" s="594"/>
      <c r="H228" s="506"/>
    </row>
    <row r="229" spans="2:8" x14ac:dyDescent="0.2">
      <c r="B229" s="594"/>
      <c r="C229" s="594"/>
      <c r="D229" s="594"/>
      <c r="E229" s="594"/>
      <c r="F229" s="594"/>
      <c r="H229" s="506"/>
    </row>
    <row r="230" spans="2:8" x14ac:dyDescent="0.2">
      <c r="B230" s="594"/>
      <c r="C230" s="594"/>
      <c r="D230" s="594"/>
      <c r="E230" s="594"/>
      <c r="F230" s="594"/>
      <c r="H230" s="506"/>
    </row>
    <row r="231" spans="2:8" x14ac:dyDescent="0.2">
      <c r="B231" s="594"/>
      <c r="C231" s="594"/>
      <c r="D231" s="594"/>
      <c r="E231" s="594"/>
      <c r="F231" s="594"/>
      <c r="H231" s="506"/>
    </row>
    <row r="232" spans="2:8" x14ac:dyDescent="0.2">
      <c r="B232" s="594"/>
      <c r="C232" s="594"/>
      <c r="D232" s="594"/>
      <c r="E232" s="594"/>
      <c r="F232" s="594"/>
      <c r="H232" s="506"/>
    </row>
    <row r="233" spans="2:8" x14ac:dyDescent="0.2">
      <c r="B233" s="594"/>
      <c r="C233" s="594"/>
      <c r="D233" s="594"/>
      <c r="E233" s="594"/>
      <c r="F233" s="594"/>
      <c r="H233" s="506"/>
    </row>
    <row r="234" spans="2:8" x14ac:dyDescent="0.2">
      <c r="B234" s="594"/>
      <c r="C234" s="594"/>
      <c r="D234" s="594"/>
      <c r="E234" s="594"/>
      <c r="F234" s="594"/>
      <c r="H234" s="506"/>
    </row>
    <row r="235" spans="2:8" x14ac:dyDescent="0.2">
      <c r="B235" s="594"/>
      <c r="C235" s="594"/>
      <c r="D235" s="594"/>
      <c r="E235" s="594"/>
      <c r="F235" s="594"/>
      <c r="H235" s="506"/>
    </row>
    <row r="236" spans="2:8" x14ac:dyDescent="0.2">
      <c r="B236" s="594"/>
      <c r="C236" s="594"/>
      <c r="D236" s="594"/>
      <c r="E236" s="594"/>
      <c r="F236" s="594"/>
      <c r="H236" s="506"/>
    </row>
    <row r="237" spans="2:8" x14ac:dyDescent="0.2">
      <c r="B237" s="594"/>
      <c r="C237" s="594"/>
      <c r="D237" s="594"/>
      <c r="E237" s="594"/>
      <c r="F237" s="594"/>
      <c r="H237" s="506"/>
    </row>
    <row r="238" spans="2:8" x14ac:dyDescent="0.2">
      <c r="B238" s="594"/>
      <c r="C238" s="594"/>
      <c r="D238" s="594"/>
      <c r="E238" s="594"/>
      <c r="F238" s="594"/>
      <c r="H238" s="506"/>
    </row>
    <row r="239" spans="2:8" x14ac:dyDescent="0.2">
      <c r="B239" s="594"/>
      <c r="C239" s="594"/>
      <c r="D239" s="594"/>
      <c r="E239" s="594"/>
      <c r="F239" s="594"/>
      <c r="H239" s="506"/>
    </row>
    <row r="240" spans="2:8" x14ac:dyDescent="0.2">
      <c r="B240" s="594"/>
      <c r="C240" s="594"/>
      <c r="D240" s="594"/>
      <c r="E240" s="594"/>
      <c r="F240" s="594"/>
      <c r="H240" s="506"/>
    </row>
    <row r="241" spans="2:8" x14ac:dyDescent="0.2">
      <c r="B241" s="594"/>
      <c r="C241" s="594"/>
      <c r="D241" s="594"/>
      <c r="E241" s="594"/>
      <c r="F241" s="594"/>
      <c r="H241" s="506"/>
    </row>
    <row r="242" spans="2:8" x14ac:dyDescent="0.2">
      <c r="B242" s="594"/>
      <c r="C242" s="594"/>
      <c r="D242" s="594"/>
      <c r="E242" s="594"/>
      <c r="F242" s="594"/>
      <c r="H242" s="506"/>
    </row>
    <row r="243" spans="2:8" x14ac:dyDescent="0.2">
      <c r="B243" s="594"/>
      <c r="C243" s="594"/>
      <c r="D243" s="594"/>
      <c r="E243" s="594"/>
      <c r="F243" s="594"/>
      <c r="H243" s="506"/>
    </row>
    <row r="244" spans="2:8" x14ac:dyDescent="0.2">
      <c r="B244" s="594"/>
      <c r="C244" s="594"/>
      <c r="D244" s="594"/>
      <c r="E244" s="594"/>
      <c r="F244" s="594"/>
      <c r="H244" s="506"/>
    </row>
    <row r="245" spans="2:8" x14ac:dyDescent="0.2">
      <c r="B245" s="594"/>
      <c r="C245" s="594"/>
      <c r="D245" s="594"/>
      <c r="E245" s="594"/>
      <c r="F245" s="594"/>
      <c r="H245" s="506"/>
    </row>
    <row r="246" spans="2:8" x14ac:dyDescent="0.2">
      <c r="B246" s="594"/>
      <c r="C246" s="594"/>
      <c r="D246" s="594"/>
      <c r="E246" s="594"/>
      <c r="F246" s="594"/>
      <c r="H246" s="506"/>
    </row>
    <row r="247" spans="2:8" x14ac:dyDescent="0.2">
      <c r="B247" s="594"/>
      <c r="C247" s="594"/>
      <c r="D247" s="594"/>
      <c r="E247" s="594"/>
      <c r="F247" s="594"/>
      <c r="H247" s="506"/>
    </row>
    <row r="248" spans="2:8" x14ac:dyDescent="0.2">
      <c r="B248" s="594"/>
      <c r="C248" s="594"/>
      <c r="D248" s="594"/>
      <c r="E248" s="594"/>
      <c r="F248" s="594"/>
      <c r="H248" s="506"/>
    </row>
    <row r="249" spans="2:8" x14ac:dyDescent="0.2">
      <c r="B249" s="594"/>
      <c r="C249" s="594"/>
      <c r="D249" s="594"/>
      <c r="E249" s="594"/>
      <c r="F249" s="594"/>
      <c r="H249" s="506"/>
    </row>
    <row r="250" spans="2:8" x14ac:dyDescent="0.2">
      <c r="B250" s="594"/>
      <c r="C250" s="594"/>
      <c r="D250" s="594"/>
      <c r="E250" s="594"/>
      <c r="F250" s="594"/>
      <c r="H250" s="506"/>
    </row>
    <row r="251" spans="2:8" x14ac:dyDescent="0.2">
      <c r="B251" s="594"/>
      <c r="C251" s="594"/>
      <c r="D251" s="594"/>
      <c r="E251" s="594"/>
      <c r="F251" s="594"/>
      <c r="H251" s="506"/>
    </row>
    <row r="252" spans="2:8" x14ac:dyDescent="0.2">
      <c r="B252" s="594"/>
      <c r="C252" s="594"/>
      <c r="D252" s="594"/>
      <c r="E252" s="594"/>
      <c r="F252" s="594"/>
      <c r="H252" s="506"/>
    </row>
    <row r="253" spans="2:8" x14ac:dyDescent="0.2">
      <c r="B253" s="594"/>
      <c r="C253" s="594"/>
      <c r="D253" s="594"/>
      <c r="E253" s="594"/>
      <c r="F253" s="594"/>
      <c r="H253" s="506"/>
    </row>
    <row r="254" spans="2:8" x14ac:dyDescent="0.2">
      <c r="B254" s="594"/>
      <c r="C254" s="594"/>
      <c r="D254" s="594"/>
      <c r="E254" s="594"/>
      <c r="F254" s="594"/>
      <c r="H254" s="506"/>
    </row>
    <row r="255" spans="2:8" x14ac:dyDescent="0.2">
      <c r="B255" s="594"/>
      <c r="C255" s="594"/>
      <c r="D255" s="594"/>
      <c r="E255" s="594"/>
      <c r="F255" s="594"/>
      <c r="H255" s="506"/>
    </row>
    <row r="256" spans="2:8" x14ac:dyDescent="0.2">
      <c r="B256" s="594"/>
      <c r="C256" s="594"/>
      <c r="D256" s="594"/>
      <c r="E256" s="594"/>
      <c r="F256" s="594"/>
      <c r="H256" s="506"/>
    </row>
    <row r="257" spans="2:8" x14ac:dyDescent="0.2">
      <c r="B257" s="594"/>
      <c r="C257" s="594"/>
      <c r="D257" s="594"/>
      <c r="E257" s="594"/>
      <c r="F257" s="594"/>
      <c r="H257" s="506"/>
    </row>
    <row r="258" spans="2:8" x14ac:dyDescent="0.2">
      <c r="B258" s="594"/>
      <c r="C258" s="594"/>
      <c r="D258" s="594"/>
      <c r="E258" s="594"/>
      <c r="F258" s="594"/>
      <c r="H258" s="506"/>
    </row>
    <row r="259" spans="2:8" x14ac:dyDescent="0.2">
      <c r="B259" s="594"/>
      <c r="C259" s="594"/>
      <c r="D259" s="594"/>
      <c r="E259" s="594"/>
      <c r="F259" s="594"/>
      <c r="H259" s="506"/>
    </row>
    <row r="260" spans="2:8" x14ac:dyDescent="0.2">
      <c r="B260" s="594"/>
      <c r="C260" s="594"/>
      <c r="D260" s="594"/>
      <c r="E260" s="594"/>
      <c r="F260" s="594"/>
      <c r="H260" s="506"/>
    </row>
    <row r="261" spans="2:8" x14ac:dyDescent="0.2">
      <c r="B261" s="594"/>
      <c r="C261" s="594"/>
      <c r="D261" s="594"/>
      <c r="E261" s="594"/>
      <c r="F261" s="594"/>
      <c r="H261" s="506"/>
    </row>
    <row r="262" spans="2:8" x14ac:dyDescent="0.2">
      <c r="B262" s="594"/>
      <c r="C262" s="594"/>
      <c r="D262" s="594"/>
      <c r="E262" s="594"/>
      <c r="F262" s="594"/>
      <c r="H262" s="506"/>
    </row>
    <row r="263" spans="2:8" x14ac:dyDescent="0.2">
      <c r="B263" s="594"/>
      <c r="C263" s="594"/>
      <c r="D263" s="594"/>
      <c r="E263" s="594"/>
      <c r="F263" s="594"/>
      <c r="H263" s="506"/>
    </row>
    <row r="264" spans="2:8" x14ac:dyDescent="0.2">
      <c r="B264" s="594"/>
      <c r="C264" s="594"/>
      <c r="D264" s="594"/>
      <c r="E264" s="594"/>
      <c r="F264" s="594"/>
      <c r="H264" s="506"/>
    </row>
    <row r="265" spans="2:8" x14ac:dyDescent="0.2">
      <c r="B265" s="594"/>
      <c r="C265" s="594"/>
      <c r="D265" s="594"/>
      <c r="E265" s="594"/>
      <c r="F265" s="594"/>
      <c r="H265" s="506"/>
    </row>
    <row r="266" spans="2:8" x14ac:dyDescent="0.2">
      <c r="B266" s="594"/>
      <c r="C266" s="594"/>
      <c r="D266" s="594"/>
      <c r="E266" s="594"/>
      <c r="F266" s="594"/>
      <c r="H266" s="506"/>
    </row>
    <row r="267" spans="2:8" x14ac:dyDescent="0.2">
      <c r="B267" s="594"/>
      <c r="C267" s="594"/>
      <c r="D267" s="594"/>
      <c r="E267" s="594"/>
      <c r="F267" s="594"/>
      <c r="H267" s="506"/>
    </row>
    <row r="268" spans="2:8" x14ac:dyDescent="0.2">
      <c r="B268" s="594"/>
      <c r="C268" s="594"/>
      <c r="D268" s="594"/>
      <c r="E268" s="594"/>
      <c r="F268" s="594"/>
      <c r="H268" s="506"/>
    </row>
    <row r="269" spans="2:8" x14ac:dyDescent="0.2">
      <c r="B269" s="594"/>
      <c r="C269" s="594"/>
      <c r="D269" s="594"/>
      <c r="E269" s="594"/>
      <c r="F269" s="594"/>
      <c r="H269" s="506"/>
    </row>
    <row r="270" spans="2:8" x14ac:dyDescent="0.2">
      <c r="B270" s="594"/>
      <c r="C270" s="594"/>
      <c r="D270" s="594"/>
      <c r="E270" s="594"/>
      <c r="F270" s="594"/>
      <c r="H270" s="506"/>
    </row>
    <row r="271" spans="2:8" x14ac:dyDescent="0.2">
      <c r="B271" s="594"/>
      <c r="C271" s="594"/>
      <c r="D271" s="594"/>
      <c r="E271" s="594"/>
      <c r="F271" s="594"/>
      <c r="H271" s="506"/>
    </row>
    <row r="272" spans="2:8" x14ac:dyDescent="0.2">
      <c r="B272" s="594"/>
      <c r="C272" s="594"/>
      <c r="D272" s="594"/>
      <c r="E272" s="594"/>
      <c r="F272" s="594"/>
      <c r="H272" s="506"/>
    </row>
    <row r="273" spans="2:8" x14ac:dyDescent="0.2">
      <c r="B273" s="594"/>
      <c r="C273" s="594"/>
      <c r="D273" s="594"/>
      <c r="E273" s="594"/>
      <c r="F273" s="594"/>
      <c r="H273" s="506"/>
    </row>
    <row r="274" spans="2:8" x14ac:dyDescent="0.2">
      <c r="B274" s="594"/>
      <c r="C274" s="594"/>
      <c r="D274" s="594"/>
      <c r="E274" s="594"/>
      <c r="F274" s="594"/>
      <c r="H274" s="506"/>
    </row>
    <row r="275" spans="2:8" x14ac:dyDescent="0.2">
      <c r="B275" s="594"/>
      <c r="C275" s="594"/>
      <c r="D275" s="594"/>
      <c r="E275" s="594"/>
      <c r="F275" s="594"/>
      <c r="H275" s="506"/>
    </row>
    <row r="276" spans="2:8" x14ac:dyDescent="0.2">
      <c r="B276" s="594"/>
      <c r="C276" s="594"/>
      <c r="D276" s="594"/>
      <c r="E276" s="594"/>
      <c r="F276" s="594"/>
      <c r="H276" s="506"/>
    </row>
    <row r="277" spans="2:8" x14ac:dyDescent="0.2">
      <c r="B277" s="594"/>
      <c r="C277" s="594"/>
      <c r="D277" s="594"/>
      <c r="E277" s="594"/>
      <c r="F277" s="594"/>
      <c r="H277" s="506"/>
    </row>
    <row r="278" spans="2:8" x14ac:dyDescent="0.2">
      <c r="B278" s="594"/>
      <c r="C278" s="594"/>
      <c r="D278" s="594"/>
      <c r="E278" s="594"/>
      <c r="F278" s="594"/>
      <c r="H278" s="506"/>
    </row>
    <row r="279" spans="2:8" x14ac:dyDescent="0.2">
      <c r="B279" s="594"/>
      <c r="C279" s="594"/>
      <c r="D279" s="594"/>
      <c r="E279" s="594"/>
      <c r="F279" s="594"/>
      <c r="H279" s="506"/>
    </row>
    <row r="280" spans="2:8" x14ac:dyDescent="0.2">
      <c r="B280" s="594"/>
      <c r="C280" s="594"/>
      <c r="D280" s="594"/>
      <c r="E280" s="594"/>
      <c r="F280" s="594"/>
      <c r="H280" s="506"/>
    </row>
    <row r="281" spans="2:8" x14ac:dyDescent="0.2">
      <c r="B281" s="594"/>
      <c r="C281" s="594"/>
      <c r="D281" s="594"/>
      <c r="E281" s="594"/>
      <c r="F281" s="594"/>
      <c r="H281" s="506"/>
    </row>
    <row r="282" spans="2:8" x14ac:dyDescent="0.2">
      <c r="B282" s="594"/>
      <c r="C282" s="594"/>
      <c r="D282" s="594"/>
      <c r="E282" s="594"/>
      <c r="F282" s="594"/>
      <c r="H282" s="506"/>
    </row>
    <row r="283" spans="2:8" x14ac:dyDescent="0.2">
      <c r="B283" s="594"/>
      <c r="C283" s="594"/>
      <c r="D283" s="594"/>
      <c r="E283" s="594"/>
      <c r="F283" s="594"/>
      <c r="H283" s="506"/>
    </row>
    <row r="284" spans="2:8" x14ac:dyDescent="0.2">
      <c r="B284" s="594"/>
      <c r="C284" s="594"/>
      <c r="D284" s="594"/>
      <c r="E284" s="594"/>
      <c r="F284" s="594"/>
      <c r="H284" s="506"/>
    </row>
    <row r="285" spans="2:8" x14ac:dyDescent="0.2">
      <c r="B285" s="594"/>
      <c r="C285" s="594"/>
      <c r="D285" s="594"/>
      <c r="E285" s="594"/>
      <c r="F285" s="594"/>
      <c r="H285" s="506"/>
    </row>
    <row r="286" spans="2:8" x14ac:dyDescent="0.2">
      <c r="B286" s="594"/>
      <c r="C286" s="594"/>
      <c r="D286" s="594"/>
      <c r="E286" s="594"/>
      <c r="F286" s="594"/>
      <c r="H286" s="506"/>
    </row>
    <row r="287" spans="2:8" x14ac:dyDescent="0.2">
      <c r="B287" s="594"/>
      <c r="C287" s="594"/>
      <c r="D287" s="594"/>
      <c r="E287" s="594"/>
      <c r="F287" s="594"/>
      <c r="H287" s="506"/>
    </row>
    <row r="288" spans="2:8" x14ac:dyDescent="0.2">
      <c r="B288" s="594"/>
      <c r="C288" s="594"/>
      <c r="D288" s="594"/>
      <c r="E288" s="594"/>
      <c r="F288" s="594"/>
      <c r="H288" s="506"/>
    </row>
    <row r="289" spans="2:8" x14ac:dyDescent="0.2">
      <c r="B289" s="594"/>
      <c r="C289" s="594"/>
      <c r="D289" s="594"/>
      <c r="E289" s="594"/>
      <c r="F289" s="594"/>
      <c r="H289" s="506"/>
    </row>
    <row r="290" spans="2:8" x14ac:dyDescent="0.2">
      <c r="B290" s="594"/>
      <c r="C290" s="594"/>
      <c r="D290" s="594"/>
      <c r="E290" s="594"/>
      <c r="F290" s="594"/>
      <c r="H290" s="506"/>
    </row>
    <row r="291" spans="2:8" x14ac:dyDescent="0.2">
      <c r="B291" s="594"/>
      <c r="C291" s="594"/>
      <c r="D291" s="594"/>
      <c r="E291" s="594"/>
      <c r="F291" s="594"/>
      <c r="H291" s="506"/>
    </row>
    <row r="292" spans="2:8" x14ac:dyDescent="0.2">
      <c r="B292" s="594"/>
      <c r="C292" s="594"/>
      <c r="D292" s="594"/>
      <c r="E292" s="594"/>
      <c r="F292" s="594"/>
      <c r="H292" s="506"/>
    </row>
    <row r="293" spans="2:8" x14ac:dyDescent="0.2">
      <c r="B293" s="594"/>
      <c r="C293" s="594"/>
      <c r="D293" s="594"/>
      <c r="E293" s="594"/>
      <c r="F293" s="594"/>
      <c r="H293" s="506"/>
    </row>
    <row r="294" spans="2:8" x14ac:dyDescent="0.2">
      <c r="B294" s="594"/>
      <c r="C294" s="594"/>
      <c r="D294" s="594"/>
      <c r="E294" s="594"/>
      <c r="F294" s="594"/>
      <c r="H294" s="506"/>
    </row>
    <row r="295" spans="2:8" x14ac:dyDescent="0.2">
      <c r="B295" s="594"/>
      <c r="C295" s="594"/>
      <c r="D295" s="594"/>
      <c r="E295" s="594"/>
      <c r="F295" s="594"/>
      <c r="H295" s="506"/>
    </row>
    <row r="296" spans="2:8" x14ac:dyDescent="0.2">
      <c r="B296" s="594"/>
      <c r="C296" s="594"/>
      <c r="D296" s="594"/>
      <c r="E296" s="594"/>
      <c r="F296" s="594"/>
      <c r="H296" s="506"/>
    </row>
    <row r="297" spans="2:8" x14ac:dyDescent="0.2">
      <c r="B297" s="594"/>
      <c r="C297" s="594"/>
      <c r="D297" s="594"/>
      <c r="E297" s="594"/>
      <c r="F297" s="594"/>
      <c r="H297" s="506"/>
    </row>
    <row r="298" spans="2:8" x14ac:dyDescent="0.2">
      <c r="B298" s="594"/>
      <c r="C298" s="594"/>
      <c r="D298" s="594"/>
      <c r="E298" s="594"/>
      <c r="F298" s="594"/>
      <c r="H298" s="506"/>
    </row>
    <row r="299" spans="2:8" x14ac:dyDescent="0.2">
      <c r="B299" s="594"/>
      <c r="C299" s="594"/>
      <c r="D299" s="594"/>
      <c r="E299" s="594"/>
      <c r="F299" s="594"/>
      <c r="H299" s="506"/>
    </row>
    <row r="300" spans="2:8" x14ac:dyDescent="0.2">
      <c r="B300" s="594"/>
      <c r="C300" s="594"/>
      <c r="D300" s="594"/>
      <c r="E300" s="594"/>
      <c r="F300" s="594"/>
      <c r="H300" s="506"/>
    </row>
    <row r="301" spans="2:8" x14ac:dyDescent="0.2">
      <c r="B301" s="594"/>
      <c r="C301" s="594"/>
      <c r="D301" s="594"/>
      <c r="E301" s="594"/>
      <c r="F301" s="594"/>
      <c r="H301" s="506"/>
    </row>
    <row r="302" spans="2:8" x14ac:dyDescent="0.2">
      <c r="B302" s="594"/>
      <c r="C302" s="594"/>
      <c r="D302" s="594"/>
      <c r="E302" s="594"/>
      <c r="F302" s="594"/>
      <c r="H302" s="506"/>
    </row>
    <row r="303" spans="2:8" x14ac:dyDescent="0.2">
      <c r="B303" s="594"/>
      <c r="C303" s="594"/>
      <c r="D303" s="594"/>
      <c r="E303" s="594"/>
      <c r="F303" s="594"/>
      <c r="H303" s="506"/>
    </row>
    <row r="304" spans="2:8" x14ac:dyDescent="0.2">
      <c r="B304" s="594"/>
      <c r="C304" s="594"/>
      <c r="D304" s="594"/>
      <c r="E304" s="594"/>
      <c r="F304" s="594"/>
      <c r="H304" s="506"/>
    </row>
    <row r="305" spans="2:8" x14ac:dyDescent="0.2">
      <c r="B305" s="594"/>
      <c r="C305" s="594"/>
      <c r="D305" s="594"/>
      <c r="E305" s="594"/>
      <c r="F305" s="594"/>
      <c r="H305" s="506"/>
    </row>
    <row r="306" spans="2:8" x14ac:dyDescent="0.2">
      <c r="B306" s="594"/>
      <c r="C306" s="594"/>
      <c r="D306" s="594"/>
      <c r="E306" s="594"/>
      <c r="F306" s="594"/>
      <c r="H306" s="506"/>
    </row>
    <row r="307" spans="2:8" x14ac:dyDescent="0.2">
      <c r="B307" s="594"/>
      <c r="C307" s="594"/>
      <c r="D307" s="594"/>
      <c r="E307" s="594"/>
      <c r="F307" s="594"/>
      <c r="H307" s="506"/>
    </row>
    <row r="308" spans="2:8" x14ac:dyDescent="0.2">
      <c r="B308" s="594"/>
      <c r="C308" s="594"/>
      <c r="D308" s="594"/>
      <c r="E308" s="594"/>
      <c r="F308" s="594"/>
      <c r="H308" s="506"/>
    </row>
    <row r="309" spans="2:8" x14ac:dyDescent="0.2">
      <c r="B309" s="594"/>
      <c r="C309" s="594"/>
      <c r="D309" s="594"/>
      <c r="E309" s="594"/>
      <c r="F309" s="594"/>
      <c r="H309" s="506"/>
    </row>
    <row r="310" spans="2:8" x14ac:dyDescent="0.2">
      <c r="B310" s="594"/>
      <c r="C310" s="594"/>
      <c r="D310" s="594"/>
      <c r="E310" s="594"/>
      <c r="F310" s="594"/>
      <c r="H310" s="506"/>
    </row>
    <row r="311" spans="2:8" x14ac:dyDescent="0.2">
      <c r="B311" s="594"/>
      <c r="C311" s="594"/>
      <c r="D311" s="594"/>
      <c r="E311" s="594"/>
      <c r="F311" s="594"/>
      <c r="H311" s="506"/>
    </row>
    <row r="312" spans="2:8" x14ac:dyDescent="0.2">
      <c r="B312" s="594"/>
      <c r="C312" s="594"/>
      <c r="D312" s="594"/>
      <c r="E312" s="594"/>
      <c r="F312" s="594"/>
      <c r="H312" s="506"/>
    </row>
    <row r="313" spans="2:8" x14ac:dyDescent="0.2">
      <c r="B313" s="594"/>
      <c r="C313" s="594"/>
      <c r="D313" s="594"/>
      <c r="E313" s="594"/>
      <c r="F313" s="594"/>
      <c r="H313" s="506"/>
    </row>
    <row r="314" spans="2:8" x14ac:dyDescent="0.2">
      <c r="B314" s="594"/>
      <c r="C314" s="594"/>
      <c r="D314" s="594"/>
      <c r="E314" s="594"/>
      <c r="F314" s="594"/>
      <c r="H314" s="506"/>
    </row>
    <row r="315" spans="2:8" x14ac:dyDescent="0.2">
      <c r="B315" s="594"/>
      <c r="C315" s="594"/>
      <c r="D315" s="594"/>
      <c r="E315" s="594"/>
      <c r="F315" s="594"/>
      <c r="H315" s="506"/>
    </row>
    <row r="316" spans="2:8" x14ac:dyDescent="0.2">
      <c r="B316" s="594"/>
      <c r="C316" s="594"/>
      <c r="D316" s="594"/>
      <c r="E316" s="594"/>
      <c r="F316" s="594"/>
      <c r="H316" s="506"/>
    </row>
    <row r="317" spans="2:8" x14ac:dyDescent="0.2">
      <c r="B317" s="594"/>
      <c r="C317" s="594"/>
      <c r="D317" s="594"/>
      <c r="E317" s="594"/>
      <c r="F317" s="594"/>
      <c r="H317" s="506"/>
    </row>
    <row r="318" spans="2:8" x14ac:dyDescent="0.2">
      <c r="B318" s="594"/>
      <c r="C318" s="594"/>
      <c r="D318" s="594"/>
      <c r="E318" s="594"/>
      <c r="F318" s="594"/>
      <c r="H318" s="506"/>
    </row>
    <row r="319" spans="2:8" x14ac:dyDescent="0.2">
      <c r="B319" s="594"/>
      <c r="C319" s="594"/>
      <c r="D319" s="594"/>
      <c r="E319" s="594"/>
      <c r="F319" s="594"/>
      <c r="H319" s="506"/>
    </row>
    <row r="320" spans="2:8" x14ac:dyDescent="0.2">
      <c r="B320" s="594"/>
      <c r="C320" s="594"/>
      <c r="D320" s="594"/>
      <c r="E320" s="594"/>
      <c r="F320" s="594"/>
      <c r="H320" s="506"/>
    </row>
    <row r="321" spans="2:8" x14ac:dyDescent="0.2">
      <c r="B321" s="594"/>
      <c r="C321" s="594"/>
      <c r="D321" s="594"/>
      <c r="E321" s="594"/>
      <c r="F321" s="594"/>
      <c r="H321" s="506"/>
    </row>
    <row r="322" spans="2:8" x14ac:dyDescent="0.2">
      <c r="B322" s="594"/>
      <c r="C322" s="594"/>
      <c r="D322" s="594"/>
      <c r="E322" s="594"/>
      <c r="F322" s="594"/>
      <c r="H322" s="506"/>
    </row>
    <row r="323" spans="2:8" x14ac:dyDescent="0.2">
      <c r="B323" s="594"/>
      <c r="C323" s="594"/>
      <c r="D323" s="594"/>
      <c r="E323" s="594"/>
      <c r="F323" s="594"/>
      <c r="H323" s="506"/>
    </row>
    <row r="324" spans="2:8" x14ac:dyDescent="0.2">
      <c r="B324" s="594"/>
      <c r="C324" s="594"/>
      <c r="D324" s="594"/>
      <c r="E324" s="594"/>
      <c r="F324" s="594"/>
      <c r="H324" s="506"/>
    </row>
    <row r="325" spans="2:8" x14ac:dyDescent="0.2">
      <c r="B325" s="594"/>
      <c r="C325" s="594"/>
      <c r="D325" s="594"/>
      <c r="E325" s="594"/>
      <c r="F325" s="594"/>
      <c r="H325" s="506"/>
    </row>
    <row r="326" spans="2:8" x14ac:dyDescent="0.2">
      <c r="B326" s="594"/>
      <c r="C326" s="594"/>
      <c r="D326" s="594"/>
      <c r="E326" s="594"/>
      <c r="F326" s="594"/>
      <c r="H326" s="506"/>
    </row>
    <row r="327" spans="2:8" x14ac:dyDescent="0.2">
      <c r="B327" s="594"/>
      <c r="C327" s="594"/>
      <c r="D327" s="594"/>
      <c r="E327" s="594"/>
      <c r="F327" s="594"/>
      <c r="H327" s="506"/>
    </row>
    <row r="328" spans="2:8" x14ac:dyDescent="0.2">
      <c r="B328" s="594"/>
      <c r="C328" s="594"/>
      <c r="D328" s="594"/>
      <c r="E328" s="594"/>
      <c r="F328" s="594"/>
      <c r="H328" s="506"/>
    </row>
    <row r="329" spans="2:8" x14ac:dyDescent="0.2">
      <c r="B329" s="594"/>
      <c r="C329" s="594"/>
      <c r="D329" s="594"/>
      <c r="E329" s="594"/>
      <c r="F329" s="594"/>
      <c r="H329" s="506"/>
    </row>
    <row r="330" spans="2:8" x14ac:dyDescent="0.2">
      <c r="B330" s="594"/>
      <c r="C330" s="594"/>
      <c r="D330" s="594"/>
      <c r="E330" s="594"/>
      <c r="F330" s="594"/>
      <c r="H330" s="506"/>
    </row>
    <row r="331" spans="2:8" x14ac:dyDescent="0.2">
      <c r="B331" s="594"/>
      <c r="C331" s="594"/>
      <c r="D331" s="594"/>
      <c r="E331" s="594"/>
      <c r="F331" s="594"/>
      <c r="H331" s="506"/>
    </row>
    <row r="332" spans="2:8" x14ac:dyDescent="0.2">
      <c r="B332" s="594"/>
      <c r="C332" s="594"/>
      <c r="D332" s="594"/>
      <c r="E332" s="594"/>
      <c r="F332" s="594"/>
      <c r="H332" s="506"/>
    </row>
    <row r="333" spans="2:8" x14ac:dyDescent="0.2">
      <c r="B333" s="594"/>
      <c r="C333" s="594"/>
      <c r="D333" s="594"/>
      <c r="E333" s="594"/>
      <c r="F333" s="594"/>
      <c r="H333" s="506"/>
    </row>
    <row r="334" spans="2:8" x14ac:dyDescent="0.2">
      <c r="B334" s="594"/>
      <c r="C334" s="594"/>
      <c r="D334" s="594"/>
      <c r="E334" s="594"/>
      <c r="F334" s="594"/>
      <c r="H334" s="506"/>
    </row>
    <row r="335" spans="2:8" x14ac:dyDescent="0.2">
      <c r="B335" s="594"/>
      <c r="C335" s="594"/>
      <c r="D335" s="594"/>
      <c r="E335" s="594"/>
      <c r="F335" s="594"/>
      <c r="H335" s="506"/>
    </row>
    <row r="336" spans="2:8" x14ac:dyDescent="0.2">
      <c r="B336" s="594"/>
      <c r="C336" s="594"/>
      <c r="D336" s="594"/>
      <c r="E336" s="594"/>
      <c r="F336" s="594"/>
      <c r="H336" s="506"/>
    </row>
    <row r="337" spans="2:8" x14ac:dyDescent="0.2">
      <c r="B337" s="594"/>
      <c r="C337" s="594"/>
      <c r="D337" s="594"/>
      <c r="E337" s="594"/>
      <c r="F337" s="594"/>
      <c r="H337" s="506"/>
    </row>
    <row r="338" spans="2:8" x14ac:dyDescent="0.2">
      <c r="B338" s="594"/>
      <c r="C338" s="594"/>
      <c r="D338" s="594"/>
      <c r="E338" s="594"/>
      <c r="F338" s="594"/>
      <c r="H338" s="506"/>
    </row>
    <row r="339" spans="2:8" x14ac:dyDescent="0.2">
      <c r="B339" s="594"/>
      <c r="C339" s="594"/>
      <c r="D339" s="594"/>
      <c r="E339" s="594"/>
      <c r="F339" s="594"/>
      <c r="H339" s="506"/>
    </row>
    <row r="340" spans="2:8" x14ac:dyDescent="0.2">
      <c r="B340" s="594"/>
      <c r="C340" s="594"/>
      <c r="D340" s="594"/>
      <c r="E340" s="594"/>
      <c r="F340" s="594"/>
      <c r="H340" s="506"/>
    </row>
    <row r="341" spans="2:8" x14ac:dyDescent="0.2">
      <c r="B341" s="594"/>
      <c r="C341" s="594"/>
      <c r="D341" s="594"/>
      <c r="E341" s="594"/>
      <c r="F341" s="594"/>
      <c r="H341" s="506"/>
    </row>
    <row r="342" spans="2:8" x14ac:dyDescent="0.2">
      <c r="B342" s="594"/>
      <c r="C342" s="594"/>
      <c r="D342" s="594"/>
      <c r="E342" s="594"/>
      <c r="F342" s="594"/>
      <c r="H342" s="506"/>
    </row>
    <row r="343" spans="2:8" x14ac:dyDescent="0.2">
      <c r="B343" s="594"/>
      <c r="C343" s="594"/>
      <c r="D343" s="594"/>
      <c r="E343" s="594"/>
      <c r="F343" s="594"/>
      <c r="H343" s="506"/>
    </row>
    <row r="344" spans="2:8" x14ac:dyDescent="0.2">
      <c r="B344" s="594"/>
      <c r="C344" s="594"/>
      <c r="D344" s="594"/>
      <c r="E344" s="594"/>
      <c r="F344" s="594"/>
      <c r="H344" s="506"/>
    </row>
    <row r="345" spans="2:8" x14ac:dyDescent="0.2">
      <c r="B345" s="594"/>
      <c r="C345" s="594"/>
      <c r="D345" s="594"/>
      <c r="E345" s="594"/>
      <c r="F345" s="594"/>
      <c r="H345" s="506"/>
    </row>
    <row r="346" spans="2:8" x14ac:dyDescent="0.2">
      <c r="B346" s="594"/>
      <c r="C346" s="594"/>
      <c r="D346" s="594"/>
      <c r="E346" s="594"/>
      <c r="F346" s="594"/>
      <c r="H346" s="506"/>
    </row>
    <row r="347" spans="2:8" x14ac:dyDescent="0.2">
      <c r="B347" s="594"/>
      <c r="C347" s="594"/>
      <c r="D347" s="594"/>
      <c r="E347" s="594"/>
      <c r="F347" s="594"/>
      <c r="H347" s="506"/>
    </row>
    <row r="348" spans="2:8" x14ac:dyDescent="0.2">
      <c r="B348" s="594"/>
      <c r="C348" s="594"/>
      <c r="D348" s="594"/>
      <c r="E348" s="594"/>
      <c r="F348" s="594"/>
      <c r="H348" s="506"/>
    </row>
    <row r="349" spans="2:8" x14ac:dyDescent="0.2">
      <c r="B349" s="594"/>
      <c r="C349" s="594"/>
      <c r="D349" s="594"/>
      <c r="E349" s="594"/>
      <c r="F349" s="594"/>
      <c r="H349" s="506"/>
    </row>
    <row r="350" spans="2:8" x14ac:dyDescent="0.2">
      <c r="B350" s="594"/>
      <c r="C350" s="594"/>
      <c r="D350" s="594"/>
      <c r="E350" s="594"/>
      <c r="F350" s="594"/>
      <c r="H350" s="506"/>
    </row>
    <row r="351" spans="2:8" x14ac:dyDescent="0.2">
      <c r="B351" s="594"/>
      <c r="C351" s="594"/>
      <c r="D351" s="594"/>
      <c r="E351" s="594"/>
      <c r="F351" s="594"/>
      <c r="H351" s="506"/>
    </row>
    <row r="352" spans="2:8" x14ac:dyDescent="0.2">
      <c r="B352" s="594"/>
      <c r="C352" s="594"/>
      <c r="D352" s="594"/>
      <c r="E352" s="594"/>
      <c r="F352" s="594"/>
      <c r="H352" s="506"/>
    </row>
    <row r="353" spans="2:8" x14ac:dyDescent="0.2">
      <c r="B353" s="594"/>
      <c r="C353" s="594"/>
      <c r="D353" s="594"/>
      <c r="E353" s="594"/>
      <c r="F353" s="594"/>
      <c r="H353" s="506"/>
    </row>
    <row r="354" spans="2:8" x14ac:dyDescent="0.2">
      <c r="B354" s="594"/>
      <c r="C354" s="594"/>
      <c r="D354" s="594"/>
      <c r="E354" s="594"/>
      <c r="F354" s="594"/>
      <c r="H354" s="506"/>
    </row>
    <row r="355" spans="2:8" x14ac:dyDescent="0.2">
      <c r="B355" s="594"/>
      <c r="C355" s="594"/>
      <c r="D355" s="594"/>
      <c r="E355" s="594"/>
      <c r="F355" s="594"/>
      <c r="H355" s="506"/>
    </row>
    <row r="356" spans="2:8" x14ac:dyDescent="0.2">
      <c r="B356" s="594"/>
      <c r="C356" s="594"/>
      <c r="D356" s="594"/>
      <c r="E356" s="594"/>
      <c r="F356" s="594"/>
      <c r="H356" s="506"/>
    </row>
    <row r="357" spans="2:8" x14ac:dyDescent="0.2">
      <c r="B357" s="594"/>
      <c r="C357" s="594"/>
      <c r="D357" s="594"/>
      <c r="E357" s="594"/>
      <c r="F357" s="594"/>
      <c r="H357" s="506"/>
    </row>
    <row r="358" spans="2:8" x14ac:dyDescent="0.2">
      <c r="B358" s="594"/>
      <c r="C358" s="594"/>
      <c r="D358" s="594"/>
      <c r="E358" s="594"/>
      <c r="F358" s="594"/>
      <c r="H358" s="506"/>
    </row>
    <row r="359" spans="2:8" x14ac:dyDescent="0.2">
      <c r="B359" s="594"/>
      <c r="C359" s="594"/>
      <c r="D359" s="594"/>
      <c r="E359" s="594"/>
      <c r="F359" s="594"/>
      <c r="H359" s="506"/>
    </row>
    <row r="360" spans="2:8" x14ac:dyDescent="0.2">
      <c r="B360" s="594"/>
      <c r="C360" s="594"/>
      <c r="D360" s="594"/>
      <c r="E360" s="594"/>
      <c r="F360" s="594"/>
      <c r="H360" s="506"/>
    </row>
    <row r="361" spans="2:8" x14ac:dyDescent="0.2">
      <c r="B361" s="594"/>
      <c r="C361" s="594"/>
      <c r="D361" s="594"/>
      <c r="E361" s="594"/>
      <c r="F361" s="594"/>
      <c r="H361" s="506"/>
    </row>
    <row r="362" spans="2:8" x14ac:dyDescent="0.2">
      <c r="B362" s="594"/>
      <c r="C362" s="594"/>
      <c r="D362" s="594"/>
      <c r="E362" s="594"/>
      <c r="F362" s="594"/>
      <c r="H362" s="506"/>
    </row>
    <row r="363" spans="2:8" x14ac:dyDescent="0.2">
      <c r="B363" s="594"/>
      <c r="C363" s="594"/>
      <c r="D363" s="594"/>
      <c r="E363" s="594"/>
      <c r="F363" s="594"/>
      <c r="H363" s="506"/>
    </row>
    <row r="364" spans="2:8" x14ac:dyDescent="0.2">
      <c r="B364" s="594"/>
      <c r="C364" s="594"/>
      <c r="D364" s="594"/>
      <c r="E364" s="594"/>
      <c r="F364" s="594"/>
      <c r="H364" s="506"/>
    </row>
    <row r="365" spans="2:8" x14ac:dyDescent="0.2">
      <c r="B365" s="594"/>
      <c r="C365" s="594"/>
      <c r="D365" s="594"/>
      <c r="E365" s="594"/>
      <c r="F365" s="594"/>
      <c r="H365" s="506"/>
    </row>
    <row r="366" spans="2:8" x14ac:dyDescent="0.2">
      <c r="B366" s="594"/>
      <c r="C366" s="594"/>
      <c r="D366" s="594"/>
      <c r="E366" s="594"/>
      <c r="F366" s="594"/>
      <c r="H366" s="506"/>
    </row>
    <row r="367" spans="2:8" x14ac:dyDescent="0.2">
      <c r="B367" s="594"/>
      <c r="C367" s="594"/>
      <c r="D367" s="594"/>
      <c r="E367" s="594"/>
      <c r="F367" s="594"/>
      <c r="H367" s="506"/>
    </row>
    <row r="368" spans="2:8" x14ac:dyDescent="0.2">
      <c r="B368" s="594"/>
      <c r="C368" s="594"/>
      <c r="D368" s="594"/>
      <c r="E368" s="594"/>
      <c r="F368" s="594"/>
      <c r="H368" s="506"/>
    </row>
    <row r="369" spans="2:8" x14ac:dyDescent="0.2">
      <c r="B369" s="594"/>
      <c r="C369" s="594"/>
      <c r="D369" s="594"/>
      <c r="E369" s="594"/>
      <c r="F369" s="594"/>
      <c r="H369" s="506"/>
    </row>
    <row r="370" spans="2:8" x14ac:dyDescent="0.2">
      <c r="B370" s="594"/>
      <c r="C370" s="594"/>
      <c r="D370" s="594"/>
      <c r="E370" s="594"/>
      <c r="F370" s="594"/>
      <c r="H370" s="506"/>
    </row>
    <row r="371" spans="2:8" x14ac:dyDescent="0.2">
      <c r="B371" s="594"/>
      <c r="C371" s="594"/>
      <c r="D371" s="594"/>
      <c r="E371" s="594"/>
      <c r="F371" s="594"/>
      <c r="H371" s="506"/>
    </row>
    <row r="372" spans="2:8" x14ac:dyDescent="0.2">
      <c r="B372" s="594"/>
      <c r="C372" s="594"/>
      <c r="D372" s="594"/>
      <c r="E372" s="594"/>
      <c r="F372" s="594"/>
      <c r="H372" s="506"/>
    </row>
    <row r="373" spans="2:8" x14ac:dyDescent="0.2">
      <c r="B373" s="594"/>
      <c r="C373" s="594"/>
      <c r="D373" s="594"/>
      <c r="E373" s="594"/>
      <c r="F373" s="594"/>
      <c r="H373" s="506"/>
    </row>
    <row r="374" spans="2:8" x14ac:dyDescent="0.2">
      <c r="B374" s="594"/>
      <c r="C374" s="594"/>
      <c r="D374" s="594"/>
      <c r="E374" s="594"/>
      <c r="F374" s="594"/>
      <c r="H374" s="506"/>
    </row>
    <row r="375" spans="2:8" x14ac:dyDescent="0.2">
      <c r="B375" s="594"/>
      <c r="C375" s="594"/>
      <c r="D375" s="594"/>
      <c r="E375" s="594"/>
      <c r="F375" s="594"/>
      <c r="H375" s="506"/>
    </row>
    <row r="376" spans="2:8" x14ac:dyDescent="0.2">
      <c r="B376" s="594"/>
      <c r="C376" s="594"/>
      <c r="D376" s="594"/>
      <c r="E376" s="594"/>
      <c r="F376" s="594"/>
      <c r="H376" s="506"/>
    </row>
    <row r="377" spans="2:8" x14ac:dyDescent="0.2">
      <c r="B377" s="594"/>
      <c r="C377" s="594"/>
      <c r="D377" s="594"/>
      <c r="E377" s="594"/>
      <c r="F377" s="594"/>
      <c r="H377" s="506"/>
    </row>
    <row r="378" spans="2:8" x14ac:dyDescent="0.2">
      <c r="B378" s="594"/>
      <c r="C378" s="594"/>
      <c r="D378" s="594"/>
      <c r="E378" s="594"/>
      <c r="F378" s="594"/>
      <c r="H378" s="506"/>
    </row>
    <row r="379" spans="2:8" x14ac:dyDescent="0.2">
      <c r="B379" s="594"/>
      <c r="C379" s="594"/>
      <c r="D379" s="594"/>
      <c r="E379" s="594"/>
      <c r="F379" s="594"/>
      <c r="H379" s="506"/>
    </row>
    <row r="380" spans="2:8" x14ac:dyDescent="0.2">
      <c r="B380" s="594"/>
      <c r="C380" s="594"/>
      <c r="D380" s="594"/>
      <c r="E380" s="594"/>
      <c r="F380" s="594"/>
      <c r="H380" s="506"/>
    </row>
    <row r="381" spans="2:8" x14ac:dyDescent="0.2">
      <c r="B381" s="594"/>
      <c r="C381" s="594"/>
      <c r="D381" s="594"/>
      <c r="E381" s="594"/>
      <c r="F381" s="594"/>
      <c r="H381" s="506"/>
    </row>
    <row r="382" spans="2:8" x14ac:dyDescent="0.2">
      <c r="B382" s="594"/>
      <c r="C382" s="594"/>
      <c r="D382" s="594"/>
      <c r="E382" s="594"/>
      <c r="F382" s="594"/>
      <c r="H382" s="506"/>
    </row>
    <row r="383" spans="2:8" x14ac:dyDescent="0.2">
      <c r="B383" s="594"/>
      <c r="C383" s="594"/>
      <c r="D383" s="594"/>
      <c r="E383" s="594"/>
      <c r="F383" s="594"/>
      <c r="H383" s="506"/>
    </row>
    <row r="384" spans="2:8" x14ac:dyDescent="0.2">
      <c r="B384" s="594"/>
      <c r="C384" s="594"/>
      <c r="D384" s="594"/>
      <c r="E384" s="594"/>
      <c r="F384" s="594"/>
      <c r="H384" s="506"/>
    </row>
    <row r="385" spans="2:8" x14ac:dyDescent="0.2">
      <c r="B385" s="594"/>
      <c r="C385" s="594"/>
      <c r="D385" s="594"/>
      <c r="E385" s="594"/>
      <c r="F385" s="594"/>
      <c r="H385" s="506"/>
    </row>
    <row r="386" spans="2:8" x14ac:dyDescent="0.2">
      <c r="B386" s="594"/>
      <c r="C386" s="594"/>
      <c r="D386" s="594"/>
      <c r="E386" s="594"/>
      <c r="F386" s="594"/>
      <c r="H386" s="506"/>
    </row>
    <row r="387" spans="2:8" x14ac:dyDescent="0.2">
      <c r="B387" s="594"/>
      <c r="C387" s="594"/>
      <c r="D387" s="594"/>
      <c r="E387" s="594"/>
      <c r="F387" s="594"/>
      <c r="H387" s="506"/>
    </row>
    <row r="388" spans="2:8" x14ac:dyDescent="0.2">
      <c r="B388" s="594"/>
      <c r="C388" s="594"/>
      <c r="D388" s="594"/>
      <c r="E388" s="594"/>
      <c r="F388" s="594"/>
      <c r="H388" s="506"/>
    </row>
    <row r="389" spans="2:8" x14ac:dyDescent="0.2">
      <c r="B389" s="594"/>
      <c r="C389" s="594"/>
      <c r="D389" s="594"/>
      <c r="E389" s="594"/>
      <c r="F389" s="594"/>
      <c r="H389" s="506"/>
    </row>
    <row r="390" spans="2:8" x14ac:dyDescent="0.2">
      <c r="B390" s="594"/>
      <c r="C390" s="594"/>
      <c r="D390" s="594"/>
      <c r="E390" s="594"/>
      <c r="F390" s="594"/>
      <c r="H390" s="506"/>
    </row>
    <row r="391" spans="2:8" x14ac:dyDescent="0.2">
      <c r="B391" s="594"/>
      <c r="C391" s="594"/>
      <c r="D391" s="594"/>
      <c r="E391" s="594"/>
      <c r="F391" s="594"/>
      <c r="H391" s="506"/>
    </row>
    <row r="392" spans="2:8" x14ac:dyDescent="0.2">
      <c r="B392" s="594"/>
      <c r="C392" s="594"/>
      <c r="D392" s="594"/>
      <c r="E392" s="594"/>
      <c r="F392" s="594"/>
      <c r="H392" s="506"/>
    </row>
    <row r="393" spans="2:8" x14ac:dyDescent="0.2">
      <c r="B393" s="594"/>
      <c r="C393" s="594"/>
      <c r="D393" s="594"/>
      <c r="E393" s="594"/>
      <c r="F393" s="594"/>
      <c r="H393" s="506"/>
    </row>
    <row r="394" spans="2:8" x14ac:dyDescent="0.2">
      <c r="B394" s="594"/>
      <c r="C394" s="594"/>
      <c r="D394" s="594"/>
      <c r="E394" s="594"/>
      <c r="F394" s="594"/>
      <c r="H394" s="506"/>
    </row>
    <row r="395" spans="2:8" x14ac:dyDescent="0.2">
      <c r="B395" s="594"/>
      <c r="C395" s="594"/>
      <c r="D395" s="594"/>
      <c r="E395" s="594"/>
      <c r="F395" s="594"/>
      <c r="H395" s="506"/>
    </row>
    <row r="396" spans="2:8" x14ac:dyDescent="0.2">
      <c r="B396" s="594"/>
      <c r="C396" s="594"/>
      <c r="D396" s="594"/>
      <c r="E396" s="594"/>
      <c r="F396" s="594"/>
      <c r="H396" s="506"/>
    </row>
    <row r="397" spans="2:8" x14ac:dyDescent="0.2">
      <c r="B397" s="594"/>
      <c r="C397" s="594"/>
      <c r="D397" s="594"/>
      <c r="E397" s="594"/>
      <c r="F397" s="594"/>
      <c r="H397" s="506"/>
    </row>
    <row r="398" spans="2:8" x14ac:dyDescent="0.2">
      <c r="B398" s="594"/>
      <c r="C398" s="594"/>
      <c r="D398" s="594"/>
      <c r="E398" s="594"/>
      <c r="F398" s="594"/>
      <c r="H398" s="506"/>
    </row>
    <row r="399" spans="2:8" x14ac:dyDescent="0.2">
      <c r="B399" s="594"/>
      <c r="C399" s="594"/>
      <c r="D399" s="594"/>
      <c r="E399" s="594"/>
      <c r="F399" s="594"/>
      <c r="H399" s="506"/>
    </row>
    <row r="400" spans="2:8" x14ac:dyDescent="0.2">
      <c r="B400" s="594"/>
      <c r="C400" s="594"/>
      <c r="D400" s="594"/>
      <c r="E400" s="594"/>
      <c r="F400" s="594"/>
      <c r="H400" s="506"/>
    </row>
    <row r="401" spans="2:8" x14ac:dyDescent="0.2">
      <c r="B401" s="594"/>
      <c r="C401" s="594"/>
      <c r="D401" s="594"/>
      <c r="E401" s="594"/>
      <c r="F401" s="594"/>
      <c r="H401" s="506"/>
    </row>
    <row r="402" spans="2:8" x14ac:dyDescent="0.2">
      <c r="B402" s="594"/>
      <c r="C402" s="594"/>
      <c r="D402" s="594"/>
      <c r="E402" s="594"/>
      <c r="F402" s="594"/>
      <c r="H402" s="506"/>
    </row>
    <row r="403" spans="2:8" x14ac:dyDescent="0.2">
      <c r="B403" s="594"/>
      <c r="C403" s="594"/>
      <c r="D403" s="594"/>
      <c r="E403" s="594"/>
      <c r="F403" s="594"/>
      <c r="H403" s="506"/>
    </row>
    <row r="404" spans="2:8" x14ac:dyDescent="0.2">
      <c r="B404" s="594"/>
      <c r="C404" s="594"/>
      <c r="D404" s="594"/>
      <c r="E404" s="594"/>
      <c r="F404" s="594"/>
      <c r="H404" s="506"/>
    </row>
    <row r="405" spans="2:8" x14ac:dyDescent="0.2">
      <c r="B405" s="594"/>
      <c r="C405" s="594"/>
      <c r="D405" s="594"/>
      <c r="E405" s="594"/>
      <c r="F405" s="594"/>
      <c r="H405" s="506"/>
    </row>
    <row r="406" spans="2:8" x14ac:dyDescent="0.2">
      <c r="B406" s="594"/>
      <c r="C406" s="594"/>
      <c r="D406" s="594"/>
      <c r="E406" s="594"/>
      <c r="F406" s="594"/>
      <c r="H406" s="506"/>
    </row>
    <row r="407" spans="2:8" x14ac:dyDescent="0.2">
      <c r="B407" s="594"/>
      <c r="C407" s="594"/>
      <c r="D407" s="594"/>
      <c r="E407" s="594"/>
      <c r="F407" s="594"/>
      <c r="H407" s="506"/>
    </row>
    <row r="408" spans="2:8" x14ac:dyDescent="0.2">
      <c r="B408" s="594"/>
      <c r="C408" s="594"/>
      <c r="D408" s="594"/>
      <c r="E408" s="594"/>
      <c r="F408" s="594"/>
      <c r="H408" s="506"/>
    </row>
    <row r="409" spans="2:8" x14ac:dyDescent="0.2">
      <c r="B409" s="594"/>
      <c r="C409" s="594"/>
      <c r="D409" s="594"/>
      <c r="E409" s="594"/>
      <c r="F409" s="594"/>
      <c r="H409" s="506"/>
    </row>
    <row r="410" spans="2:8" x14ac:dyDescent="0.2">
      <c r="B410" s="594"/>
      <c r="C410" s="594"/>
      <c r="D410" s="594"/>
      <c r="E410" s="594"/>
      <c r="F410" s="594"/>
      <c r="H410" s="506"/>
    </row>
    <row r="411" spans="2:8" x14ac:dyDescent="0.2">
      <c r="B411" s="594"/>
      <c r="C411" s="594"/>
      <c r="D411" s="594"/>
      <c r="E411" s="594"/>
      <c r="F411" s="594"/>
      <c r="H411" s="506"/>
    </row>
    <row r="412" spans="2:8" x14ac:dyDescent="0.2">
      <c r="B412" s="594"/>
      <c r="C412" s="594"/>
      <c r="D412" s="594"/>
      <c r="E412" s="594"/>
      <c r="F412" s="594"/>
      <c r="H412" s="506"/>
    </row>
    <row r="413" spans="2:8" x14ac:dyDescent="0.2">
      <c r="B413" s="594"/>
      <c r="C413" s="594"/>
      <c r="D413" s="594"/>
      <c r="E413" s="594"/>
      <c r="F413" s="594"/>
      <c r="H413" s="506"/>
    </row>
    <row r="414" spans="2:8" x14ac:dyDescent="0.2">
      <c r="B414" s="594"/>
      <c r="C414" s="594"/>
      <c r="D414" s="594"/>
      <c r="E414" s="594"/>
      <c r="F414" s="594"/>
      <c r="H414" s="506"/>
    </row>
    <row r="415" spans="2:8" x14ac:dyDescent="0.2">
      <c r="B415" s="594"/>
      <c r="C415" s="594"/>
      <c r="D415" s="594"/>
      <c r="E415" s="594"/>
      <c r="F415" s="594"/>
      <c r="H415" s="506"/>
    </row>
    <row r="416" spans="2:8" x14ac:dyDescent="0.2">
      <c r="B416" s="594"/>
      <c r="C416" s="594"/>
      <c r="D416" s="594"/>
      <c r="E416" s="594"/>
      <c r="F416" s="594"/>
      <c r="H416" s="506"/>
    </row>
    <row r="417" spans="2:8" x14ac:dyDescent="0.2">
      <c r="B417" s="594"/>
      <c r="C417" s="594"/>
      <c r="D417" s="594"/>
      <c r="E417" s="594"/>
      <c r="F417" s="594"/>
      <c r="H417" s="506"/>
    </row>
    <row r="418" spans="2:8" x14ac:dyDescent="0.2">
      <c r="B418" s="594"/>
      <c r="C418" s="594"/>
      <c r="D418" s="594"/>
      <c r="E418" s="594"/>
      <c r="F418" s="594"/>
      <c r="H418" s="506"/>
    </row>
    <row r="419" spans="2:8" x14ac:dyDescent="0.2">
      <c r="B419" s="594"/>
      <c r="C419" s="594"/>
      <c r="D419" s="594"/>
      <c r="E419" s="594"/>
      <c r="F419" s="594"/>
      <c r="H419" s="506"/>
    </row>
    <row r="420" spans="2:8" x14ac:dyDescent="0.2">
      <c r="B420" s="594"/>
      <c r="C420" s="594"/>
      <c r="D420" s="594"/>
      <c r="E420" s="594"/>
      <c r="F420" s="594"/>
      <c r="H420" s="506"/>
    </row>
    <row r="421" spans="2:8" x14ac:dyDescent="0.2">
      <c r="B421" s="594"/>
      <c r="C421" s="594"/>
      <c r="D421" s="594"/>
      <c r="E421" s="594"/>
      <c r="F421" s="594"/>
      <c r="H421" s="506"/>
    </row>
    <row r="422" spans="2:8" x14ac:dyDescent="0.2">
      <c r="B422" s="594"/>
      <c r="C422" s="594"/>
      <c r="D422" s="594"/>
      <c r="E422" s="594"/>
      <c r="F422" s="594"/>
      <c r="H422" s="506"/>
    </row>
    <row r="423" spans="2:8" x14ac:dyDescent="0.2">
      <c r="B423" s="594"/>
      <c r="C423" s="594"/>
      <c r="D423" s="594"/>
      <c r="E423" s="594"/>
      <c r="F423" s="594"/>
      <c r="H423" s="506"/>
    </row>
    <row r="424" spans="2:8" x14ac:dyDescent="0.2">
      <c r="B424" s="594"/>
      <c r="C424" s="594"/>
      <c r="D424" s="594"/>
      <c r="E424" s="594"/>
      <c r="F424" s="594"/>
      <c r="H424" s="506"/>
    </row>
    <row r="425" spans="2:8" x14ac:dyDescent="0.2">
      <c r="B425" s="594"/>
      <c r="C425" s="594"/>
      <c r="D425" s="594"/>
      <c r="E425" s="594"/>
      <c r="F425" s="594"/>
      <c r="H425" s="506"/>
    </row>
    <row r="426" spans="2:8" x14ac:dyDescent="0.2">
      <c r="B426" s="594"/>
      <c r="C426" s="594"/>
      <c r="D426" s="594"/>
      <c r="E426" s="594"/>
      <c r="F426" s="594"/>
      <c r="H426" s="506"/>
    </row>
    <row r="427" spans="2:8" x14ac:dyDescent="0.2">
      <c r="B427" s="594"/>
      <c r="C427" s="594"/>
      <c r="D427" s="594"/>
      <c r="E427" s="594"/>
      <c r="F427" s="594"/>
      <c r="H427" s="506"/>
    </row>
    <row r="428" spans="2:8" x14ac:dyDescent="0.2">
      <c r="B428" s="594"/>
      <c r="C428" s="594"/>
      <c r="D428" s="594"/>
      <c r="E428" s="594"/>
      <c r="F428" s="594"/>
      <c r="H428" s="506"/>
    </row>
    <row r="429" spans="2:8" x14ac:dyDescent="0.2">
      <c r="B429" s="594"/>
      <c r="C429" s="594"/>
      <c r="D429" s="594"/>
      <c r="E429" s="594"/>
      <c r="F429" s="594"/>
      <c r="H429" s="506"/>
    </row>
    <row r="430" spans="2:8" x14ac:dyDescent="0.2">
      <c r="B430" s="594"/>
      <c r="C430" s="594"/>
      <c r="D430" s="594"/>
      <c r="E430" s="594"/>
      <c r="F430" s="594"/>
      <c r="H430" s="506"/>
    </row>
    <row r="431" spans="2:8" x14ac:dyDescent="0.2">
      <c r="B431" s="594"/>
      <c r="C431" s="594"/>
      <c r="D431" s="594"/>
      <c r="E431" s="594"/>
      <c r="F431" s="594"/>
      <c r="H431" s="506"/>
    </row>
    <row r="432" spans="2:8" x14ac:dyDescent="0.2">
      <c r="B432" s="594"/>
      <c r="C432" s="594"/>
      <c r="D432" s="594"/>
      <c r="E432" s="594"/>
      <c r="F432" s="594"/>
      <c r="H432" s="506"/>
    </row>
    <row r="433" spans="2:8" x14ac:dyDescent="0.2">
      <c r="B433" s="594"/>
      <c r="C433" s="594"/>
      <c r="D433" s="594"/>
      <c r="E433" s="594"/>
      <c r="F433" s="594"/>
      <c r="H433" s="506"/>
    </row>
    <row r="434" spans="2:8" x14ac:dyDescent="0.2">
      <c r="B434" s="594"/>
      <c r="C434" s="594"/>
      <c r="D434" s="594"/>
      <c r="E434" s="594"/>
      <c r="F434" s="594"/>
      <c r="H434" s="506"/>
    </row>
    <row r="435" spans="2:8" x14ac:dyDescent="0.2">
      <c r="B435" s="594"/>
      <c r="C435" s="594"/>
      <c r="D435" s="594"/>
      <c r="E435" s="594"/>
      <c r="F435" s="594"/>
      <c r="H435" s="506"/>
    </row>
    <row r="436" spans="2:8" x14ac:dyDescent="0.2">
      <c r="B436" s="594"/>
      <c r="C436" s="594"/>
      <c r="D436" s="594"/>
      <c r="E436" s="594"/>
      <c r="F436" s="594"/>
      <c r="H436" s="506"/>
    </row>
    <row r="437" spans="2:8" x14ac:dyDescent="0.2">
      <c r="B437" s="594"/>
      <c r="C437" s="594"/>
      <c r="D437" s="594"/>
      <c r="E437" s="594"/>
      <c r="F437" s="594"/>
      <c r="H437" s="506"/>
    </row>
    <row r="438" spans="2:8" x14ac:dyDescent="0.2">
      <c r="B438" s="594"/>
      <c r="C438" s="594"/>
      <c r="D438" s="594"/>
      <c r="E438" s="594"/>
      <c r="F438" s="594"/>
      <c r="H438" s="506"/>
    </row>
    <row r="439" spans="2:8" x14ac:dyDescent="0.2">
      <c r="B439" s="594"/>
      <c r="C439" s="594"/>
      <c r="D439" s="594"/>
      <c r="E439" s="594"/>
      <c r="F439" s="594"/>
      <c r="H439" s="506"/>
    </row>
    <row r="440" spans="2:8" x14ac:dyDescent="0.2">
      <c r="B440" s="594"/>
      <c r="C440" s="594"/>
      <c r="D440" s="594"/>
      <c r="E440" s="594"/>
      <c r="F440" s="594"/>
      <c r="H440" s="506"/>
    </row>
    <row r="441" spans="2:8" x14ac:dyDescent="0.2">
      <c r="B441" s="594"/>
      <c r="C441" s="594"/>
      <c r="D441" s="594"/>
      <c r="E441" s="594"/>
      <c r="F441" s="594"/>
      <c r="H441" s="506"/>
    </row>
    <row r="442" spans="2:8" x14ac:dyDescent="0.2">
      <c r="B442" s="594"/>
      <c r="C442" s="594"/>
      <c r="D442" s="594"/>
      <c r="E442" s="594"/>
      <c r="F442" s="594"/>
      <c r="H442" s="506"/>
    </row>
    <row r="443" spans="2:8" x14ac:dyDescent="0.2">
      <c r="B443" s="594"/>
      <c r="C443" s="594"/>
      <c r="D443" s="594"/>
      <c r="E443" s="594"/>
      <c r="F443" s="594"/>
      <c r="H443" s="506"/>
    </row>
    <row r="444" spans="2:8" x14ac:dyDescent="0.2">
      <c r="B444" s="594"/>
      <c r="C444" s="594"/>
      <c r="D444" s="594"/>
      <c r="E444" s="594"/>
      <c r="F444" s="594"/>
      <c r="H444" s="506"/>
    </row>
    <row r="445" spans="2:8" x14ac:dyDescent="0.2">
      <c r="B445" s="594"/>
      <c r="C445" s="594"/>
      <c r="D445" s="594"/>
      <c r="E445" s="594"/>
      <c r="F445" s="594"/>
      <c r="H445" s="506"/>
    </row>
    <row r="446" spans="2:8" x14ac:dyDescent="0.2">
      <c r="B446" s="594"/>
      <c r="C446" s="594"/>
      <c r="D446" s="594"/>
      <c r="E446" s="594"/>
      <c r="F446" s="594"/>
      <c r="H446" s="506"/>
    </row>
    <row r="447" spans="2:8" x14ac:dyDescent="0.2">
      <c r="B447" s="594"/>
      <c r="C447" s="594"/>
      <c r="D447" s="594"/>
      <c r="E447" s="594"/>
      <c r="F447" s="594"/>
      <c r="H447" s="506"/>
    </row>
    <row r="448" spans="2:8" x14ac:dyDescent="0.2">
      <c r="B448" s="594"/>
      <c r="C448" s="594"/>
      <c r="D448" s="594"/>
      <c r="E448" s="594"/>
      <c r="F448" s="594"/>
      <c r="H448" s="506"/>
    </row>
    <row r="449" spans="2:8" x14ac:dyDescent="0.2">
      <c r="B449" s="594"/>
      <c r="C449" s="594"/>
      <c r="D449" s="594"/>
      <c r="E449" s="594"/>
      <c r="F449" s="594"/>
      <c r="H449" s="506"/>
    </row>
    <row r="450" spans="2:8" x14ac:dyDescent="0.2">
      <c r="B450" s="594"/>
      <c r="C450" s="594"/>
      <c r="D450" s="594"/>
      <c r="E450" s="594"/>
      <c r="F450" s="594"/>
      <c r="H450" s="506"/>
    </row>
    <row r="451" spans="2:8" x14ac:dyDescent="0.2">
      <c r="B451" s="594"/>
      <c r="C451" s="594"/>
      <c r="D451" s="594"/>
      <c r="E451" s="594"/>
      <c r="F451" s="594"/>
      <c r="H451" s="506"/>
    </row>
    <row r="452" spans="2:8" x14ac:dyDescent="0.2">
      <c r="B452" s="594"/>
      <c r="C452" s="594"/>
      <c r="D452" s="594"/>
      <c r="E452" s="594"/>
      <c r="F452" s="594"/>
      <c r="H452" s="506"/>
    </row>
    <row r="453" spans="2:8" x14ac:dyDescent="0.2">
      <c r="B453" s="594"/>
      <c r="C453" s="594"/>
      <c r="D453" s="594"/>
      <c r="E453" s="594"/>
      <c r="F453" s="594"/>
      <c r="H453" s="506"/>
    </row>
    <row r="454" spans="2:8" x14ac:dyDescent="0.2">
      <c r="B454" s="594"/>
      <c r="C454" s="594"/>
      <c r="D454" s="594"/>
      <c r="E454" s="594"/>
      <c r="F454" s="594"/>
      <c r="H454" s="506"/>
    </row>
    <row r="455" spans="2:8" x14ac:dyDescent="0.2">
      <c r="B455" s="594"/>
      <c r="C455" s="594"/>
      <c r="D455" s="594"/>
      <c r="E455" s="594"/>
      <c r="F455" s="594"/>
      <c r="H455" s="506"/>
    </row>
    <row r="456" spans="2:8" x14ac:dyDescent="0.2">
      <c r="B456" s="594"/>
      <c r="C456" s="594"/>
      <c r="D456" s="594"/>
      <c r="E456" s="594"/>
      <c r="F456" s="594"/>
      <c r="H456" s="506"/>
    </row>
    <row r="457" spans="2:8" x14ac:dyDescent="0.2">
      <c r="B457" s="594"/>
      <c r="C457" s="594"/>
      <c r="D457" s="594"/>
      <c r="E457" s="594"/>
      <c r="F457" s="594"/>
      <c r="H457" s="506"/>
    </row>
    <row r="458" spans="2:8" x14ac:dyDescent="0.2">
      <c r="B458" s="594"/>
      <c r="C458" s="594"/>
      <c r="D458" s="594"/>
      <c r="E458" s="594"/>
      <c r="F458" s="594"/>
      <c r="H458" s="506"/>
    </row>
    <row r="459" spans="2:8" x14ac:dyDescent="0.2">
      <c r="B459" s="594"/>
      <c r="C459" s="594"/>
      <c r="D459" s="594"/>
      <c r="E459" s="594"/>
      <c r="F459" s="594"/>
      <c r="H459" s="506"/>
    </row>
    <row r="460" spans="2:8" x14ac:dyDescent="0.2">
      <c r="B460" s="594"/>
      <c r="C460" s="594"/>
      <c r="D460" s="594"/>
      <c r="E460" s="594"/>
      <c r="F460" s="594"/>
      <c r="H460" s="506"/>
    </row>
    <row r="461" spans="2:8" x14ac:dyDescent="0.2">
      <c r="B461" s="594"/>
      <c r="C461" s="594"/>
      <c r="D461" s="594"/>
      <c r="E461" s="594"/>
      <c r="F461" s="594"/>
      <c r="H461" s="506"/>
    </row>
    <row r="462" spans="2:8" x14ac:dyDescent="0.2">
      <c r="B462" s="594"/>
      <c r="C462" s="594"/>
      <c r="D462" s="594"/>
      <c r="E462" s="594"/>
      <c r="F462" s="594"/>
      <c r="H462" s="506"/>
    </row>
    <row r="463" spans="2:8" x14ac:dyDescent="0.2">
      <c r="B463" s="594"/>
      <c r="C463" s="594"/>
      <c r="D463" s="594"/>
      <c r="E463" s="594"/>
      <c r="F463" s="594"/>
      <c r="H463" s="506"/>
    </row>
    <row r="464" spans="2:8" x14ac:dyDescent="0.2">
      <c r="B464" s="594"/>
      <c r="C464" s="594"/>
      <c r="D464" s="594"/>
      <c r="E464" s="594"/>
      <c r="F464" s="594"/>
      <c r="H464" s="506"/>
    </row>
    <row r="465" spans="2:8" x14ac:dyDescent="0.2">
      <c r="B465" s="594"/>
      <c r="C465" s="594"/>
      <c r="D465" s="594"/>
      <c r="E465" s="594"/>
      <c r="F465" s="594"/>
      <c r="H465" s="506"/>
    </row>
    <row r="466" spans="2:8" x14ac:dyDescent="0.2">
      <c r="B466" s="594"/>
      <c r="C466" s="594"/>
      <c r="D466" s="594"/>
      <c r="E466" s="594"/>
      <c r="F466" s="594"/>
      <c r="H466" s="506"/>
    </row>
    <row r="467" spans="2:8" x14ac:dyDescent="0.2">
      <c r="B467" s="594"/>
      <c r="C467" s="594"/>
      <c r="D467" s="594"/>
      <c r="E467" s="594"/>
      <c r="F467" s="594"/>
      <c r="H467" s="506"/>
    </row>
    <row r="468" spans="2:8" x14ac:dyDescent="0.2">
      <c r="B468" s="594"/>
      <c r="C468" s="594"/>
      <c r="D468" s="594"/>
      <c r="E468" s="594"/>
      <c r="F468" s="594"/>
      <c r="H468" s="506"/>
    </row>
    <row r="469" spans="2:8" x14ac:dyDescent="0.2">
      <c r="B469" s="594"/>
      <c r="C469" s="594"/>
      <c r="D469" s="594"/>
      <c r="E469" s="594"/>
      <c r="F469" s="594"/>
      <c r="H469" s="506"/>
    </row>
    <row r="470" spans="2:8" x14ac:dyDescent="0.2">
      <c r="B470" s="594"/>
      <c r="C470" s="594"/>
      <c r="D470" s="594"/>
      <c r="E470" s="594"/>
      <c r="F470" s="594"/>
      <c r="H470" s="506"/>
    </row>
    <row r="471" spans="2:8" x14ac:dyDescent="0.2">
      <c r="B471" s="594"/>
      <c r="C471" s="594"/>
      <c r="D471" s="594"/>
      <c r="E471" s="594"/>
      <c r="F471" s="594"/>
      <c r="H471" s="506"/>
    </row>
    <row r="472" spans="2:8" x14ac:dyDescent="0.2">
      <c r="B472" s="594"/>
      <c r="C472" s="594"/>
      <c r="D472" s="594"/>
      <c r="E472" s="594"/>
      <c r="F472" s="594"/>
      <c r="H472" s="506"/>
    </row>
    <row r="473" spans="2:8" x14ac:dyDescent="0.2">
      <c r="B473" s="594"/>
      <c r="C473" s="594"/>
      <c r="D473" s="594"/>
      <c r="E473" s="594"/>
      <c r="F473" s="594"/>
      <c r="H473" s="506"/>
    </row>
    <row r="474" spans="2:8" x14ac:dyDescent="0.2">
      <c r="B474" s="594"/>
      <c r="C474" s="594"/>
      <c r="D474" s="594"/>
      <c r="E474" s="594"/>
      <c r="F474" s="594"/>
      <c r="H474" s="506"/>
    </row>
    <row r="475" spans="2:8" x14ac:dyDescent="0.2">
      <c r="B475" s="594"/>
      <c r="C475" s="594"/>
      <c r="D475" s="594"/>
      <c r="E475" s="594"/>
      <c r="F475" s="594"/>
      <c r="H475" s="506"/>
    </row>
    <row r="476" spans="2:8" x14ac:dyDescent="0.2">
      <c r="B476" s="594"/>
      <c r="C476" s="594"/>
      <c r="D476" s="594"/>
      <c r="E476" s="594"/>
      <c r="F476" s="594"/>
      <c r="H476" s="506"/>
    </row>
    <row r="477" spans="2:8" x14ac:dyDescent="0.2">
      <c r="B477" s="594"/>
      <c r="C477" s="594"/>
      <c r="D477" s="594"/>
      <c r="E477" s="594"/>
      <c r="F477" s="594"/>
      <c r="H477" s="506"/>
    </row>
    <row r="478" spans="2:8" x14ac:dyDescent="0.2">
      <c r="B478" s="594"/>
      <c r="C478" s="594"/>
      <c r="D478" s="594"/>
      <c r="E478" s="594"/>
      <c r="F478" s="594"/>
      <c r="H478" s="506"/>
    </row>
    <row r="479" spans="2:8" x14ac:dyDescent="0.2">
      <c r="B479" s="594"/>
      <c r="C479" s="594"/>
      <c r="D479" s="594"/>
      <c r="E479" s="594"/>
      <c r="F479" s="594"/>
      <c r="H479" s="506"/>
    </row>
    <row r="480" spans="2:8" x14ac:dyDescent="0.2">
      <c r="B480" s="594"/>
      <c r="C480" s="594"/>
      <c r="D480" s="594"/>
      <c r="E480" s="594"/>
      <c r="F480" s="594"/>
      <c r="H480" s="506"/>
    </row>
    <row r="481" spans="2:8" x14ac:dyDescent="0.2">
      <c r="B481" s="594"/>
      <c r="C481" s="594"/>
      <c r="D481" s="594"/>
      <c r="E481" s="594"/>
      <c r="F481" s="594"/>
      <c r="H481" s="506"/>
    </row>
    <row r="482" spans="2:8" x14ac:dyDescent="0.2">
      <c r="B482" s="594"/>
      <c r="C482" s="594"/>
      <c r="D482" s="594"/>
      <c r="E482" s="594"/>
      <c r="F482" s="594"/>
      <c r="H482" s="506"/>
    </row>
    <row r="483" spans="2:8" x14ac:dyDescent="0.2">
      <c r="B483" s="594"/>
      <c r="C483" s="594"/>
      <c r="D483" s="594"/>
      <c r="E483" s="594"/>
      <c r="F483" s="594"/>
      <c r="H483" s="506"/>
    </row>
    <row r="484" spans="2:8" x14ac:dyDescent="0.2">
      <c r="B484" s="594"/>
      <c r="C484" s="594"/>
      <c r="D484" s="594"/>
      <c r="E484" s="594"/>
      <c r="F484" s="594"/>
      <c r="H484" s="506"/>
    </row>
    <row r="485" spans="2:8" x14ac:dyDescent="0.2">
      <c r="B485" s="594"/>
      <c r="C485" s="594"/>
      <c r="D485" s="594"/>
      <c r="E485" s="594"/>
      <c r="F485" s="594"/>
      <c r="H485" s="506"/>
    </row>
    <row r="486" spans="2:8" x14ac:dyDescent="0.2">
      <c r="B486" s="594"/>
      <c r="C486" s="594"/>
      <c r="D486" s="594"/>
      <c r="E486" s="594"/>
      <c r="F486" s="594"/>
      <c r="H486" s="506"/>
    </row>
    <row r="487" spans="2:8" x14ac:dyDescent="0.2">
      <c r="B487" s="594"/>
      <c r="C487" s="594"/>
      <c r="D487" s="594"/>
      <c r="E487" s="594"/>
      <c r="F487" s="594"/>
      <c r="H487" s="506"/>
    </row>
    <row r="488" spans="2:8" x14ac:dyDescent="0.2">
      <c r="B488" s="594"/>
      <c r="C488" s="594"/>
      <c r="D488" s="594"/>
      <c r="E488" s="594"/>
      <c r="F488" s="594"/>
      <c r="H488" s="506"/>
    </row>
    <row r="489" spans="2:8" x14ac:dyDescent="0.2">
      <c r="B489" s="594"/>
      <c r="C489" s="594"/>
      <c r="D489" s="594"/>
      <c r="E489" s="594"/>
      <c r="F489" s="594"/>
      <c r="H489" s="506"/>
    </row>
    <row r="490" spans="2:8" x14ac:dyDescent="0.2">
      <c r="B490" s="594"/>
      <c r="C490" s="594"/>
      <c r="D490" s="594"/>
      <c r="E490" s="594"/>
      <c r="F490" s="594"/>
      <c r="H490" s="506"/>
    </row>
    <row r="491" spans="2:8" x14ac:dyDescent="0.2">
      <c r="B491" s="594"/>
      <c r="C491" s="594"/>
      <c r="D491" s="594"/>
      <c r="E491" s="594"/>
      <c r="F491" s="594"/>
      <c r="H491" s="506"/>
    </row>
    <row r="492" spans="2:8" x14ac:dyDescent="0.2">
      <c r="B492" s="594"/>
      <c r="C492" s="594"/>
      <c r="D492" s="594"/>
      <c r="E492" s="594"/>
      <c r="F492" s="594"/>
      <c r="H492" s="506"/>
    </row>
    <row r="493" spans="2:8" x14ac:dyDescent="0.2">
      <c r="B493" s="594"/>
      <c r="C493" s="594"/>
      <c r="D493" s="594"/>
      <c r="E493" s="594"/>
      <c r="F493" s="594"/>
      <c r="H493" s="506"/>
    </row>
    <row r="494" spans="2:8" x14ac:dyDescent="0.2">
      <c r="B494" s="594"/>
      <c r="C494" s="594"/>
      <c r="D494" s="594"/>
      <c r="E494" s="594"/>
      <c r="F494" s="594"/>
      <c r="H494" s="506"/>
    </row>
    <row r="495" spans="2:8" x14ac:dyDescent="0.2">
      <c r="B495" s="594"/>
      <c r="C495" s="594"/>
      <c r="D495" s="594"/>
      <c r="E495" s="594"/>
      <c r="F495" s="594"/>
      <c r="H495" s="506"/>
    </row>
    <row r="496" spans="2:8" x14ac:dyDescent="0.2">
      <c r="B496" s="594"/>
      <c r="C496" s="594"/>
      <c r="D496" s="594"/>
      <c r="E496" s="594"/>
      <c r="F496" s="594"/>
      <c r="H496" s="506"/>
    </row>
    <row r="497" spans="2:8" x14ac:dyDescent="0.2">
      <c r="B497" s="594"/>
      <c r="C497" s="594"/>
      <c r="D497" s="594"/>
      <c r="E497" s="594"/>
      <c r="F497" s="594"/>
      <c r="H497" s="506"/>
    </row>
    <row r="498" spans="2:8" x14ac:dyDescent="0.2">
      <c r="B498" s="594"/>
      <c r="C498" s="594"/>
      <c r="D498" s="594"/>
      <c r="E498" s="594"/>
      <c r="F498" s="594"/>
      <c r="H498" s="506"/>
    </row>
    <row r="499" spans="2:8" x14ac:dyDescent="0.2">
      <c r="B499" s="594"/>
      <c r="C499" s="594"/>
      <c r="D499" s="594"/>
      <c r="E499" s="594"/>
      <c r="F499" s="594"/>
      <c r="H499" s="506"/>
    </row>
    <row r="500" spans="2:8" x14ac:dyDescent="0.2">
      <c r="B500" s="594"/>
      <c r="C500" s="594"/>
      <c r="D500" s="594"/>
      <c r="E500" s="594"/>
      <c r="F500" s="594"/>
      <c r="H500" s="506"/>
    </row>
    <row r="501" spans="2:8" x14ac:dyDescent="0.2">
      <c r="B501" s="594"/>
      <c r="C501" s="594"/>
      <c r="D501" s="594"/>
      <c r="E501" s="594"/>
      <c r="F501" s="594"/>
      <c r="H501" s="506"/>
    </row>
    <row r="502" spans="2:8" x14ac:dyDescent="0.2">
      <c r="B502" s="594"/>
      <c r="C502" s="594"/>
      <c r="D502" s="594"/>
      <c r="E502" s="594"/>
      <c r="F502" s="594"/>
      <c r="H502" s="506"/>
    </row>
    <row r="503" spans="2:8" x14ac:dyDescent="0.2">
      <c r="B503" s="594"/>
      <c r="C503" s="594"/>
      <c r="D503" s="594"/>
      <c r="E503" s="594"/>
      <c r="F503" s="594"/>
      <c r="H503" s="506"/>
    </row>
    <row r="504" spans="2:8" x14ac:dyDescent="0.2">
      <c r="B504" s="594"/>
      <c r="C504" s="594"/>
      <c r="D504" s="594"/>
      <c r="E504" s="594"/>
      <c r="F504" s="594"/>
      <c r="H504" s="506"/>
    </row>
    <row r="505" spans="2:8" x14ac:dyDescent="0.2">
      <c r="B505" s="594"/>
      <c r="C505" s="594"/>
      <c r="D505" s="594"/>
      <c r="E505" s="594"/>
      <c r="F505" s="594"/>
      <c r="H505" s="506"/>
    </row>
    <row r="506" spans="2:8" x14ac:dyDescent="0.2">
      <c r="B506" s="594"/>
      <c r="C506" s="594"/>
      <c r="D506" s="594"/>
      <c r="E506" s="594"/>
      <c r="F506" s="594"/>
      <c r="H506" s="506"/>
    </row>
    <row r="507" spans="2:8" x14ac:dyDescent="0.2">
      <c r="B507" s="594"/>
      <c r="C507" s="594"/>
      <c r="D507" s="594"/>
      <c r="E507" s="594"/>
      <c r="F507" s="594"/>
      <c r="H507" s="506"/>
    </row>
    <row r="508" spans="2:8" x14ac:dyDescent="0.2">
      <c r="B508" s="594"/>
      <c r="C508" s="594"/>
      <c r="D508" s="594"/>
      <c r="E508" s="594"/>
      <c r="F508" s="594"/>
      <c r="H508" s="506"/>
    </row>
    <row r="509" spans="2:8" x14ac:dyDescent="0.2">
      <c r="B509" s="594"/>
      <c r="C509" s="594"/>
      <c r="D509" s="594"/>
      <c r="E509" s="594"/>
      <c r="F509" s="594"/>
      <c r="H509" s="506"/>
    </row>
    <row r="510" spans="2:8" x14ac:dyDescent="0.2">
      <c r="B510" s="594"/>
      <c r="C510" s="594"/>
      <c r="D510" s="594"/>
      <c r="E510" s="594"/>
      <c r="F510" s="594"/>
      <c r="H510" s="506"/>
    </row>
    <row r="511" spans="2:8" x14ac:dyDescent="0.2">
      <c r="B511" s="594"/>
      <c r="C511" s="594"/>
      <c r="D511" s="594"/>
      <c r="E511" s="594"/>
      <c r="F511" s="594"/>
      <c r="H511" s="506"/>
    </row>
    <row r="512" spans="2:8" x14ac:dyDescent="0.2">
      <c r="B512" s="594"/>
      <c r="C512" s="594"/>
      <c r="D512" s="594"/>
      <c r="E512" s="594"/>
      <c r="F512" s="594"/>
      <c r="H512" s="506"/>
    </row>
    <row r="513" spans="2:8" x14ac:dyDescent="0.2">
      <c r="B513" s="594"/>
      <c r="C513" s="594"/>
      <c r="D513" s="594"/>
      <c r="E513" s="594"/>
      <c r="F513" s="594"/>
      <c r="H513" s="506"/>
    </row>
    <row r="514" spans="2:8" x14ac:dyDescent="0.2">
      <c r="B514" s="594"/>
      <c r="C514" s="594"/>
      <c r="D514" s="594"/>
      <c r="E514" s="594"/>
      <c r="F514" s="594"/>
      <c r="H514" s="506"/>
    </row>
    <row r="515" spans="2:8" x14ac:dyDescent="0.2">
      <c r="B515" s="594"/>
      <c r="C515" s="594"/>
      <c r="D515" s="594"/>
      <c r="E515" s="594"/>
      <c r="F515" s="594"/>
      <c r="H515" s="506"/>
    </row>
    <row r="516" spans="2:8" x14ac:dyDescent="0.2">
      <c r="B516" s="594"/>
      <c r="C516" s="594"/>
      <c r="D516" s="594"/>
      <c r="E516" s="594"/>
      <c r="F516" s="594"/>
      <c r="H516" s="506"/>
    </row>
    <row r="517" spans="2:8" x14ac:dyDescent="0.2">
      <c r="B517" s="594"/>
      <c r="C517" s="594"/>
      <c r="D517" s="594"/>
      <c r="E517" s="594"/>
      <c r="F517" s="594"/>
      <c r="H517" s="506"/>
    </row>
    <row r="518" spans="2:8" x14ac:dyDescent="0.2">
      <c r="B518" s="594"/>
      <c r="C518" s="594"/>
      <c r="D518" s="594"/>
      <c r="E518" s="594"/>
      <c r="F518" s="594"/>
      <c r="H518" s="506"/>
    </row>
    <row r="519" spans="2:8" x14ac:dyDescent="0.2">
      <c r="B519" s="594"/>
      <c r="C519" s="594"/>
      <c r="D519" s="594"/>
      <c r="E519" s="594"/>
      <c r="F519" s="594"/>
      <c r="H519" s="506"/>
    </row>
    <row r="520" spans="2:8" x14ac:dyDescent="0.2">
      <c r="B520" s="594"/>
      <c r="C520" s="594"/>
      <c r="D520" s="594"/>
      <c r="E520" s="594"/>
      <c r="F520" s="594"/>
      <c r="H520" s="506"/>
    </row>
    <row r="521" spans="2:8" x14ac:dyDescent="0.2">
      <c r="B521" s="594"/>
      <c r="C521" s="594"/>
      <c r="D521" s="594"/>
      <c r="E521" s="594"/>
      <c r="F521" s="594"/>
      <c r="H521" s="506"/>
    </row>
    <row r="522" spans="2:8" x14ac:dyDescent="0.2">
      <c r="B522" s="594"/>
      <c r="C522" s="594"/>
      <c r="D522" s="594"/>
      <c r="E522" s="594"/>
      <c r="F522" s="594"/>
      <c r="H522" s="506"/>
    </row>
    <row r="523" spans="2:8" x14ac:dyDescent="0.2">
      <c r="B523" s="594"/>
      <c r="C523" s="594"/>
      <c r="D523" s="594"/>
      <c r="E523" s="594"/>
      <c r="F523" s="594"/>
      <c r="H523" s="506"/>
    </row>
    <row r="524" spans="2:8" x14ac:dyDescent="0.2">
      <c r="B524" s="594"/>
      <c r="C524" s="594"/>
      <c r="D524" s="594"/>
      <c r="E524" s="594"/>
      <c r="F524" s="594"/>
      <c r="H524" s="506"/>
    </row>
    <row r="525" spans="2:8" x14ac:dyDescent="0.2">
      <c r="B525" s="594"/>
      <c r="C525" s="594"/>
      <c r="D525" s="594"/>
      <c r="E525" s="594"/>
      <c r="F525" s="594"/>
      <c r="H525" s="506"/>
    </row>
    <row r="526" spans="2:8" x14ac:dyDescent="0.2">
      <c r="B526" s="594"/>
      <c r="C526" s="594"/>
      <c r="D526" s="594"/>
      <c r="E526" s="594"/>
      <c r="F526" s="594"/>
      <c r="H526" s="506"/>
    </row>
    <row r="527" spans="2:8" x14ac:dyDescent="0.2">
      <c r="B527" s="594"/>
      <c r="C527" s="594"/>
      <c r="D527" s="594"/>
      <c r="E527" s="594"/>
      <c r="F527" s="594"/>
      <c r="H527" s="506"/>
    </row>
    <row r="528" spans="2:8" x14ac:dyDescent="0.2">
      <c r="B528" s="594"/>
      <c r="C528" s="594"/>
      <c r="D528" s="594"/>
      <c r="E528" s="594"/>
      <c r="F528" s="594"/>
      <c r="H528" s="506"/>
    </row>
    <row r="529" spans="2:8" x14ac:dyDescent="0.2">
      <c r="B529" s="594"/>
      <c r="C529" s="594"/>
      <c r="D529" s="594"/>
      <c r="E529" s="594"/>
      <c r="F529" s="594"/>
      <c r="H529" s="506"/>
    </row>
    <row r="530" spans="2:8" x14ac:dyDescent="0.2">
      <c r="B530" s="594"/>
      <c r="C530" s="594"/>
      <c r="D530" s="594"/>
      <c r="E530" s="594"/>
      <c r="F530" s="594"/>
      <c r="H530" s="506"/>
    </row>
    <row r="531" spans="2:8" x14ac:dyDescent="0.2">
      <c r="B531" s="594"/>
      <c r="C531" s="594"/>
      <c r="D531" s="594"/>
      <c r="E531" s="594"/>
      <c r="F531" s="594"/>
      <c r="H531" s="506"/>
    </row>
    <row r="532" spans="2:8" x14ac:dyDescent="0.2">
      <c r="B532" s="594"/>
      <c r="C532" s="594"/>
      <c r="D532" s="594"/>
      <c r="E532" s="594"/>
      <c r="F532" s="594"/>
      <c r="H532" s="506"/>
    </row>
    <row r="533" spans="2:8" x14ac:dyDescent="0.2">
      <c r="B533" s="594"/>
      <c r="C533" s="594"/>
      <c r="D533" s="594"/>
      <c r="E533" s="594"/>
      <c r="F533" s="594"/>
      <c r="H533" s="506"/>
    </row>
    <row r="534" spans="2:8" x14ac:dyDescent="0.2">
      <c r="B534" s="594"/>
      <c r="C534" s="594"/>
      <c r="D534" s="594"/>
      <c r="E534" s="594"/>
      <c r="F534" s="594"/>
      <c r="H534" s="506"/>
    </row>
    <row r="535" spans="2:8" x14ac:dyDescent="0.2">
      <c r="B535" s="594"/>
      <c r="C535" s="594"/>
      <c r="D535" s="594"/>
      <c r="E535" s="594"/>
      <c r="F535" s="594"/>
      <c r="H535" s="506"/>
    </row>
    <row r="536" spans="2:8" x14ac:dyDescent="0.2">
      <c r="B536" s="594"/>
      <c r="C536" s="594"/>
      <c r="D536" s="594"/>
      <c r="E536" s="594"/>
      <c r="F536" s="594"/>
      <c r="H536" s="506"/>
    </row>
    <row r="537" spans="2:8" x14ac:dyDescent="0.2">
      <c r="B537" s="594"/>
      <c r="C537" s="594"/>
      <c r="D537" s="594"/>
      <c r="E537" s="594"/>
      <c r="F537" s="594"/>
      <c r="H537" s="506"/>
    </row>
    <row r="538" spans="2:8" x14ac:dyDescent="0.2">
      <c r="B538" s="594"/>
      <c r="C538" s="594"/>
      <c r="D538" s="594"/>
      <c r="E538" s="594"/>
      <c r="F538" s="594"/>
      <c r="H538" s="506"/>
    </row>
    <row r="539" spans="2:8" x14ac:dyDescent="0.2">
      <c r="B539" s="594"/>
      <c r="C539" s="594"/>
      <c r="D539" s="594"/>
      <c r="E539" s="594"/>
      <c r="F539" s="594"/>
      <c r="H539" s="506"/>
    </row>
    <row r="540" spans="2:8" x14ac:dyDescent="0.2">
      <c r="B540" s="594"/>
      <c r="C540" s="594"/>
      <c r="D540" s="594"/>
      <c r="E540" s="594"/>
      <c r="F540" s="594"/>
      <c r="H540" s="506"/>
    </row>
    <row r="541" spans="2:8" x14ac:dyDescent="0.2">
      <c r="B541" s="594"/>
      <c r="C541" s="594"/>
      <c r="D541" s="594"/>
      <c r="E541" s="594"/>
      <c r="F541" s="594"/>
      <c r="H541" s="506"/>
    </row>
    <row r="542" spans="2:8" x14ac:dyDescent="0.2">
      <c r="B542" s="594"/>
      <c r="C542" s="594"/>
      <c r="D542" s="594"/>
      <c r="E542" s="594"/>
      <c r="F542" s="594"/>
      <c r="H542" s="506"/>
    </row>
    <row r="543" spans="2:8" x14ac:dyDescent="0.2">
      <c r="B543" s="594"/>
      <c r="C543" s="594"/>
      <c r="D543" s="594"/>
      <c r="E543" s="594"/>
      <c r="F543" s="594"/>
      <c r="H543" s="506"/>
    </row>
    <row r="544" spans="2:8" x14ac:dyDescent="0.2">
      <c r="B544" s="594"/>
      <c r="C544" s="594"/>
      <c r="D544" s="594"/>
      <c r="E544" s="594"/>
      <c r="F544" s="594"/>
      <c r="H544" s="506"/>
    </row>
    <row r="545" spans="2:8" x14ac:dyDescent="0.2">
      <c r="B545" s="594"/>
      <c r="C545" s="594"/>
      <c r="D545" s="594"/>
      <c r="E545" s="594"/>
      <c r="F545" s="594"/>
      <c r="H545" s="506"/>
    </row>
    <row r="546" spans="2:8" x14ac:dyDescent="0.2">
      <c r="B546" s="594"/>
      <c r="C546" s="594"/>
      <c r="D546" s="594"/>
      <c r="E546" s="594"/>
      <c r="F546" s="594"/>
      <c r="H546" s="506"/>
    </row>
    <row r="547" spans="2:8" x14ac:dyDescent="0.2">
      <c r="B547" s="594"/>
      <c r="C547" s="594"/>
      <c r="D547" s="594"/>
      <c r="E547" s="594"/>
      <c r="F547" s="594"/>
      <c r="H547" s="506"/>
    </row>
    <row r="548" spans="2:8" x14ac:dyDescent="0.2">
      <c r="B548" s="594"/>
      <c r="C548" s="594"/>
      <c r="D548" s="594"/>
      <c r="E548" s="594"/>
      <c r="F548" s="594"/>
      <c r="H548" s="506"/>
    </row>
    <row r="549" spans="2:8" x14ac:dyDescent="0.2">
      <c r="B549" s="594"/>
      <c r="C549" s="594"/>
      <c r="D549" s="594"/>
      <c r="E549" s="594"/>
      <c r="F549" s="594"/>
      <c r="H549" s="506"/>
    </row>
    <row r="550" spans="2:8" x14ac:dyDescent="0.2">
      <c r="B550" s="594"/>
      <c r="C550" s="594"/>
      <c r="D550" s="594"/>
      <c r="E550" s="594"/>
      <c r="F550" s="594"/>
      <c r="H550" s="506"/>
    </row>
    <row r="551" spans="2:8" x14ac:dyDescent="0.2">
      <c r="B551" s="594"/>
      <c r="C551" s="594"/>
      <c r="D551" s="594"/>
      <c r="E551" s="594"/>
      <c r="F551" s="594"/>
      <c r="H551" s="506"/>
    </row>
    <row r="552" spans="2:8" x14ac:dyDescent="0.2">
      <c r="B552" s="594"/>
      <c r="C552" s="594"/>
      <c r="D552" s="594"/>
      <c r="E552" s="594"/>
      <c r="F552" s="594"/>
      <c r="H552" s="506"/>
    </row>
    <row r="553" spans="2:8" x14ac:dyDescent="0.2">
      <c r="B553" s="594"/>
      <c r="C553" s="594"/>
      <c r="D553" s="594"/>
      <c r="E553" s="594"/>
      <c r="F553" s="594"/>
      <c r="H553" s="506"/>
    </row>
    <row r="554" spans="2:8" x14ac:dyDescent="0.2">
      <c r="B554" s="594"/>
      <c r="C554" s="594"/>
      <c r="D554" s="594"/>
      <c r="E554" s="594"/>
      <c r="F554" s="594"/>
      <c r="H554" s="506"/>
    </row>
    <row r="555" spans="2:8" x14ac:dyDescent="0.2">
      <c r="B555" s="594"/>
      <c r="C555" s="594"/>
      <c r="D555" s="594"/>
      <c r="E555" s="594"/>
      <c r="F555" s="594"/>
      <c r="H555" s="506"/>
    </row>
    <row r="556" spans="2:8" x14ac:dyDescent="0.2">
      <c r="B556" s="594"/>
      <c r="C556" s="594"/>
      <c r="D556" s="594"/>
      <c r="E556" s="594"/>
      <c r="F556" s="594"/>
      <c r="H556" s="506"/>
    </row>
    <row r="557" spans="2:8" x14ac:dyDescent="0.2">
      <c r="B557" s="594"/>
      <c r="C557" s="594"/>
      <c r="D557" s="594"/>
      <c r="E557" s="594"/>
      <c r="F557" s="594"/>
      <c r="H557" s="506"/>
    </row>
    <row r="558" spans="2:8" x14ac:dyDescent="0.2">
      <c r="B558" s="594"/>
      <c r="C558" s="594"/>
      <c r="D558" s="594"/>
      <c r="E558" s="594"/>
      <c r="F558" s="594"/>
      <c r="H558" s="506"/>
    </row>
    <row r="559" spans="2:8" x14ac:dyDescent="0.2">
      <c r="B559" s="594"/>
      <c r="C559" s="594"/>
      <c r="D559" s="594"/>
      <c r="E559" s="594"/>
      <c r="F559" s="594"/>
      <c r="H559" s="506"/>
    </row>
    <row r="560" spans="2:8" x14ac:dyDescent="0.2">
      <c r="B560" s="594"/>
      <c r="C560" s="594"/>
      <c r="D560" s="594"/>
      <c r="E560" s="594"/>
      <c r="F560" s="594"/>
      <c r="H560" s="506"/>
    </row>
    <row r="561" spans="2:8" x14ac:dyDescent="0.2">
      <c r="B561" s="594"/>
      <c r="C561" s="594"/>
      <c r="D561" s="594"/>
      <c r="E561" s="594"/>
      <c r="F561" s="594"/>
      <c r="H561" s="506"/>
    </row>
    <row r="562" spans="2:8" x14ac:dyDescent="0.2">
      <c r="B562" s="594"/>
      <c r="C562" s="594"/>
      <c r="D562" s="594"/>
      <c r="E562" s="594"/>
      <c r="F562" s="594"/>
      <c r="H562" s="506"/>
    </row>
    <row r="563" spans="2:8" x14ac:dyDescent="0.2">
      <c r="B563" s="594"/>
      <c r="C563" s="594"/>
      <c r="D563" s="594"/>
      <c r="E563" s="594"/>
      <c r="F563" s="594"/>
      <c r="H563" s="506"/>
    </row>
    <row r="564" spans="2:8" x14ac:dyDescent="0.2">
      <c r="B564" s="594"/>
      <c r="C564" s="594"/>
      <c r="D564" s="594"/>
      <c r="E564" s="594"/>
      <c r="F564" s="594"/>
      <c r="H564" s="506"/>
    </row>
    <row r="565" spans="2:8" x14ac:dyDescent="0.2">
      <c r="B565" s="594"/>
      <c r="C565" s="594"/>
      <c r="D565" s="594"/>
      <c r="E565" s="594"/>
      <c r="F565" s="594"/>
      <c r="H565" s="506"/>
    </row>
    <row r="566" spans="2:8" x14ac:dyDescent="0.2">
      <c r="B566" s="594"/>
      <c r="C566" s="594"/>
      <c r="D566" s="594"/>
      <c r="E566" s="594"/>
      <c r="F566" s="594"/>
      <c r="H566" s="506"/>
    </row>
    <row r="567" spans="2:8" x14ac:dyDescent="0.2">
      <c r="B567" s="594"/>
      <c r="C567" s="594"/>
      <c r="D567" s="594"/>
      <c r="E567" s="594"/>
      <c r="F567" s="594"/>
      <c r="H567" s="506"/>
    </row>
    <row r="568" spans="2:8" x14ac:dyDescent="0.2">
      <c r="B568" s="594"/>
      <c r="C568" s="594"/>
      <c r="D568" s="594"/>
      <c r="E568" s="594"/>
      <c r="F568" s="594"/>
      <c r="H568" s="506"/>
    </row>
    <row r="569" spans="2:8" x14ac:dyDescent="0.2">
      <c r="B569" s="594"/>
      <c r="C569" s="594"/>
      <c r="D569" s="594"/>
      <c r="E569" s="594"/>
      <c r="F569" s="594"/>
      <c r="H569" s="506"/>
    </row>
    <row r="570" spans="2:8" x14ac:dyDescent="0.2">
      <c r="B570" s="594"/>
      <c r="C570" s="594"/>
      <c r="D570" s="594"/>
      <c r="E570" s="594"/>
      <c r="F570" s="594"/>
      <c r="H570" s="506"/>
    </row>
    <row r="571" spans="2:8" x14ac:dyDescent="0.2">
      <c r="B571" s="594"/>
      <c r="C571" s="594"/>
      <c r="D571" s="594"/>
      <c r="E571" s="594"/>
      <c r="F571" s="594"/>
      <c r="H571" s="506"/>
    </row>
    <row r="572" spans="2:8" x14ac:dyDescent="0.2">
      <c r="B572" s="594"/>
      <c r="C572" s="594"/>
      <c r="D572" s="594"/>
      <c r="E572" s="594"/>
      <c r="F572" s="594"/>
      <c r="H572" s="506"/>
    </row>
    <row r="573" spans="2:8" x14ac:dyDescent="0.2">
      <c r="B573" s="594"/>
      <c r="C573" s="594"/>
      <c r="D573" s="594"/>
      <c r="E573" s="594"/>
      <c r="F573" s="594"/>
      <c r="H573" s="506"/>
    </row>
    <row r="574" spans="2:8" x14ac:dyDescent="0.2">
      <c r="B574" s="594"/>
      <c r="C574" s="594"/>
      <c r="D574" s="594"/>
      <c r="E574" s="594"/>
      <c r="F574" s="594"/>
      <c r="H574" s="506"/>
    </row>
    <row r="575" spans="2:8" x14ac:dyDescent="0.2">
      <c r="B575" s="594"/>
      <c r="C575" s="594"/>
      <c r="D575" s="594"/>
      <c r="E575" s="594"/>
      <c r="F575" s="594"/>
      <c r="H575" s="506"/>
    </row>
    <row r="576" spans="2:8" x14ac:dyDescent="0.2">
      <c r="B576" s="594"/>
      <c r="C576" s="594"/>
      <c r="D576" s="594"/>
      <c r="E576" s="594"/>
      <c r="F576" s="594"/>
      <c r="H576" s="506"/>
    </row>
    <row r="577" spans="2:8" x14ac:dyDescent="0.2">
      <c r="B577" s="594"/>
      <c r="C577" s="594"/>
      <c r="D577" s="594"/>
      <c r="E577" s="594"/>
      <c r="F577" s="594"/>
      <c r="H577" s="506"/>
    </row>
    <row r="578" spans="2:8" x14ac:dyDescent="0.2">
      <c r="B578" s="594"/>
      <c r="C578" s="594"/>
      <c r="D578" s="594"/>
      <c r="E578" s="594"/>
      <c r="F578" s="594"/>
      <c r="H578" s="506"/>
    </row>
    <row r="579" spans="2:8" x14ac:dyDescent="0.2">
      <c r="B579" s="594"/>
      <c r="C579" s="594"/>
      <c r="D579" s="594"/>
      <c r="E579" s="594"/>
      <c r="F579" s="594"/>
      <c r="H579" s="506"/>
    </row>
    <row r="580" spans="2:8" x14ac:dyDescent="0.2">
      <c r="B580" s="594"/>
      <c r="C580" s="594"/>
      <c r="D580" s="594"/>
      <c r="E580" s="594"/>
      <c r="F580" s="594"/>
      <c r="H580" s="506"/>
    </row>
    <row r="581" spans="2:8" x14ac:dyDescent="0.2">
      <c r="B581" s="594"/>
      <c r="C581" s="594"/>
      <c r="D581" s="594"/>
      <c r="E581" s="594"/>
      <c r="F581" s="594"/>
      <c r="H581" s="506"/>
    </row>
    <row r="582" spans="2:8" x14ac:dyDescent="0.2">
      <c r="B582" s="594"/>
      <c r="C582" s="594"/>
      <c r="D582" s="594"/>
      <c r="E582" s="594"/>
      <c r="F582" s="594"/>
      <c r="H582" s="506"/>
    </row>
    <row r="583" spans="2:8" x14ac:dyDescent="0.2">
      <c r="B583" s="594"/>
      <c r="C583" s="594"/>
      <c r="D583" s="594"/>
      <c r="E583" s="594"/>
      <c r="F583" s="594"/>
      <c r="H583" s="506"/>
    </row>
    <row r="584" spans="2:8" x14ac:dyDescent="0.2">
      <c r="B584" s="594"/>
      <c r="C584" s="594"/>
      <c r="D584" s="594"/>
      <c r="E584" s="594"/>
      <c r="F584" s="594"/>
      <c r="H584" s="506"/>
    </row>
  </sheetData>
  <printOptions horizontalCentered="1"/>
  <pageMargins left="0" right="0" top="0.55118110236220474" bottom="0" header="0" footer="0"/>
  <pageSetup paperSize="9" scale="53" orientation="portrait" horizont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7"/>
  <sheetViews>
    <sheetView workbookViewId="0"/>
  </sheetViews>
  <sheetFormatPr defaultRowHeight="12.75" x14ac:dyDescent="0.2"/>
  <cols>
    <col min="1" max="1" width="10.85546875" style="599" customWidth="1"/>
    <col min="2" max="2" width="11.42578125" style="599" bestFit="1" customWidth="1"/>
    <col min="3" max="3" width="6.7109375" style="599" customWidth="1"/>
    <col min="4" max="4" width="19.28515625" style="599" customWidth="1"/>
    <col min="5" max="5" width="12.42578125" style="599" customWidth="1"/>
    <col min="6" max="6" width="24.5703125" style="599" customWidth="1"/>
    <col min="7" max="7" width="10.85546875" style="599" customWidth="1"/>
    <col min="8" max="8" width="18.28515625" style="599" customWidth="1"/>
    <col min="9" max="9" width="10.42578125" style="599" customWidth="1"/>
    <col min="10" max="10" width="15.42578125" style="599" customWidth="1"/>
    <col min="11" max="16384" width="9.140625" style="599"/>
  </cols>
  <sheetData>
    <row r="1" spans="1:10" x14ac:dyDescent="0.2">
      <c r="A1" s="597"/>
      <c r="B1" s="597"/>
      <c r="C1" s="597"/>
      <c r="D1" s="597"/>
      <c r="E1" s="597"/>
      <c r="F1" s="597"/>
      <c r="G1" s="597"/>
      <c r="H1" s="597"/>
      <c r="I1" s="597"/>
      <c r="J1" s="598"/>
    </row>
    <row r="2" spans="1:10" ht="18" customHeight="1" x14ac:dyDescent="0.3">
      <c r="A2" s="600" t="s">
        <v>534</v>
      </c>
      <c r="B2" s="601"/>
      <c r="C2" s="601"/>
      <c r="D2" s="601"/>
      <c r="E2" s="601"/>
      <c r="F2" s="601"/>
      <c r="G2" s="601"/>
      <c r="H2" s="601"/>
      <c r="I2" s="601"/>
      <c r="J2" s="601"/>
    </row>
    <row r="3" spans="1:10" ht="18" customHeight="1" x14ac:dyDescent="0.3">
      <c r="A3" s="600" t="s">
        <v>535</v>
      </c>
      <c r="B3" s="601"/>
      <c r="C3" s="601"/>
      <c r="D3" s="601"/>
      <c r="E3" s="601"/>
      <c r="F3" s="601"/>
      <c r="G3" s="601"/>
      <c r="H3" s="601"/>
      <c r="I3" s="601"/>
      <c r="J3" s="601"/>
    </row>
    <row r="4" spans="1:10" x14ac:dyDescent="0.2">
      <c r="A4" s="597"/>
      <c r="B4" s="597"/>
      <c r="C4" s="597"/>
      <c r="D4" s="597"/>
      <c r="E4" s="597"/>
      <c r="F4" s="597"/>
      <c r="G4" s="597"/>
      <c r="H4" s="597"/>
      <c r="I4" s="597"/>
      <c r="J4" s="597"/>
    </row>
    <row r="5" spans="1:10" ht="13.5" customHeight="1" thickBot="1" x14ac:dyDescent="0.25">
      <c r="A5" s="597"/>
      <c r="B5" s="597"/>
      <c r="C5" s="597"/>
      <c r="D5" s="597"/>
      <c r="E5" s="597"/>
      <c r="F5" s="597"/>
      <c r="G5" s="597"/>
      <c r="H5" s="597"/>
      <c r="I5" s="597"/>
      <c r="J5" s="597"/>
    </row>
    <row r="6" spans="1:10" ht="17.25" customHeight="1" x14ac:dyDescent="0.25">
      <c r="A6" s="602" t="s">
        <v>536</v>
      </c>
      <c r="B6" s="602" t="s">
        <v>537</v>
      </c>
      <c r="C6" s="602" t="s">
        <v>538</v>
      </c>
      <c r="D6" s="602" t="s">
        <v>539</v>
      </c>
      <c r="E6" s="602" t="s">
        <v>540</v>
      </c>
      <c r="F6" s="602" t="s">
        <v>541</v>
      </c>
      <c r="G6" s="602" t="s">
        <v>542</v>
      </c>
      <c r="H6" s="602" t="s">
        <v>543</v>
      </c>
      <c r="I6" s="602" t="s">
        <v>544</v>
      </c>
      <c r="J6" s="602" t="s">
        <v>545</v>
      </c>
    </row>
    <row r="7" spans="1:10" ht="15.75" customHeight="1" thickBot="1" x14ac:dyDescent="0.3">
      <c r="A7" s="603" t="s">
        <v>546</v>
      </c>
      <c r="B7" s="603"/>
      <c r="C7" s="603"/>
      <c r="D7" s="603" t="s">
        <v>546</v>
      </c>
      <c r="E7" s="603" t="s">
        <v>547</v>
      </c>
      <c r="F7" s="603"/>
      <c r="G7" s="603" t="s">
        <v>548</v>
      </c>
      <c r="H7" s="603"/>
      <c r="I7" s="603" t="s">
        <v>319</v>
      </c>
      <c r="J7" s="603"/>
    </row>
    <row r="8" spans="1:10" ht="14.25" customHeight="1" x14ac:dyDescent="0.25">
      <c r="A8" s="604"/>
      <c r="B8" s="604"/>
      <c r="C8" s="604"/>
      <c r="D8" s="604"/>
      <c r="E8" s="604"/>
      <c r="F8" s="604"/>
      <c r="G8" s="604"/>
      <c r="H8" s="604"/>
      <c r="I8" s="604"/>
      <c r="J8" s="604"/>
    </row>
    <row r="9" spans="1:10" ht="15.75" x14ac:dyDescent="0.25">
      <c r="A9" s="605"/>
      <c r="B9" s="605"/>
      <c r="C9" s="606"/>
      <c r="D9" s="605"/>
      <c r="E9" s="606"/>
      <c r="F9" s="605"/>
      <c r="G9" s="606"/>
      <c r="H9" s="606"/>
      <c r="I9" s="606"/>
      <c r="J9" s="607"/>
    </row>
    <row r="10" spans="1:10" ht="15.75" x14ac:dyDescent="0.25">
      <c r="A10" s="608">
        <v>58</v>
      </c>
      <c r="B10" s="609">
        <v>42769</v>
      </c>
      <c r="C10" s="608">
        <v>132</v>
      </c>
      <c r="D10" s="610" t="s">
        <v>549</v>
      </c>
      <c r="E10" s="608" t="s">
        <v>550</v>
      </c>
      <c r="F10" s="611" t="s">
        <v>551</v>
      </c>
      <c r="G10" s="608">
        <v>35</v>
      </c>
      <c r="H10" s="610" t="s">
        <v>552</v>
      </c>
      <c r="I10" s="608" t="s">
        <v>553</v>
      </c>
      <c r="J10" s="612">
        <v>-40000</v>
      </c>
    </row>
    <row r="11" spans="1:10" ht="15.75" x14ac:dyDescent="0.25">
      <c r="A11" s="611"/>
      <c r="B11" s="609"/>
      <c r="C11" s="608">
        <v>132</v>
      </c>
      <c r="D11" s="611"/>
      <c r="E11" s="608" t="s">
        <v>550</v>
      </c>
      <c r="F11" s="611" t="s">
        <v>554</v>
      </c>
      <c r="G11" s="608">
        <v>35</v>
      </c>
      <c r="H11" s="610" t="s">
        <v>552</v>
      </c>
      <c r="I11" s="608" t="s">
        <v>555</v>
      </c>
      <c r="J11" s="612">
        <v>-48200</v>
      </c>
    </row>
    <row r="12" spans="1:10" ht="15.75" x14ac:dyDescent="0.25">
      <c r="A12" s="613"/>
      <c r="B12" s="614"/>
      <c r="C12" s="608">
        <v>132</v>
      </c>
      <c r="D12" s="611"/>
      <c r="E12" s="608" t="s">
        <v>550</v>
      </c>
      <c r="F12" s="611"/>
      <c r="G12" s="608">
        <v>35</v>
      </c>
      <c r="H12" s="610" t="s">
        <v>552</v>
      </c>
      <c r="I12" s="608" t="s">
        <v>556</v>
      </c>
      <c r="J12" s="612">
        <v>-4300</v>
      </c>
    </row>
    <row r="13" spans="1:10" ht="15.75" x14ac:dyDescent="0.25">
      <c r="A13" s="613"/>
      <c r="B13" s="614"/>
      <c r="C13" s="608">
        <v>132</v>
      </c>
      <c r="D13" s="611"/>
      <c r="E13" s="608" t="s">
        <v>550</v>
      </c>
      <c r="F13" s="611"/>
      <c r="G13" s="608">
        <v>35</v>
      </c>
      <c r="H13" s="610" t="s">
        <v>552</v>
      </c>
      <c r="I13" s="608" t="s">
        <v>557</v>
      </c>
      <c r="J13" s="612">
        <v>-25000</v>
      </c>
    </row>
    <row r="14" spans="1:10" ht="15.75" x14ac:dyDescent="0.25">
      <c r="A14" s="613"/>
      <c r="B14" s="614"/>
      <c r="C14" s="608">
        <v>132</v>
      </c>
      <c r="D14" s="611"/>
      <c r="E14" s="608" t="s">
        <v>550</v>
      </c>
      <c r="F14" s="611"/>
      <c r="G14" s="608">
        <v>35</v>
      </c>
      <c r="H14" s="610" t="s">
        <v>552</v>
      </c>
      <c r="I14" s="608" t="s">
        <v>558</v>
      </c>
      <c r="J14" s="612">
        <v>-65500</v>
      </c>
    </row>
    <row r="15" spans="1:10" ht="15.75" x14ac:dyDescent="0.25">
      <c r="A15" s="613"/>
      <c r="B15" s="614"/>
      <c r="C15" s="608">
        <v>132</v>
      </c>
      <c r="D15" s="614"/>
      <c r="E15" s="608" t="s">
        <v>550</v>
      </c>
      <c r="F15" s="614"/>
      <c r="G15" s="608">
        <v>35</v>
      </c>
      <c r="H15" s="610" t="s">
        <v>552</v>
      </c>
      <c r="I15" s="608" t="s">
        <v>559</v>
      </c>
      <c r="J15" s="612">
        <v>-50000</v>
      </c>
    </row>
    <row r="16" spans="1:10" ht="15.75" x14ac:dyDescent="0.25">
      <c r="A16" s="613"/>
      <c r="B16" s="614"/>
      <c r="C16" s="608">
        <v>132</v>
      </c>
      <c r="D16" s="614"/>
      <c r="E16" s="608" t="s">
        <v>560</v>
      </c>
      <c r="F16" s="614"/>
      <c r="G16" s="608">
        <v>35</v>
      </c>
      <c r="H16" s="610" t="s">
        <v>561</v>
      </c>
      <c r="I16" s="608" t="s">
        <v>562</v>
      </c>
      <c r="J16" s="612">
        <v>233000</v>
      </c>
    </row>
    <row r="17" spans="1:10" s="620" customFormat="1" ht="15.75" x14ac:dyDescent="0.25">
      <c r="A17" s="615" t="s">
        <v>58</v>
      </c>
      <c r="B17" s="616"/>
      <c r="C17" s="617">
        <v>132</v>
      </c>
      <c r="D17" s="616"/>
      <c r="E17" s="617"/>
      <c r="F17" s="616"/>
      <c r="G17" s="617">
        <v>35</v>
      </c>
      <c r="H17" s="618"/>
      <c r="I17" s="617"/>
      <c r="J17" s="619">
        <v>0</v>
      </c>
    </row>
    <row r="18" spans="1:10" ht="15.75" x14ac:dyDescent="0.25">
      <c r="A18" s="611"/>
      <c r="B18" s="611"/>
      <c r="C18" s="608"/>
      <c r="D18" s="611"/>
      <c r="E18" s="608"/>
      <c r="F18" s="611"/>
      <c r="G18" s="608"/>
      <c r="H18" s="608"/>
      <c r="I18" s="608"/>
      <c r="J18" s="612"/>
    </row>
    <row r="19" spans="1:10" ht="15.75" x14ac:dyDescent="0.25">
      <c r="A19" s="608">
        <v>61</v>
      </c>
      <c r="B19" s="621">
        <v>42781</v>
      </c>
      <c r="C19" s="608">
        <v>132</v>
      </c>
      <c r="D19" s="610" t="s">
        <v>563</v>
      </c>
      <c r="E19" s="608" t="s">
        <v>550</v>
      </c>
      <c r="F19" s="611" t="s">
        <v>551</v>
      </c>
      <c r="G19" s="608">
        <v>43</v>
      </c>
      <c r="H19" s="608" t="s">
        <v>564</v>
      </c>
      <c r="I19" s="608" t="s">
        <v>565</v>
      </c>
      <c r="J19" s="612">
        <v>-36533</v>
      </c>
    </row>
    <row r="20" spans="1:10" ht="15.75" x14ac:dyDescent="0.25">
      <c r="A20" s="608"/>
      <c r="B20" s="608"/>
      <c r="C20" s="608">
        <v>132</v>
      </c>
      <c r="D20" s="608"/>
      <c r="E20" s="608" t="s">
        <v>560</v>
      </c>
      <c r="F20" s="611" t="s">
        <v>554</v>
      </c>
      <c r="G20" s="608">
        <v>43</v>
      </c>
      <c r="H20" s="608" t="s">
        <v>566</v>
      </c>
      <c r="I20" s="608" t="s">
        <v>565</v>
      </c>
      <c r="J20" s="612">
        <v>36533</v>
      </c>
    </row>
    <row r="21" spans="1:10" ht="15.75" x14ac:dyDescent="0.25">
      <c r="A21" s="615" t="s">
        <v>60</v>
      </c>
      <c r="B21" s="622"/>
      <c r="C21" s="617">
        <v>132</v>
      </c>
      <c r="D21" s="617"/>
      <c r="E21" s="617"/>
      <c r="F21" s="617"/>
      <c r="G21" s="617">
        <v>43</v>
      </c>
      <c r="H21" s="617"/>
      <c r="I21" s="617"/>
      <c r="J21" s="619">
        <v>0</v>
      </c>
    </row>
    <row r="22" spans="1:10" ht="15.75" x14ac:dyDescent="0.25">
      <c r="A22" s="608"/>
      <c r="B22" s="621"/>
      <c r="C22" s="608"/>
      <c r="D22" s="608"/>
      <c r="E22" s="608"/>
      <c r="F22" s="608"/>
      <c r="G22" s="608"/>
      <c r="H22" s="608"/>
      <c r="I22" s="608"/>
      <c r="J22" s="612"/>
    </row>
    <row r="23" spans="1:10" ht="15.75" x14ac:dyDescent="0.25">
      <c r="A23" s="608">
        <v>99</v>
      </c>
      <c r="B23" s="621">
        <v>42790</v>
      </c>
      <c r="C23" s="608">
        <v>132</v>
      </c>
      <c r="D23" s="610" t="s">
        <v>567</v>
      </c>
      <c r="E23" s="608" t="s">
        <v>550</v>
      </c>
      <c r="F23" s="611" t="s">
        <v>551</v>
      </c>
      <c r="G23" s="608">
        <v>43</v>
      </c>
      <c r="H23" s="610" t="s">
        <v>568</v>
      </c>
      <c r="I23" s="608" t="s">
        <v>569</v>
      </c>
      <c r="J23" s="612">
        <v>-301707</v>
      </c>
    </row>
    <row r="24" spans="1:10" s="620" customFormat="1" ht="15.75" x14ac:dyDescent="0.25">
      <c r="A24" s="623"/>
      <c r="B24" s="623"/>
      <c r="C24" s="608">
        <v>132</v>
      </c>
      <c r="D24" s="623"/>
      <c r="E24" s="608" t="s">
        <v>560</v>
      </c>
      <c r="F24" s="611" t="s">
        <v>554</v>
      </c>
      <c r="G24" s="608">
        <v>43</v>
      </c>
      <c r="H24" s="610" t="s">
        <v>570</v>
      </c>
      <c r="I24" s="608" t="s">
        <v>569</v>
      </c>
      <c r="J24" s="612">
        <v>301707</v>
      </c>
    </row>
    <row r="25" spans="1:10" ht="15.75" x14ac:dyDescent="0.25">
      <c r="A25" s="615" t="s">
        <v>62</v>
      </c>
      <c r="B25" s="622"/>
      <c r="C25" s="617">
        <v>132</v>
      </c>
      <c r="D25" s="617"/>
      <c r="E25" s="617"/>
      <c r="F25" s="617"/>
      <c r="G25" s="617">
        <v>43</v>
      </c>
      <c r="H25" s="617"/>
      <c r="I25" s="617"/>
      <c r="J25" s="619">
        <v>0</v>
      </c>
    </row>
    <row r="26" spans="1:10" s="620" customFormat="1" ht="15.75" x14ac:dyDescent="0.25">
      <c r="A26" s="623"/>
      <c r="B26" s="623"/>
      <c r="C26" s="623"/>
      <c r="D26" s="623"/>
      <c r="E26" s="623"/>
      <c r="F26" s="623"/>
      <c r="G26" s="623"/>
      <c r="H26" s="623"/>
      <c r="I26" s="623"/>
      <c r="J26" s="624"/>
    </row>
    <row r="27" spans="1:10" ht="15.75" x14ac:dyDescent="0.25">
      <c r="A27" s="608">
        <v>109</v>
      </c>
      <c r="B27" s="621">
        <v>42793</v>
      </c>
      <c r="C27" s="608">
        <v>132</v>
      </c>
      <c r="D27" s="610" t="s">
        <v>571</v>
      </c>
      <c r="E27" s="608" t="s">
        <v>550</v>
      </c>
      <c r="F27" s="611" t="s">
        <v>551</v>
      </c>
      <c r="G27" s="608">
        <v>35</v>
      </c>
      <c r="H27" s="610" t="s">
        <v>572</v>
      </c>
      <c r="I27" s="608" t="s">
        <v>569</v>
      </c>
      <c r="J27" s="612">
        <v>-14000</v>
      </c>
    </row>
    <row r="28" spans="1:10" ht="15.75" x14ac:dyDescent="0.25">
      <c r="A28" s="608"/>
      <c r="B28" s="621"/>
      <c r="C28" s="608">
        <v>132</v>
      </c>
      <c r="D28" s="608"/>
      <c r="E28" s="608" t="s">
        <v>560</v>
      </c>
      <c r="F28" s="611" t="s">
        <v>554</v>
      </c>
      <c r="G28" s="608">
        <v>35</v>
      </c>
      <c r="H28" s="610" t="s">
        <v>573</v>
      </c>
      <c r="I28" s="608" t="s">
        <v>569</v>
      </c>
      <c r="J28" s="612">
        <v>14000</v>
      </c>
    </row>
    <row r="29" spans="1:10" s="620" customFormat="1" ht="16.5" thickBot="1" x14ac:dyDescent="0.3">
      <c r="A29" s="625" t="s">
        <v>574</v>
      </c>
      <c r="B29" s="626"/>
      <c r="C29" s="626">
        <v>132</v>
      </c>
      <c r="D29" s="626"/>
      <c r="E29" s="626"/>
      <c r="F29" s="626"/>
      <c r="G29" s="626">
        <v>35</v>
      </c>
      <c r="H29" s="626"/>
      <c r="I29" s="626"/>
      <c r="J29" s="627">
        <v>0</v>
      </c>
    </row>
    <row r="30" spans="1:10" x14ac:dyDescent="0.2">
      <c r="C30" s="628"/>
      <c r="E30" s="628"/>
      <c r="G30" s="628"/>
      <c r="H30" s="628"/>
      <c r="I30" s="628"/>
      <c r="J30" s="629"/>
    </row>
    <row r="31" spans="1:10" x14ac:dyDescent="0.2">
      <c r="C31" s="628"/>
      <c r="E31" s="628"/>
      <c r="G31" s="628"/>
      <c r="H31" s="628"/>
      <c r="I31" s="628"/>
      <c r="J31" s="629"/>
    </row>
    <row r="32" spans="1:10" x14ac:dyDescent="0.2">
      <c r="E32" s="628"/>
      <c r="G32" s="628"/>
      <c r="H32" s="628"/>
      <c r="I32" s="628"/>
      <c r="J32" s="629"/>
    </row>
    <row r="33" spans="5:10" x14ac:dyDescent="0.2">
      <c r="E33" s="628"/>
      <c r="G33" s="628"/>
      <c r="H33" s="628"/>
      <c r="I33" s="628"/>
      <c r="J33" s="629"/>
    </row>
    <row r="34" spans="5:10" x14ac:dyDescent="0.2">
      <c r="E34" s="628"/>
      <c r="G34" s="628"/>
      <c r="H34" s="628"/>
      <c r="I34" s="628"/>
      <c r="J34" s="629"/>
    </row>
    <row r="35" spans="5:10" x14ac:dyDescent="0.2">
      <c r="E35" s="628"/>
      <c r="G35" s="628"/>
      <c r="H35" s="628"/>
      <c r="I35" s="628"/>
      <c r="J35" s="629"/>
    </row>
    <row r="36" spans="5:10" x14ac:dyDescent="0.2">
      <c r="E36" s="628"/>
      <c r="G36" s="628"/>
      <c r="H36" s="628"/>
      <c r="I36" s="628"/>
      <c r="J36" s="629"/>
    </row>
    <row r="37" spans="5:10" x14ac:dyDescent="0.2">
      <c r="E37" s="628"/>
      <c r="G37" s="628"/>
      <c r="H37" s="628"/>
      <c r="I37" s="628"/>
      <c r="J37" s="629"/>
    </row>
    <row r="38" spans="5:10" x14ac:dyDescent="0.2">
      <c r="E38" s="628"/>
      <c r="G38" s="628"/>
      <c r="H38" s="628"/>
      <c r="I38" s="628"/>
      <c r="J38" s="629"/>
    </row>
    <row r="39" spans="5:10" x14ac:dyDescent="0.2">
      <c r="E39" s="628"/>
      <c r="G39" s="628"/>
      <c r="H39" s="628"/>
      <c r="I39" s="628"/>
      <c r="J39" s="629"/>
    </row>
    <row r="40" spans="5:10" x14ac:dyDescent="0.2">
      <c r="E40" s="628"/>
      <c r="G40" s="628"/>
      <c r="H40" s="628"/>
      <c r="I40" s="628"/>
      <c r="J40" s="629"/>
    </row>
    <row r="41" spans="5:10" x14ac:dyDescent="0.2">
      <c r="E41" s="628"/>
      <c r="G41" s="628"/>
      <c r="H41" s="628"/>
      <c r="I41" s="628"/>
      <c r="J41" s="629"/>
    </row>
    <row r="42" spans="5:10" x14ac:dyDescent="0.2">
      <c r="E42" s="628"/>
      <c r="G42" s="628"/>
      <c r="H42" s="628"/>
      <c r="I42" s="628"/>
      <c r="J42" s="629"/>
    </row>
    <row r="43" spans="5:10" x14ac:dyDescent="0.2">
      <c r="E43" s="628"/>
      <c r="G43" s="628"/>
      <c r="H43" s="628"/>
      <c r="I43" s="628"/>
      <c r="J43" s="629"/>
    </row>
    <row r="44" spans="5:10" x14ac:dyDescent="0.2">
      <c r="E44" s="628"/>
      <c r="H44" s="628"/>
      <c r="J44" s="629"/>
    </row>
    <row r="45" spans="5:10" x14ac:dyDescent="0.2">
      <c r="E45" s="628"/>
      <c r="H45" s="628"/>
      <c r="J45" s="629"/>
    </row>
    <row r="46" spans="5:10" x14ac:dyDescent="0.2">
      <c r="E46" s="628"/>
      <c r="H46" s="628"/>
      <c r="J46" s="629"/>
    </row>
    <row r="47" spans="5:10" x14ac:dyDescent="0.2">
      <c r="E47" s="628"/>
      <c r="H47" s="628"/>
      <c r="J47" s="629"/>
    </row>
    <row r="48" spans="5:10" x14ac:dyDescent="0.2">
      <c r="E48" s="628"/>
      <c r="H48" s="628"/>
      <c r="J48" s="629"/>
    </row>
    <row r="49" spans="5:10" x14ac:dyDescent="0.2">
      <c r="E49" s="628"/>
      <c r="H49" s="628"/>
      <c r="J49" s="629"/>
    </row>
    <row r="50" spans="5:10" x14ac:dyDescent="0.2">
      <c r="E50" s="628"/>
      <c r="H50" s="628"/>
      <c r="J50" s="629"/>
    </row>
    <row r="51" spans="5:10" x14ac:dyDescent="0.2">
      <c r="E51" s="628"/>
      <c r="H51" s="628"/>
      <c r="J51" s="629"/>
    </row>
    <row r="52" spans="5:10" x14ac:dyDescent="0.2">
      <c r="E52" s="628"/>
      <c r="H52" s="628"/>
      <c r="J52" s="629"/>
    </row>
    <row r="53" spans="5:10" x14ac:dyDescent="0.2">
      <c r="E53" s="628"/>
      <c r="H53" s="628"/>
      <c r="J53" s="629"/>
    </row>
    <row r="54" spans="5:10" x14ac:dyDescent="0.2">
      <c r="E54" s="628"/>
      <c r="H54" s="628"/>
      <c r="J54" s="629"/>
    </row>
    <row r="55" spans="5:10" x14ac:dyDescent="0.2">
      <c r="E55" s="628"/>
      <c r="H55" s="628"/>
      <c r="J55" s="629"/>
    </row>
    <row r="56" spans="5:10" x14ac:dyDescent="0.2">
      <c r="E56" s="628"/>
      <c r="H56" s="628"/>
      <c r="J56" s="629"/>
    </row>
    <row r="57" spans="5:10" x14ac:dyDescent="0.2">
      <c r="E57" s="628"/>
      <c r="H57" s="628"/>
      <c r="J57" s="629"/>
    </row>
    <row r="58" spans="5:10" x14ac:dyDescent="0.2">
      <c r="E58" s="628"/>
      <c r="H58" s="628"/>
      <c r="J58" s="629"/>
    </row>
    <row r="59" spans="5:10" x14ac:dyDescent="0.2">
      <c r="E59" s="628"/>
      <c r="H59" s="628"/>
      <c r="J59" s="629"/>
    </row>
    <row r="60" spans="5:10" x14ac:dyDescent="0.2">
      <c r="E60" s="628"/>
      <c r="H60" s="628"/>
      <c r="J60" s="629"/>
    </row>
    <row r="61" spans="5:10" x14ac:dyDescent="0.2">
      <c r="E61" s="628"/>
      <c r="H61" s="628"/>
      <c r="J61" s="629"/>
    </row>
    <row r="62" spans="5:10" x14ac:dyDescent="0.2">
      <c r="E62" s="628"/>
      <c r="H62" s="628"/>
      <c r="J62" s="629"/>
    </row>
    <row r="63" spans="5:10" x14ac:dyDescent="0.2">
      <c r="E63" s="628"/>
      <c r="H63" s="628"/>
      <c r="J63" s="629"/>
    </row>
    <row r="64" spans="5:10" x14ac:dyDescent="0.2">
      <c r="E64" s="628"/>
      <c r="H64" s="628"/>
      <c r="J64" s="629"/>
    </row>
    <row r="65" spans="5:10" x14ac:dyDescent="0.2">
      <c r="E65" s="628"/>
      <c r="H65" s="628"/>
      <c r="J65" s="629"/>
    </row>
    <row r="66" spans="5:10" x14ac:dyDescent="0.2">
      <c r="E66" s="628"/>
      <c r="H66" s="628"/>
      <c r="J66" s="629"/>
    </row>
    <row r="67" spans="5:10" x14ac:dyDescent="0.2">
      <c r="E67" s="628"/>
      <c r="H67" s="628"/>
      <c r="J67" s="629"/>
    </row>
    <row r="68" spans="5:10" x14ac:dyDescent="0.2">
      <c r="E68" s="628"/>
      <c r="H68" s="628"/>
      <c r="J68" s="629"/>
    </row>
    <row r="69" spans="5:10" x14ac:dyDescent="0.2">
      <c r="E69" s="628"/>
      <c r="H69" s="628"/>
      <c r="J69" s="629"/>
    </row>
    <row r="70" spans="5:10" x14ac:dyDescent="0.2">
      <c r="E70" s="628"/>
      <c r="H70" s="628"/>
      <c r="J70" s="629"/>
    </row>
    <row r="71" spans="5:10" x14ac:dyDescent="0.2">
      <c r="E71" s="628"/>
      <c r="H71" s="628"/>
      <c r="J71" s="629"/>
    </row>
    <row r="72" spans="5:10" x14ac:dyDescent="0.2">
      <c r="E72" s="628"/>
      <c r="H72" s="628"/>
      <c r="J72" s="629"/>
    </row>
    <row r="73" spans="5:10" x14ac:dyDescent="0.2">
      <c r="E73" s="628"/>
      <c r="H73" s="628"/>
      <c r="J73" s="629"/>
    </row>
    <row r="74" spans="5:10" x14ac:dyDescent="0.2">
      <c r="E74" s="628"/>
      <c r="H74" s="628"/>
      <c r="J74" s="629"/>
    </row>
    <row r="75" spans="5:10" x14ac:dyDescent="0.2">
      <c r="E75" s="628"/>
      <c r="H75" s="628"/>
      <c r="J75" s="629"/>
    </row>
    <row r="76" spans="5:10" x14ac:dyDescent="0.2">
      <c r="E76" s="628"/>
      <c r="H76" s="628"/>
      <c r="J76" s="629"/>
    </row>
    <row r="77" spans="5:10" x14ac:dyDescent="0.2">
      <c r="E77" s="628"/>
      <c r="H77" s="628"/>
      <c r="J77" s="629"/>
    </row>
    <row r="78" spans="5:10" x14ac:dyDescent="0.2">
      <c r="E78" s="628"/>
      <c r="H78" s="628"/>
      <c r="J78" s="629"/>
    </row>
    <row r="79" spans="5:10" x14ac:dyDescent="0.2">
      <c r="E79" s="628"/>
      <c r="H79" s="628"/>
      <c r="J79" s="629"/>
    </row>
    <row r="80" spans="5:10" x14ac:dyDescent="0.2">
      <c r="E80" s="628"/>
      <c r="H80" s="628"/>
      <c r="J80" s="629"/>
    </row>
    <row r="81" spans="5:10" x14ac:dyDescent="0.2">
      <c r="E81" s="628"/>
      <c r="H81" s="628"/>
      <c r="J81" s="629"/>
    </row>
    <row r="82" spans="5:10" x14ac:dyDescent="0.2">
      <c r="E82" s="628"/>
      <c r="H82" s="628"/>
      <c r="J82" s="629"/>
    </row>
    <row r="83" spans="5:10" x14ac:dyDescent="0.2">
      <c r="E83" s="628"/>
      <c r="H83" s="628"/>
      <c r="J83" s="629"/>
    </row>
    <row r="84" spans="5:10" x14ac:dyDescent="0.2">
      <c r="E84" s="628"/>
      <c r="H84" s="628"/>
      <c r="J84" s="629"/>
    </row>
    <row r="85" spans="5:10" x14ac:dyDescent="0.2">
      <c r="E85" s="628"/>
      <c r="H85" s="628"/>
      <c r="J85" s="629"/>
    </row>
    <row r="86" spans="5:10" x14ac:dyDescent="0.2">
      <c r="E86" s="628"/>
      <c r="H86" s="628"/>
      <c r="J86" s="629"/>
    </row>
    <row r="87" spans="5:10" x14ac:dyDescent="0.2">
      <c r="E87" s="628"/>
      <c r="H87" s="628"/>
      <c r="J87" s="629"/>
    </row>
    <row r="88" spans="5:10" x14ac:dyDescent="0.2">
      <c r="E88" s="628"/>
      <c r="H88" s="628"/>
      <c r="J88" s="629"/>
    </row>
    <row r="89" spans="5:10" x14ac:dyDescent="0.2">
      <c r="E89" s="628"/>
      <c r="H89" s="628"/>
      <c r="J89" s="629"/>
    </row>
    <row r="90" spans="5:10" x14ac:dyDescent="0.2">
      <c r="E90" s="628"/>
      <c r="H90" s="628"/>
      <c r="J90" s="629"/>
    </row>
    <row r="91" spans="5:10" x14ac:dyDescent="0.2">
      <c r="E91" s="628"/>
      <c r="H91" s="628"/>
      <c r="J91" s="629"/>
    </row>
    <row r="92" spans="5:10" x14ac:dyDescent="0.2">
      <c r="E92" s="628"/>
      <c r="H92" s="628"/>
      <c r="J92" s="629"/>
    </row>
    <row r="93" spans="5:10" x14ac:dyDescent="0.2">
      <c r="E93" s="628"/>
      <c r="H93" s="628"/>
      <c r="J93" s="629"/>
    </row>
    <row r="94" spans="5:10" x14ac:dyDescent="0.2">
      <c r="E94" s="628"/>
      <c r="H94" s="628"/>
      <c r="J94" s="629"/>
    </row>
    <row r="95" spans="5:10" x14ac:dyDescent="0.2">
      <c r="E95" s="628"/>
      <c r="H95" s="628"/>
      <c r="J95" s="629"/>
    </row>
    <row r="96" spans="5:10" x14ac:dyDescent="0.2">
      <c r="E96" s="628"/>
      <c r="H96" s="628"/>
      <c r="J96" s="629"/>
    </row>
    <row r="97" spans="5:10" x14ac:dyDescent="0.2">
      <c r="E97" s="628"/>
      <c r="H97" s="628"/>
      <c r="J97" s="629"/>
    </row>
    <row r="98" spans="5:10" x14ac:dyDescent="0.2">
      <c r="E98" s="628"/>
      <c r="H98" s="628"/>
      <c r="J98" s="629"/>
    </row>
    <row r="99" spans="5:10" x14ac:dyDescent="0.2">
      <c r="E99" s="628"/>
      <c r="H99" s="628"/>
      <c r="J99" s="629"/>
    </row>
    <row r="100" spans="5:10" x14ac:dyDescent="0.2">
      <c r="E100" s="628"/>
      <c r="H100" s="628"/>
      <c r="J100" s="629"/>
    </row>
    <row r="101" spans="5:10" x14ac:dyDescent="0.2">
      <c r="E101" s="628"/>
      <c r="H101" s="628"/>
      <c r="J101" s="629"/>
    </row>
    <row r="102" spans="5:10" x14ac:dyDescent="0.2">
      <c r="E102" s="628"/>
      <c r="H102" s="628"/>
      <c r="J102" s="629"/>
    </row>
    <row r="103" spans="5:10" x14ac:dyDescent="0.2">
      <c r="E103" s="628"/>
      <c r="H103" s="628"/>
      <c r="J103" s="629"/>
    </row>
    <row r="104" spans="5:10" x14ac:dyDescent="0.2">
      <c r="E104" s="628"/>
      <c r="H104" s="628"/>
      <c r="J104" s="629"/>
    </row>
    <row r="105" spans="5:10" x14ac:dyDescent="0.2">
      <c r="E105" s="628"/>
      <c r="H105" s="628"/>
      <c r="J105" s="629"/>
    </row>
    <row r="106" spans="5:10" x14ac:dyDescent="0.2">
      <c r="E106" s="628"/>
      <c r="H106" s="628"/>
      <c r="J106" s="629"/>
    </row>
    <row r="107" spans="5:10" x14ac:dyDescent="0.2">
      <c r="E107" s="628"/>
      <c r="H107" s="628"/>
      <c r="J107" s="629"/>
    </row>
    <row r="108" spans="5:10" x14ac:dyDescent="0.2">
      <c r="E108" s="628"/>
      <c r="H108" s="628"/>
      <c r="J108" s="629"/>
    </row>
    <row r="109" spans="5:10" x14ac:dyDescent="0.2">
      <c r="E109" s="628"/>
      <c r="H109" s="628"/>
      <c r="J109" s="629"/>
    </row>
    <row r="110" spans="5:10" x14ac:dyDescent="0.2">
      <c r="E110" s="628"/>
      <c r="H110" s="628"/>
      <c r="J110" s="629"/>
    </row>
    <row r="111" spans="5:10" x14ac:dyDescent="0.2">
      <c r="E111" s="628"/>
      <c r="H111" s="628"/>
      <c r="J111" s="629"/>
    </row>
    <row r="112" spans="5:10" x14ac:dyDescent="0.2">
      <c r="E112" s="628"/>
      <c r="H112" s="628"/>
      <c r="J112" s="629"/>
    </row>
    <row r="113" spans="5:10" x14ac:dyDescent="0.2">
      <c r="E113" s="628"/>
      <c r="H113" s="628"/>
      <c r="J113" s="629"/>
    </row>
    <row r="114" spans="5:10" x14ac:dyDescent="0.2">
      <c r="E114" s="628"/>
      <c r="H114" s="628"/>
      <c r="J114" s="629"/>
    </row>
    <row r="115" spans="5:10" x14ac:dyDescent="0.2">
      <c r="E115" s="628"/>
      <c r="H115" s="628"/>
      <c r="J115" s="629"/>
    </row>
    <row r="116" spans="5:10" x14ac:dyDescent="0.2">
      <c r="E116" s="628"/>
      <c r="H116" s="628"/>
      <c r="J116" s="629"/>
    </row>
    <row r="117" spans="5:10" x14ac:dyDescent="0.2">
      <c r="E117" s="628"/>
      <c r="H117" s="628"/>
      <c r="J117" s="629"/>
    </row>
    <row r="118" spans="5:10" x14ac:dyDescent="0.2">
      <c r="E118" s="628"/>
      <c r="H118" s="628"/>
      <c r="J118" s="629"/>
    </row>
    <row r="119" spans="5:10" x14ac:dyDescent="0.2">
      <c r="E119" s="628"/>
      <c r="H119" s="628"/>
      <c r="J119" s="629"/>
    </row>
    <row r="120" spans="5:10" x14ac:dyDescent="0.2">
      <c r="E120" s="628"/>
      <c r="H120" s="628"/>
      <c r="J120" s="629"/>
    </row>
    <row r="121" spans="5:10" x14ac:dyDescent="0.2">
      <c r="E121" s="628"/>
      <c r="H121" s="628"/>
      <c r="J121" s="629"/>
    </row>
    <row r="122" spans="5:10" x14ac:dyDescent="0.2">
      <c r="E122" s="628"/>
      <c r="H122" s="628"/>
      <c r="J122" s="629"/>
    </row>
    <row r="123" spans="5:10" x14ac:dyDescent="0.2">
      <c r="E123" s="628"/>
      <c r="H123" s="628"/>
      <c r="J123" s="629"/>
    </row>
    <row r="124" spans="5:10" x14ac:dyDescent="0.2">
      <c r="E124" s="628"/>
      <c r="H124" s="628"/>
      <c r="J124" s="629"/>
    </row>
    <row r="125" spans="5:10" x14ac:dyDescent="0.2">
      <c r="E125" s="628"/>
      <c r="H125" s="628"/>
      <c r="J125" s="629"/>
    </row>
    <row r="126" spans="5:10" x14ac:dyDescent="0.2">
      <c r="E126" s="628"/>
      <c r="H126" s="628"/>
      <c r="J126" s="629"/>
    </row>
    <row r="127" spans="5:10" x14ac:dyDescent="0.2">
      <c r="E127" s="628"/>
      <c r="H127" s="628"/>
      <c r="J127" s="629"/>
    </row>
    <row r="128" spans="5:10" x14ac:dyDescent="0.2">
      <c r="E128" s="628"/>
      <c r="H128" s="628"/>
      <c r="J128" s="629"/>
    </row>
    <row r="129" spans="5:10" x14ac:dyDescent="0.2">
      <c r="E129" s="628"/>
      <c r="H129" s="628"/>
      <c r="J129" s="629"/>
    </row>
    <row r="130" spans="5:10" x14ac:dyDescent="0.2">
      <c r="E130" s="628"/>
      <c r="H130" s="628"/>
      <c r="J130" s="629"/>
    </row>
    <row r="131" spans="5:10" x14ac:dyDescent="0.2">
      <c r="E131" s="628"/>
      <c r="H131" s="628"/>
      <c r="J131" s="629"/>
    </row>
    <row r="132" spans="5:10" x14ac:dyDescent="0.2">
      <c r="E132" s="628"/>
      <c r="H132" s="628"/>
      <c r="J132" s="629"/>
    </row>
    <row r="133" spans="5:10" x14ac:dyDescent="0.2">
      <c r="E133" s="628"/>
      <c r="H133" s="628"/>
      <c r="J133" s="629"/>
    </row>
    <row r="134" spans="5:10" x14ac:dyDescent="0.2">
      <c r="E134" s="628"/>
      <c r="H134" s="628"/>
      <c r="J134" s="629"/>
    </row>
    <row r="135" spans="5:10" x14ac:dyDescent="0.2">
      <c r="E135" s="628"/>
      <c r="H135" s="628"/>
      <c r="J135" s="629"/>
    </row>
    <row r="136" spans="5:10" x14ac:dyDescent="0.2">
      <c r="E136" s="628"/>
      <c r="H136" s="628"/>
      <c r="J136" s="629"/>
    </row>
    <row r="137" spans="5:10" x14ac:dyDescent="0.2">
      <c r="E137" s="628"/>
      <c r="H137" s="628"/>
      <c r="J137" s="629"/>
    </row>
    <row r="138" spans="5:10" x14ac:dyDescent="0.2">
      <c r="E138" s="628"/>
      <c r="H138" s="628"/>
      <c r="J138" s="629"/>
    </row>
    <row r="139" spans="5:10" x14ac:dyDescent="0.2">
      <c r="E139" s="628"/>
      <c r="H139" s="628"/>
      <c r="J139" s="629"/>
    </row>
    <row r="140" spans="5:10" x14ac:dyDescent="0.2">
      <c r="E140" s="628"/>
      <c r="H140" s="628"/>
      <c r="J140" s="629"/>
    </row>
    <row r="141" spans="5:10" x14ac:dyDescent="0.2">
      <c r="E141" s="628"/>
      <c r="H141" s="628"/>
      <c r="J141" s="629"/>
    </row>
    <row r="142" spans="5:10" x14ac:dyDescent="0.2">
      <c r="E142" s="628"/>
      <c r="H142" s="628"/>
      <c r="J142" s="629"/>
    </row>
    <row r="143" spans="5:10" x14ac:dyDescent="0.2">
      <c r="E143" s="628"/>
      <c r="H143" s="628"/>
      <c r="J143" s="629"/>
    </row>
    <row r="144" spans="5:10" x14ac:dyDescent="0.2">
      <c r="E144" s="628"/>
      <c r="H144" s="628"/>
      <c r="J144" s="629"/>
    </row>
    <row r="145" spans="5:10" x14ac:dyDescent="0.2">
      <c r="E145" s="628"/>
      <c r="H145" s="628"/>
      <c r="J145" s="629"/>
    </row>
    <row r="146" spans="5:10" x14ac:dyDescent="0.2">
      <c r="E146" s="628"/>
      <c r="H146" s="628"/>
      <c r="J146" s="629"/>
    </row>
    <row r="147" spans="5:10" x14ac:dyDescent="0.2">
      <c r="E147" s="628"/>
      <c r="H147" s="628"/>
      <c r="J147" s="629"/>
    </row>
    <row r="148" spans="5:10" x14ac:dyDescent="0.2">
      <c r="E148" s="628"/>
      <c r="H148" s="628"/>
      <c r="J148" s="629"/>
    </row>
    <row r="149" spans="5:10" x14ac:dyDescent="0.2">
      <c r="E149" s="628"/>
      <c r="H149" s="628"/>
      <c r="J149" s="629"/>
    </row>
    <row r="150" spans="5:10" x14ac:dyDescent="0.2">
      <c r="E150" s="628"/>
      <c r="H150" s="628"/>
      <c r="J150" s="629"/>
    </row>
    <row r="151" spans="5:10" x14ac:dyDescent="0.2">
      <c r="E151" s="628"/>
      <c r="H151" s="628"/>
      <c r="J151" s="629"/>
    </row>
    <row r="152" spans="5:10" x14ac:dyDescent="0.2">
      <c r="E152" s="628"/>
      <c r="H152" s="628"/>
      <c r="J152" s="629"/>
    </row>
    <row r="153" spans="5:10" x14ac:dyDescent="0.2">
      <c r="E153" s="628"/>
      <c r="H153" s="628"/>
      <c r="J153" s="629"/>
    </row>
    <row r="154" spans="5:10" x14ac:dyDescent="0.2">
      <c r="E154" s="628"/>
      <c r="H154" s="628"/>
      <c r="J154" s="629"/>
    </row>
    <row r="155" spans="5:10" x14ac:dyDescent="0.2">
      <c r="E155" s="628"/>
      <c r="H155" s="628"/>
      <c r="J155" s="629"/>
    </row>
    <row r="156" spans="5:10" x14ac:dyDescent="0.2">
      <c r="E156" s="628"/>
      <c r="H156" s="628"/>
      <c r="J156" s="629"/>
    </row>
    <row r="157" spans="5:10" x14ac:dyDescent="0.2">
      <c r="E157" s="628"/>
      <c r="H157" s="628"/>
      <c r="J157" s="629"/>
    </row>
    <row r="158" spans="5:10" x14ac:dyDescent="0.2">
      <c r="E158" s="628"/>
      <c r="H158" s="628"/>
      <c r="J158" s="629"/>
    </row>
    <row r="159" spans="5:10" x14ac:dyDescent="0.2">
      <c r="E159" s="628"/>
      <c r="H159" s="628"/>
      <c r="J159" s="629"/>
    </row>
    <row r="160" spans="5:10" x14ac:dyDescent="0.2">
      <c r="E160" s="628"/>
      <c r="H160" s="628"/>
      <c r="J160" s="629"/>
    </row>
    <row r="161" spans="5:10" x14ac:dyDescent="0.2">
      <c r="E161" s="628"/>
      <c r="H161" s="628"/>
      <c r="J161" s="629"/>
    </row>
    <row r="162" spans="5:10" x14ac:dyDescent="0.2">
      <c r="E162" s="628"/>
      <c r="H162" s="628"/>
      <c r="J162" s="629"/>
    </row>
    <row r="163" spans="5:10" x14ac:dyDescent="0.2">
      <c r="E163" s="628"/>
      <c r="H163" s="628"/>
      <c r="J163" s="629"/>
    </row>
    <row r="164" spans="5:10" x14ac:dyDescent="0.2">
      <c r="E164" s="628"/>
      <c r="H164" s="628"/>
      <c r="J164" s="629"/>
    </row>
    <row r="165" spans="5:10" x14ac:dyDescent="0.2">
      <c r="E165" s="628"/>
      <c r="H165" s="628"/>
      <c r="J165" s="629"/>
    </row>
    <row r="166" spans="5:10" x14ac:dyDescent="0.2">
      <c r="E166" s="628"/>
      <c r="H166" s="628"/>
      <c r="J166" s="629"/>
    </row>
    <row r="167" spans="5:10" x14ac:dyDescent="0.2">
      <c r="E167" s="628"/>
      <c r="H167" s="628"/>
      <c r="J167" s="629"/>
    </row>
    <row r="168" spans="5:10" x14ac:dyDescent="0.2">
      <c r="E168" s="628"/>
      <c r="H168" s="628"/>
      <c r="J168" s="629"/>
    </row>
    <row r="169" spans="5:10" x14ac:dyDescent="0.2">
      <c r="E169" s="628"/>
      <c r="H169" s="628"/>
      <c r="J169" s="629"/>
    </row>
    <row r="170" spans="5:10" x14ac:dyDescent="0.2">
      <c r="E170" s="628"/>
      <c r="H170" s="628"/>
      <c r="J170" s="629"/>
    </row>
    <row r="171" spans="5:10" x14ac:dyDescent="0.2">
      <c r="E171" s="628"/>
      <c r="H171" s="628"/>
      <c r="J171" s="629"/>
    </row>
    <row r="172" spans="5:10" x14ac:dyDescent="0.2">
      <c r="E172" s="628"/>
      <c r="H172" s="628"/>
      <c r="J172" s="629"/>
    </row>
    <row r="173" spans="5:10" x14ac:dyDescent="0.2">
      <c r="E173" s="628"/>
      <c r="H173" s="628"/>
      <c r="J173" s="629"/>
    </row>
    <row r="174" spans="5:10" x14ac:dyDescent="0.2">
      <c r="E174" s="628"/>
      <c r="H174" s="628"/>
      <c r="J174" s="629"/>
    </row>
    <row r="175" spans="5:10" x14ac:dyDescent="0.2">
      <c r="E175" s="628"/>
      <c r="H175" s="628"/>
      <c r="J175" s="629"/>
    </row>
    <row r="176" spans="5:10" x14ac:dyDescent="0.2">
      <c r="E176" s="628"/>
      <c r="H176" s="628"/>
      <c r="J176" s="629"/>
    </row>
    <row r="177" spans="5:10" x14ac:dyDescent="0.2">
      <c r="E177" s="628"/>
      <c r="H177" s="628"/>
      <c r="J177" s="629"/>
    </row>
    <row r="178" spans="5:10" x14ac:dyDescent="0.2">
      <c r="E178" s="628"/>
      <c r="H178" s="628"/>
      <c r="J178" s="629"/>
    </row>
    <row r="179" spans="5:10" x14ac:dyDescent="0.2">
      <c r="E179" s="628"/>
      <c r="H179" s="628"/>
      <c r="J179" s="629"/>
    </row>
    <row r="180" spans="5:10" x14ac:dyDescent="0.2">
      <c r="E180" s="628"/>
      <c r="H180" s="628"/>
      <c r="J180" s="629"/>
    </row>
    <row r="181" spans="5:10" x14ac:dyDescent="0.2">
      <c r="E181" s="628"/>
      <c r="H181" s="628"/>
      <c r="J181" s="629"/>
    </row>
    <row r="182" spans="5:10" x14ac:dyDescent="0.2">
      <c r="E182" s="628"/>
      <c r="H182" s="628"/>
      <c r="J182" s="629"/>
    </row>
    <row r="183" spans="5:10" x14ac:dyDescent="0.2">
      <c r="E183" s="628"/>
      <c r="H183" s="628"/>
      <c r="J183" s="629"/>
    </row>
    <row r="184" spans="5:10" x14ac:dyDescent="0.2">
      <c r="H184" s="628"/>
      <c r="J184" s="629"/>
    </row>
    <row r="185" spans="5:10" x14ac:dyDescent="0.2">
      <c r="H185" s="628"/>
      <c r="J185" s="629"/>
    </row>
    <row r="186" spans="5:10" x14ac:dyDescent="0.2">
      <c r="H186" s="628"/>
      <c r="J186" s="629"/>
    </row>
    <row r="187" spans="5:10" x14ac:dyDescent="0.2">
      <c r="H187" s="628"/>
      <c r="J187" s="629"/>
    </row>
    <row r="188" spans="5:10" x14ac:dyDescent="0.2">
      <c r="H188" s="628"/>
      <c r="J188" s="629"/>
    </row>
    <row r="189" spans="5:10" x14ac:dyDescent="0.2">
      <c r="H189" s="628"/>
      <c r="J189" s="629"/>
    </row>
    <row r="190" spans="5:10" x14ac:dyDescent="0.2">
      <c r="H190" s="628"/>
      <c r="J190" s="629"/>
    </row>
    <row r="191" spans="5:10" x14ac:dyDescent="0.2">
      <c r="H191" s="628"/>
      <c r="J191" s="629"/>
    </row>
    <row r="192" spans="5:10" x14ac:dyDescent="0.2">
      <c r="H192" s="628"/>
      <c r="J192" s="629"/>
    </row>
    <row r="193" spans="8:10" x14ac:dyDescent="0.2">
      <c r="H193" s="628"/>
      <c r="J193" s="629"/>
    </row>
    <row r="194" spans="8:10" x14ac:dyDescent="0.2">
      <c r="H194" s="628"/>
      <c r="J194" s="629"/>
    </row>
    <row r="195" spans="8:10" x14ac:dyDescent="0.2">
      <c r="H195" s="628"/>
      <c r="J195" s="629"/>
    </row>
    <row r="196" spans="8:10" x14ac:dyDescent="0.2">
      <c r="H196" s="628"/>
      <c r="J196" s="629"/>
    </row>
    <row r="197" spans="8:10" x14ac:dyDescent="0.2">
      <c r="H197" s="628"/>
      <c r="J197" s="629"/>
    </row>
    <row r="198" spans="8:10" x14ac:dyDescent="0.2">
      <c r="H198" s="628"/>
      <c r="J198" s="629"/>
    </row>
    <row r="199" spans="8:10" x14ac:dyDescent="0.2">
      <c r="H199" s="628"/>
      <c r="J199" s="629"/>
    </row>
    <row r="200" spans="8:10" x14ac:dyDescent="0.2">
      <c r="H200" s="628"/>
      <c r="J200" s="629"/>
    </row>
    <row r="201" spans="8:10" x14ac:dyDescent="0.2">
      <c r="H201" s="628"/>
      <c r="J201" s="629"/>
    </row>
    <row r="202" spans="8:10" x14ac:dyDescent="0.2">
      <c r="H202" s="628"/>
      <c r="J202" s="629"/>
    </row>
    <row r="203" spans="8:10" x14ac:dyDescent="0.2">
      <c r="H203" s="628"/>
      <c r="J203" s="629"/>
    </row>
    <row r="204" spans="8:10" x14ac:dyDescent="0.2">
      <c r="H204" s="628"/>
      <c r="J204" s="629"/>
    </row>
    <row r="205" spans="8:10" x14ac:dyDescent="0.2">
      <c r="H205" s="628"/>
      <c r="J205" s="629"/>
    </row>
    <row r="206" spans="8:10" x14ac:dyDescent="0.2">
      <c r="H206" s="628"/>
      <c r="J206" s="629"/>
    </row>
    <row r="207" spans="8:10" x14ac:dyDescent="0.2">
      <c r="H207" s="628"/>
      <c r="J207" s="629"/>
    </row>
    <row r="208" spans="8:10" x14ac:dyDescent="0.2">
      <c r="H208" s="628"/>
      <c r="J208" s="629"/>
    </row>
    <row r="209" spans="8:10" x14ac:dyDescent="0.2">
      <c r="H209" s="628"/>
      <c r="J209" s="629"/>
    </row>
    <row r="210" spans="8:10" x14ac:dyDescent="0.2">
      <c r="H210" s="628"/>
      <c r="J210" s="629"/>
    </row>
    <row r="211" spans="8:10" x14ac:dyDescent="0.2">
      <c r="H211" s="628"/>
      <c r="J211" s="629"/>
    </row>
    <row r="212" spans="8:10" x14ac:dyDescent="0.2">
      <c r="H212" s="628"/>
      <c r="J212" s="629"/>
    </row>
    <row r="213" spans="8:10" x14ac:dyDescent="0.2">
      <c r="H213" s="628"/>
      <c r="J213" s="629"/>
    </row>
    <row r="214" spans="8:10" x14ac:dyDescent="0.2">
      <c r="H214" s="628"/>
      <c r="J214" s="629"/>
    </row>
    <row r="215" spans="8:10" x14ac:dyDescent="0.2">
      <c r="H215" s="628"/>
      <c r="J215" s="629"/>
    </row>
    <row r="216" spans="8:10" x14ac:dyDescent="0.2">
      <c r="H216" s="628"/>
      <c r="J216" s="629"/>
    </row>
    <row r="217" spans="8:10" x14ac:dyDescent="0.2">
      <c r="H217" s="628"/>
      <c r="J217" s="629"/>
    </row>
    <row r="218" spans="8:10" x14ac:dyDescent="0.2">
      <c r="H218" s="628"/>
      <c r="J218" s="629"/>
    </row>
    <row r="219" spans="8:10" x14ac:dyDescent="0.2">
      <c r="H219" s="628"/>
      <c r="J219" s="629"/>
    </row>
    <row r="220" spans="8:10" x14ac:dyDescent="0.2">
      <c r="H220" s="628"/>
      <c r="J220" s="629"/>
    </row>
    <row r="221" spans="8:10" x14ac:dyDescent="0.2">
      <c r="H221" s="628"/>
      <c r="J221" s="629"/>
    </row>
    <row r="222" spans="8:10" x14ac:dyDescent="0.2">
      <c r="H222" s="628"/>
      <c r="J222" s="629"/>
    </row>
    <row r="223" spans="8:10" x14ac:dyDescent="0.2">
      <c r="H223" s="628"/>
      <c r="J223" s="629"/>
    </row>
    <row r="224" spans="8:10" x14ac:dyDescent="0.2">
      <c r="H224" s="628"/>
      <c r="J224" s="629"/>
    </row>
    <row r="225" spans="8:10" x14ac:dyDescent="0.2">
      <c r="H225" s="628"/>
      <c r="J225" s="629"/>
    </row>
    <row r="226" spans="8:10" x14ac:dyDescent="0.2">
      <c r="H226" s="628"/>
      <c r="J226" s="629"/>
    </row>
    <row r="227" spans="8:10" x14ac:dyDescent="0.2">
      <c r="H227" s="628"/>
      <c r="J227" s="629"/>
    </row>
    <row r="228" spans="8:10" x14ac:dyDescent="0.2">
      <c r="H228" s="628"/>
      <c r="J228" s="629"/>
    </row>
    <row r="229" spans="8:10" x14ac:dyDescent="0.2">
      <c r="H229" s="628"/>
      <c r="J229" s="629"/>
    </row>
    <row r="230" spans="8:10" x14ac:dyDescent="0.2">
      <c r="H230" s="628"/>
      <c r="J230" s="629"/>
    </row>
    <row r="231" spans="8:10" x14ac:dyDescent="0.2">
      <c r="H231" s="628"/>
      <c r="J231" s="629"/>
    </row>
    <row r="232" spans="8:10" x14ac:dyDescent="0.2">
      <c r="H232" s="628"/>
      <c r="J232" s="629"/>
    </row>
    <row r="233" spans="8:10" x14ac:dyDescent="0.2">
      <c r="H233" s="628"/>
      <c r="J233" s="629"/>
    </row>
    <row r="234" spans="8:10" x14ac:dyDescent="0.2">
      <c r="H234" s="628"/>
      <c r="J234" s="629"/>
    </row>
    <row r="235" spans="8:10" x14ac:dyDescent="0.2">
      <c r="H235" s="628"/>
      <c r="J235" s="629"/>
    </row>
    <row r="236" spans="8:10" x14ac:dyDescent="0.2">
      <c r="H236" s="628"/>
      <c r="J236" s="629"/>
    </row>
    <row r="237" spans="8:10" x14ac:dyDescent="0.2">
      <c r="H237" s="628"/>
      <c r="J237" s="629"/>
    </row>
    <row r="238" spans="8:10" x14ac:dyDescent="0.2">
      <c r="H238" s="628"/>
      <c r="J238" s="629"/>
    </row>
    <row r="239" spans="8:10" x14ac:dyDescent="0.2">
      <c r="H239" s="628"/>
      <c r="J239" s="629"/>
    </row>
    <row r="240" spans="8:10" x14ac:dyDescent="0.2">
      <c r="H240" s="628"/>
      <c r="J240" s="629"/>
    </row>
    <row r="241" spans="8:10" x14ac:dyDescent="0.2">
      <c r="H241" s="628"/>
      <c r="J241" s="629"/>
    </row>
    <row r="242" spans="8:10" x14ac:dyDescent="0.2">
      <c r="H242" s="628"/>
      <c r="J242" s="629"/>
    </row>
    <row r="243" spans="8:10" x14ac:dyDescent="0.2">
      <c r="H243" s="628"/>
      <c r="J243" s="629"/>
    </row>
    <row r="244" spans="8:10" x14ac:dyDescent="0.2">
      <c r="H244" s="628"/>
      <c r="J244" s="629"/>
    </row>
    <row r="245" spans="8:10" x14ac:dyDescent="0.2">
      <c r="H245" s="628"/>
      <c r="J245" s="629"/>
    </row>
    <row r="246" spans="8:10" x14ac:dyDescent="0.2">
      <c r="H246" s="628"/>
      <c r="J246" s="629"/>
    </row>
    <row r="247" spans="8:10" x14ac:dyDescent="0.2">
      <c r="H247" s="628"/>
      <c r="J247" s="629"/>
    </row>
    <row r="248" spans="8:10" x14ac:dyDescent="0.2">
      <c r="H248" s="628"/>
      <c r="J248" s="629"/>
    </row>
    <row r="249" spans="8:10" x14ac:dyDescent="0.2">
      <c r="H249" s="628"/>
      <c r="J249" s="629"/>
    </row>
    <row r="250" spans="8:10" x14ac:dyDescent="0.2">
      <c r="H250" s="628"/>
      <c r="J250" s="629"/>
    </row>
    <row r="251" spans="8:10" x14ac:dyDescent="0.2">
      <c r="H251" s="628"/>
      <c r="J251" s="629"/>
    </row>
    <row r="252" spans="8:10" x14ac:dyDescent="0.2">
      <c r="H252" s="628"/>
      <c r="J252" s="629"/>
    </row>
    <row r="253" spans="8:10" x14ac:dyDescent="0.2">
      <c r="H253" s="628"/>
      <c r="J253" s="629"/>
    </row>
    <row r="254" spans="8:10" x14ac:dyDescent="0.2">
      <c r="H254" s="628"/>
      <c r="J254" s="629"/>
    </row>
    <row r="255" spans="8:10" x14ac:dyDescent="0.2">
      <c r="H255" s="628"/>
      <c r="J255" s="629"/>
    </row>
    <row r="256" spans="8:10" x14ac:dyDescent="0.2">
      <c r="H256" s="628"/>
      <c r="J256" s="629"/>
    </row>
    <row r="257" spans="8:10" x14ac:dyDescent="0.2">
      <c r="H257" s="628"/>
      <c r="J257" s="629"/>
    </row>
    <row r="258" spans="8:10" x14ac:dyDescent="0.2">
      <c r="H258" s="628"/>
      <c r="J258" s="629"/>
    </row>
    <row r="259" spans="8:10" x14ac:dyDescent="0.2">
      <c r="H259" s="628"/>
      <c r="J259" s="629"/>
    </row>
    <row r="260" spans="8:10" x14ac:dyDescent="0.2">
      <c r="H260" s="628"/>
      <c r="J260" s="629"/>
    </row>
    <row r="261" spans="8:10" x14ac:dyDescent="0.2">
      <c r="H261" s="628"/>
      <c r="J261" s="629"/>
    </row>
    <row r="262" spans="8:10" x14ac:dyDescent="0.2">
      <c r="H262" s="628"/>
      <c r="J262" s="629"/>
    </row>
    <row r="263" spans="8:10" x14ac:dyDescent="0.2">
      <c r="H263" s="628"/>
      <c r="J263" s="629"/>
    </row>
    <row r="264" spans="8:10" x14ac:dyDescent="0.2">
      <c r="H264" s="628"/>
      <c r="J264" s="629"/>
    </row>
    <row r="265" spans="8:10" x14ac:dyDescent="0.2">
      <c r="H265" s="628"/>
      <c r="J265" s="629"/>
    </row>
    <row r="266" spans="8:10" x14ac:dyDescent="0.2">
      <c r="H266" s="628"/>
      <c r="J266" s="629"/>
    </row>
    <row r="267" spans="8:10" x14ac:dyDescent="0.2">
      <c r="H267" s="628"/>
      <c r="J267" s="629"/>
    </row>
    <row r="268" spans="8:10" x14ac:dyDescent="0.2">
      <c r="H268" s="628"/>
      <c r="J268" s="629"/>
    </row>
    <row r="269" spans="8:10" x14ac:dyDescent="0.2">
      <c r="H269" s="628"/>
      <c r="J269" s="629"/>
    </row>
    <row r="270" spans="8:10" x14ac:dyDescent="0.2">
      <c r="H270" s="628"/>
      <c r="J270" s="629"/>
    </row>
    <row r="271" spans="8:10" x14ac:dyDescent="0.2">
      <c r="H271" s="628"/>
      <c r="J271" s="629"/>
    </row>
    <row r="272" spans="8:10" x14ac:dyDescent="0.2">
      <c r="H272" s="628"/>
      <c r="J272" s="629"/>
    </row>
    <row r="273" spans="8:10" x14ac:dyDescent="0.2">
      <c r="H273" s="628"/>
      <c r="J273" s="629"/>
    </row>
    <row r="274" spans="8:10" x14ac:dyDescent="0.2">
      <c r="H274" s="628"/>
      <c r="J274" s="629"/>
    </row>
    <row r="275" spans="8:10" x14ac:dyDescent="0.2">
      <c r="H275" s="628"/>
      <c r="J275" s="629"/>
    </row>
    <row r="276" spans="8:10" x14ac:dyDescent="0.2">
      <c r="H276" s="628"/>
      <c r="J276" s="629"/>
    </row>
    <row r="277" spans="8:10" x14ac:dyDescent="0.2">
      <c r="H277" s="628"/>
    </row>
    <row r="278" spans="8:10" x14ac:dyDescent="0.2">
      <c r="H278" s="628"/>
    </row>
    <row r="279" spans="8:10" x14ac:dyDescent="0.2">
      <c r="H279" s="628"/>
    </row>
    <row r="280" spans="8:10" x14ac:dyDescent="0.2">
      <c r="H280" s="628"/>
    </row>
    <row r="281" spans="8:10" x14ac:dyDescent="0.2">
      <c r="H281" s="628"/>
    </row>
    <row r="282" spans="8:10" x14ac:dyDescent="0.2">
      <c r="H282" s="628"/>
    </row>
    <row r="283" spans="8:10" x14ac:dyDescent="0.2">
      <c r="H283" s="628"/>
    </row>
    <row r="284" spans="8:10" x14ac:dyDescent="0.2">
      <c r="H284" s="628"/>
    </row>
    <row r="285" spans="8:10" x14ac:dyDescent="0.2">
      <c r="H285" s="628"/>
    </row>
    <row r="286" spans="8:10" x14ac:dyDescent="0.2">
      <c r="H286" s="628"/>
    </row>
    <row r="287" spans="8:10" x14ac:dyDescent="0.2">
      <c r="H287" s="628"/>
    </row>
    <row r="288" spans="8:10" x14ac:dyDescent="0.2">
      <c r="H288" s="628"/>
    </row>
    <row r="289" spans="8:8" x14ac:dyDescent="0.2">
      <c r="H289" s="628"/>
    </row>
    <row r="290" spans="8:8" x14ac:dyDescent="0.2">
      <c r="H290" s="628"/>
    </row>
    <row r="291" spans="8:8" x14ac:dyDescent="0.2">
      <c r="H291" s="628"/>
    </row>
    <row r="292" spans="8:8" x14ac:dyDescent="0.2">
      <c r="H292" s="628"/>
    </row>
    <row r="293" spans="8:8" x14ac:dyDescent="0.2">
      <c r="H293" s="628"/>
    </row>
    <row r="294" spans="8:8" x14ac:dyDescent="0.2">
      <c r="H294" s="628"/>
    </row>
    <row r="295" spans="8:8" x14ac:dyDescent="0.2">
      <c r="H295" s="628"/>
    </row>
    <row r="296" spans="8:8" x14ac:dyDescent="0.2">
      <c r="H296" s="628"/>
    </row>
    <row r="297" spans="8:8" x14ac:dyDescent="0.2">
      <c r="H297" s="628"/>
    </row>
    <row r="298" spans="8:8" x14ac:dyDescent="0.2">
      <c r="H298" s="628"/>
    </row>
    <row r="299" spans="8:8" x14ac:dyDescent="0.2">
      <c r="H299" s="628"/>
    </row>
    <row r="300" spans="8:8" x14ac:dyDescent="0.2">
      <c r="H300" s="628"/>
    </row>
    <row r="301" spans="8:8" x14ac:dyDescent="0.2">
      <c r="H301" s="628"/>
    </row>
    <row r="302" spans="8:8" x14ac:dyDescent="0.2">
      <c r="H302" s="628"/>
    </row>
    <row r="303" spans="8:8" x14ac:dyDescent="0.2">
      <c r="H303" s="628"/>
    </row>
    <row r="304" spans="8:8" x14ac:dyDescent="0.2">
      <c r="H304" s="628"/>
    </row>
    <row r="305" spans="8:8" x14ac:dyDescent="0.2">
      <c r="H305" s="628"/>
    </row>
    <row r="306" spans="8:8" x14ac:dyDescent="0.2">
      <c r="H306" s="628"/>
    </row>
    <row r="307" spans="8:8" x14ac:dyDescent="0.2">
      <c r="H307" s="628"/>
    </row>
    <row r="308" spans="8:8" x14ac:dyDescent="0.2">
      <c r="H308" s="628"/>
    </row>
    <row r="309" spans="8:8" x14ac:dyDescent="0.2">
      <c r="H309" s="628"/>
    </row>
    <row r="310" spans="8:8" x14ac:dyDescent="0.2">
      <c r="H310" s="628"/>
    </row>
    <row r="311" spans="8:8" x14ac:dyDescent="0.2">
      <c r="H311" s="628"/>
    </row>
    <row r="312" spans="8:8" x14ac:dyDescent="0.2">
      <c r="H312" s="628"/>
    </row>
    <row r="313" spans="8:8" x14ac:dyDescent="0.2">
      <c r="H313" s="628"/>
    </row>
    <row r="314" spans="8:8" x14ac:dyDescent="0.2">
      <c r="H314" s="628"/>
    </row>
    <row r="315" spans="8:8" x14ac:dyDescent="0.2">
      <c r="H315" s="628"/>
    </row>
    <row r="316" spans="8:8" x14ac:dyDescent="0.2">
      <c r="H316" s="628"/>
    </row>
    <row r="317" spans="8:8" x14ac:dyDescent="0.2">
      <c r="H317" s="628"/>
    </row>
    <row r="318" spans="8:8" x14ac:dyDescent="0.2">
      <c r="H318" s="628"/>
    </row>
    <row r="319" spans="8:8" x14ac:dyDescent="0.2">
      <c r="H319" s="628"/>
    </row>
    <row r="320" spans="8:8" x14ac:dyDescent="0.2">
      <c r="H320" s="628"/>
    </row>
    <row r="321" spans="8:8" x14ac:dyDescent="0.2">
      <c r="H321" s="628"/>
    </row>
    <row r="322" spans="8:8" x14ac:dyDescent="0.2">
      <c r="H322" s="628"/>
    </row>
    <row r="323" spans="8:8" x14ac:dyDescent="0.2">
      <c r="H323" s="628"/>
    </row>
    <row r="324" spans="8:8" x14ac:dyDescent="0.2">
      <c r="H324" s="628"/>
    </row>
    <row r="325" spans="8:8" x14ac:dyDescent="0.2">
      <c r="H325" s="628"/>
    </row>
    <row r="326" spans="8:8" x14ac:dyDescent="0.2">
      <c r="H326" s="628"/>
    </row>
    <row r="327" spans="8:8" x14ac:dyDescent="0.2">
      <c r="H327" s="628"/>
    </row>
    <row r="328" spans="8:8" x14ac:dyDescent="0.2">
      <c r="H328" s="628"/>
    </row>
    <row r="329" spans="8:8" x14ac:dyDescent="0.2">
      <c r="H329" s="628"/>
    </row>
    <row r="330" spans="8:8" x14ac:dyDescent="0.2">
      <c r="H330" s="628"/>
    </row>
    <row r="331" spans="8:8" x14ac:dyDescent="0.2">
      <c r="H331" s="628"/>
    </row>
    <row r="332" spans="8:8" x14ac:dyDescent="0.2">
      <c r="H332" s="628"/>
    </row>
    <row r="333" spans="8:8" x14ac:dyDescent="0.2">
      <c r="H333" s="628"/>
    </row>
    <row r="334" spans="8:8" x14ac:dyDescent="0.2">
      <c r="H334" s="628"/>
    </row>
    <row r="335" spans="8:8" x14ac:dyDescent="0.2">
      <c r="H335" s="628"/>
    </row>
    <row r="336" spans="8:8" x14ac:dyDescent="0.2">
      <c r="H336" s="628"/>
    </row>
    <row r="337" spans="8:8" x14ac:dyDescent="0.2">
      <c r="H337" s="628"/>
    </row>
    <row r="338" spans="8:8" x14ac:dyDescent="0.2">
      <c r="H338" s="628"/>
    </row>
    <row r="339" spans="8:8" x14ac:dyDescent="0.2">
      <c r="H339" s="628"/>
    </row>
    <row r="340" spans="8:8" x14ac:dyDescent="0.2">
      <c r="H340" s="628"/>
    </row>
    <row r="341" spans="8:8" x14ac:dyDescent="0.2">
      <c r="H341" s="628"/>
    </row>
    <row r="342" spans="8:8" x14ac:dyDescent="0.2">
      <c r="H342" s="628"/>
    </row>
    <row r="343" spans="8:8" x14ac:dyDescent="0.2">
      <c r="H343" s="628"/>
    </row>
    <row r="344" spans="8:8" x14ac:dyDescent="0.2">
      <c r="H344" s="628"/>
    </row>
    <row r="345" spans="8:8" x14ac:dyDescent="0.2">
      <c r="H345" s="628"/>
    </row>
    <row r="346" spans="8:8" x14ac:dyDescent="0.2">
      <c r="H346" s="628"/>
    </row>
    <row r="347" spans="8:8" x14ac:dyDescent="0.2">
      <c r="H347" s="628"/>
    </row>
    <row r="348" spans="8:8" x14ac:dyDescent="0.2">
      <c r="H348" s="628"/>
    </row>
    <row r="349" spans="8:8" x14ac:dyDescent="0.2">
      <c r="H349" s="628"/>
    </row>
    <row r="350" spans="8:8" x14ac:dyDescent="0.2">
      <c r="H350" s="628"/>
    </row>
    <row r="351" spans="8:8" x14ac:dyDescent="0.2">
      <c r="H351" s="628"/>
    </row>
    <row r="352" spans="8:8" x14ac:dyDescent="0.2">
      <c r="H352" s="628"/>
    </row>
    <row r="353" spans="8:8" x14ac:dyDescent="0.2">
      <c r="H353" s="628"/>
    </row>
    <row r="354" spans="8:8" x14ac:dyDescent="0.2">
      <c r="H354" s="628"/>
    </row>
    <row r="355" spans="8:8" x14ac:dyDescent="0.2">
      <c r="H355" s="628"/>
    </row>
    <row r="356" spans="8:8" x14ac:dyDescent="0.2">
      <c r="H356" s="628"/>
    </row>
    <row r="357" spans="8:8" x14ac:dyDescent="0.2">
      <c r="H357" s="628"/>
    </row>
    <row r="358" spans="8:8" x14ac:dyDescent="0.2">
      <c r="H358" s="628"/>
    </row>
    <row r="359" spans="8:8" x14ac:dyDescent="0.2">
      <c r="H359" s="628"/>
    </row>
    <row r="360" spans="8:8" x14ac:dyDescent="0.2">
      <c r="H360" s="628"/>
    </row>
    <row r="361" spans="8:8" x14ac:dyDescent="0.2">
      <c r="H361" s="628"/>
    </row>
    <row r="362" spans="8:8" x14ac:dyDescent="0.2">
      <c r="H362" s="628"/>
    </row>
    <row r="363" spans="8:8" x14ac:dyDescent="0.2">
      <c r="H363" s="628"/>
    </row>
    <row r="364" spans="8:8" x14ac:dyDescent="0.2">
      <c r="H364" s="628"/>
    </row>
    <row r="365" spans="8:8" x14ac:dyDescent="0.2">
      <c r="H365" s="628"/>
    </row>
    <row r="366" spans="8:8" x14ac:dyDescent="0.2">
      <c r="H366" s="628"/>
    </row>
    <row r="367" spans="8:8" x14ac:dyDescent="0.2">
      <c r="H367" s="628"/>
    </row>
    <row r="368" spans="8:8" x14ac:dyDescent="0.2">
      <c r="H368" s="628"/>
    </row>
    <row r="369" spans="8:8" x14ac:dyDescent="0.2">
      <c r="H369" s="628"/>
    </row>
    <row r="370" spans="8:8" x14ac:dyDescent="0.2">
      <c r="H370" s="628"/>
    </row>
    <row r="371" spans="8:8" x14ac:dyDescent="0.2">
      <c r="H371" s="628"/>
    </row>
    <row r="372" spans="8:8" x14ac:dyDescent="0.2">
      <c r="H372" s="628"/>
    </row>
    <row r="373" spans="8:8" x14ac:dyDescent="0.2">
      <c r="H373" s="628"/>
    </row>
    <row r="374" spans="8:8" x14ac:dyDescent="0.2">
      <c r="H374" s="628"/>
    </row>
    <row r="375" spans="8:8" x14ac:dyDescent="0.2">
      <c r="H375" s="628"/>
    </row>
    <row r="376" spans="8:8" x14ac:dyDescent="0.2">
      <c r="H376" s="628"/>
    </row>
    <row r="377" spans="8:8" x14ac:dyDescent="0.2">
      <c r="H377" s="628"/>
    </row>
    <row r="378" spans="8:8" x14ac:dyDescent="0.2">
      <c r="H378" s="628"/>
    </row>
    <row r="379" spans="8:8" x14ac:dyDescent="0.2">
      <c r="H379" s="628"/>
    </row>
    <row r="380" spans="8:8" x14ac:dyDescent="0.2">
      <c r="H380" s="628"/>
    </row>
    <row r="381" spans="8:8" x14ac:dyDescent="0.2">
      <c r="H381" s="628"/>
    </row>
    <row r="382" spans="8:8" x14ac:dyDescent="0.2">
      <c r="H382" s="628"/>
    </row>
    <row r="383" spans="8:8" x14ac:dyDescent="0.2">
      <c r="H383" s="628"/>
    </row>
    <row r="384" spans="8:8" x14ac:dyDescent="0.2">
      <c r="H384" s="628"/>
    </row>
    <row r="385" spans="8:8" x14ac:dyDescent="0.2">
      <c r="H385" s="628"/>
    </row>
    <row r="386" spans="8:8" x14ac:dyDescent="0.2">
      <c r="H386" s="628"/>
    </row>
    <row r="387" spans="8:8" x14ac:dyDescent="0.2">
      <c r="H387" s="628"/>
    </row>
    <row r="388" spans="8:8" x14ac:dyDescent="0.2">
      <c r="H388" s="628"/>
    </row>
    <row r="389" spans="8:8" x14ac:dyDescent="0.2">
      <c r="H389" s="628"/>
    </row>
    <row r="390" spans="8:8" x14ac:dyDescent="0.2">
      <c r="H390" s="628"/>
    </row>
    <row r="391" spans="8:8" x14ac:dyDescent="0.2">
      <c r="H391" s="628"/>
    </row>
    <row r="392" spans="8:8" x14ac:dyDescent="0.2">
      <c r="H392" s="628"/>
    </row>
    <row r="393" spans="8:8" x14ac:dyDescent="0.2">
      <c r="H393" s="628"/>
    </row>
    <row r="394" spans="8:8" x14ac:dyDescent="0.2">
      <c r="H394" s="628"/>
    </row>
    <row r="395" spans="8:8" x14ac:dyDescent="0.2">
      <c r="H395" s="628"/>
    </row>
    <row r="396" spans="8:8" x14ac:dyDescent="0.2">
      <c r="H396" s="628"/>
    </row>
    <row r="397" spans="8:8" x14ac:dyDescent="0.2">
      <c r="H397" s="628"/>
    </row>
    <row r="398" spans="8:8" x14ac:dyDescent="0.2">
      <c r="H398" s="628"/>
    </row>
    <row r="399" spans="8:8" x14ac:dyDescent="0.2">
      <c r="H399" s="628"/>
    </row>
    <row r="400" spans="8:8" x14ac:dyDescent="0.2">
      <c r="H400" s="628"/>
    </row>
    <row r="401" spans="8:8" x14ac:dyDescent="0.2">
      <c r="H401" s="628"/>
    </row>
    <row r="402" spans="8:8" x14ac:dyDescent="0.2">
      <c r="H402" s="628"/>
    </row>
    <row r="403" spans="8:8" x14ac:dyDescent="0.2">
      <c r="H403" s="628"/>
    </row>
    <row r="404" spans="8:8" x14ac:dyDescent="0.2">
      <c r="H404" s="628"/>
    </row>
    <row r="405" spans="8:8" x14ac:dyDescent="0.2">
      <c r="H405" s="628"/>
    </row>
    <row r="406" spans="8:8" x14ac:dyDescent="0.2">
      <c r="H406" s="628"/>
    </row>
    <row r="407" spans="8:8" x14ac:dyDescent="0.2">
      <c r="H407" s="628"/>
    </row>
    <row r="408" spans="8:8" x14ac:dyDescent="0.2">
      <c r="H408" s="628"/>
    </row>
    <row r="409" spans="8:8" x14ac:dyDescent="0.2">
      <c r="H409" s="628"/>
    </row>
    <row r="410" spans="8:8" x14ac:dyDescent="0.2">
      <c r="H410" s="628"/>
    </row>
    <row r="411" spans="8:8" x14ac:dyDescent="0.2">
      <c r="H411" s="628"/>
    </row>
    <row r="412" spans="8:8" x14ac:dyDescent="0.2">
      <c r="H412" s="628"/>
    </row>
    <row r="413" spans="8:8" x14ac:dyDescent="0.2">
      <c r="H413" s="628"/>
    </row>
    <row r="414" spans="8:8" x14ac:dyDescent="0.2">
      <c r="H414" s="628"/>
    </row>
    <row r="415" spans="8:8" x14ac:dyDescent="0.2">
      <c r="H415" s="628"/>
    </row>
    <row r="416" spans="8:8" x14ac:dyDescent="0.2">
      <c r="H416" s="628"/>
    </row>
    <row r="417" spans="8:8" x14ac:dyDescent="0.2">
      <c r="H417" s="628"/>
    </row>
    <row r="418" spans="8:8" x14ac:dyDescent="0.2">
      <c r="H418" s="628"/>
    </row>
    <row r="419" spans="8:8" x14ac:dyDescent="0.2">
      <c r="H419" s="628"/>
    </row>
    <row r="420" spans="8:8" x14ac:dyDescent="0.2">
      <c r="H420" s="628"/>
    </row>
    <row r="421" spans="8:8" x14ac:dyDescent="0.2">
      <c r="H421" s="628"/>
    </row>
    <row r="422" spans="8:8" x14ac:dyDescent="0.2">
      <c r="H422" s="628"/>
    </row>
    <row r="423" spans="8:8" x14ac:dyDescent="0.2">
      <c r="H423" s="628"/>
    </row>
    <row r="424" spans="8:8" x14ac:dyDescent="0.2">
      <c r="H424" s="628"/>
    </row>
    <row r="425" spans="8:8" x14ac:dyDescent="0.2">
      <c r="H425" s="628"/>
    </row>
    <row r="426" spans="8:8" x14ac:dyDescent="0.2">
      <c r="H426" s="628"/>
    </row>
    <row r="427" spans="8:8" x14ac:dyDescent="0.2">
      <c r="H427" s="628"/>
    </row>
    <row r="428" spans="8:8" x14ac:dyDescent="0.2">
      <c r="H428" s="628"/>
    </row>
    <row r="429" spans="8:8" x14ac:dyDescent="0.2">
      <c r="H429" s="628"/>
    </row>
    <row r="430" spans="8:8" x14ac:dyDescent="0.2">
      <c r="H430" s="628"/>
    </row>
    <row r="431" spans="8:8" x14ac:dyDescent="0.2">
      <c r="H431" s="628"/>
    </row>
    <row r="432" spans="8:8" x14ac:dyDescent="0.2">
      <c r="H432" s="628"/>
    </row>
    <row r="433" spans="8:8" x14ac:dyDescent="0.2">
      <c r="H433" s="628"/>
    </row>
    <row r="434" spans="8:8" x14ac:dyDescent="0.2">
      <c r="H434" s="628"/>
    </row>
    <row r="435" spans="8:8" x14ac:dyDescent="0.2">
      <c r="H435" s="628"/>
    </row>
    <row r="436" spans="8:8" x14ac:dyDescent="0.2">
      <c r="H436" s="628"/>
    </row>
    <row r="437" spans="8:8" x14ac:dyDescent="0.2">
      <c r="H437" s="628"/>
    </row>
    <row r="438" spans="8:8" x14ac:dyDescent="0.2">
      <c r="H438" s="628"/>
    </row>
    <row r="439" spans="8:8" x14ac:dyDescent="0.2">
      <c r="H439" s="628"/>
    </row>
    <row r="440" spans="8:8" x14ac:dyDescent="0.2">
      <c r="H440" s="628"/>
    </row>
    <row r="441" spans="8:8" x14ac:dyDescent="0.2">
      <c r="H441" s="628"/>
    </row>
    <row r="442" spans="8:8" x14ac:dyDescent="0.2">
      <c r="H442" s="628"/>
    </row>
    <row r="443" spans="8:8" x14ac:dyDescent="0.2">
      <c r="H443" s="628"/>
    </row>
    <row r="444" spans="8:8" x14ac:dyDescent="0.2">
      <c r="H444" s="628"/>
    </row>
    <row r="445" spans="8:8" x14ac:dyDescent="0.2">
      <c r="H445" s="628"/>
    </row>
    <row r="446" spans="8:8" x14ac:dyDescent="0.2">
      <c r="H446" s="628"/>
    </row>
    <row r="447" spans="8:8" x14ac:dyDescent="0.2">
      <c r="H447" s="628"/>
    </row>
    <row r="448" spans="8:8" x14ac:dyDescent="0.2">
      <c r="H448" s="628"/>
    </row>
    <row r="449" spans="8:8" x14ac:dyDescent="0.2">
      <c r="H449" s="628"/>
    </row>
    <row r="450" spans="8:8" x14ac:dyDescent="0.2">
      <c r="H450" s="628"/>
    </row>
    <row r="451" spans="8:8" x14ac:dyDescent="0.2">
      <c r="H451" s="628"/>
    </row>
    <row r="452" spans="8:8" x14ac:dyDescent="0.2">
      <c r="H452" s="628"/>
    </row>
    <row r="453" spans="8:8" x14ac:dyDescent="0.2">
      <c r="H453" s="628"/>
    </row>
    <row r="454" spans="8:8" x14ac:dyDescent="0.2">
      <c r="H454" s="628"/>
    </row>
    <row r="455" spans="8:8" x14ac:dyDescent="0.2">
      <c r="H455" s="628"/>
    </row>
    <row r="456" spans="8:8" x14ac:dyDescent="0.2">
      <c r="H456" s="628"/>
    </row>
    <row r="457" spans="8:8" x14ac:dyDescent="0.2">
      <c r="H457" s="628"/>
    </row>
    <row r="458" spans="8:8" x14ac:dyDescent="0.2">
      <c r="H458" s="628"/>
    </row>
    <row r="459" spans="8:8" x14ac:dyDescent="0.2">
      <c r="H459" s="628"/>
    </row>
    <row r="460" spans="8:8" x14ac:dyDescent="0.2">
      <c r="H460" s="628"/>
    </row>
    <row r="461" spans="8:8" x14ac:dyDescent="0.2">
      <c r="H461" s="628"/>
    </row>
    <row r="462" spans="8:8" x14ac:dyDescent="0.2">
      <c r="H462" s="628"/>
    </row>
    <row r="463" spans="8:8" x14ac:dyDescent="0.2">
      <c r="H463" s="628"/>
    </row>
    <row r="464" spans="8:8" x14ac:dyDescent="0.2">
      <c r="H464" s="628"/>
    </row>
    <row r="465" spans="8:8" x14ac:dyDescent="0.2">
      <c r="H465" s="628"/>
    </row>
    <row r="466" spans="8:8" x14ac:dyDescent="0.2">
      <c r="H466" s="628"/>
    </row>
    <row r="467" spans="8:8" x14ac:dyDescent="0.2">
      <c r="H467" s="628"/>
    </row>
    <row r="468" spans="8:8" x14ac:dyDescent="0.2">
      <c r="H468" s="628"/>
    </row>
    <row r="469" spans="8:8" x14ac:dyDescent="0.2">
      <c r="H469" s="628"/>
    </row>
    <row r="470" spans="8:8" x14ac:dyDescent="0.2">
      <c r="H470" s="628"/>
    </row>
    <row r="471" spans="8:8" x14ac:dyDescent="0.2">
      <c r="H471" s="628"/>
    </row>
    <row r="472" spans="8:8" x14ac:dyDescent="0.2">
      <c r="H472" s="628"/>
    </row>
    <row r="473" spans="8:8" x14ac:dyDescent="0.2">
      <c r="H473" s="628"/>
    </row>
    <row r="474" spans="8:8" x14ac:dyDescent="0.2">
      <c r="H474" s="628"/>
    </row>
    <row r="475" spans="8:8" x14ac:dyDescent="0.2">
      <c r="H475" s="628"/>
    </row>
    <row r="476" spans="8:8" x14ac:dyDescent="0.2">
      <c r="H476" s="628"/>
    </row>
    <row r="477" spans="8:8" x14ac:dyDescent="0.2">
      <c r="H477" s="628"/>
    </row>
    <row r="478" spans="8:8" x14ac:dyDescent="0.2">
      <c r="H478" s="628"/>
    </row>
    <row r="479" spans="8:8" x14ac:dyDescent="0.2">
      <c r="H479" s="628"/>
    </row>
    <row r="480" spans="8:8" x14ac:dyDescent="0.2">
      <c r="H480" s="628"/>
    </row>
    <row r="481" spans="8:8" x14ac:dyDescent="0.2">
      <c r="H481" s="628"/>
    </row>
    <row r="482" spans="8:8" x14ac:dyDescent="0.2">
      <c r="H482" s="628"/>
    </row>
    <row r="483" spans="8:8" x14ac:dyDescent="0.2">
      <c r="H483" s="628"/>
    </row>
    <row r="484" spans="8:8" x14ac:dyDescent="0.2">
      <c r="H484" s="628"/>
    </row>
    <row r="485" spans="8:8" x14ac:dyDescent="0.2">
      <c r="H485" s="628"/>
    </row>
    <row r="486" spans="8:8" x14ac:dyDescent="0.2">
      <c r="H486" s="628"/>
    </row>
    <row r="487" spans="8:8" x14ac:dyDescent="0.2">
      <c r="H487" s="628"/>
    </row>
    <row r="488" spans="8:8" x14ac:dyDescent="0.2">
      <c r="H488" s="628"/>
    </row>
    <row r="489" spans="8:8" x14ac:dyDescent="0.2">
      <c r="H489" s="628"/>
    </row>
    <row r="490" spans="8:8" x14ac:dyDescent="0.2">
      <c r="H490" s="628"/>
    </row>
    <row r="491" spans="8:8" x14ac:dyDescent="0.2">
      <c r="H491" s="628"/>
    </row>
    <row r="492" spans="8:8" x14ac:dyDescent="0.2">
      <c r="H492" s="628"/>
    </row>
    <row r="493" spans="8:8" x14ac:dyDescent="0.2">
      <c r="H493" s="628"/>
    </row>
    <row r="494" spans="8:8" x14ac:dyDescent="0.2">
      <c r="H494" s="628"/>
    </row>
    <row r="495" spans="8:8" x14ac:dyDescent="0.2">
      <c r="H495" s="628"/>
    </row>
    <row r="496" spans="8:8" x14ac:dyDescent="0.2">
      <c r="H496" s="628"/>
    </row>
    <row r="497" spans="8:8" x14ac:dyDescent="0.2">
      <c r="H497" s="628"/>
    </row>
    <row r="498" spans="8:8" x14ac:dyDescent="0.2">
      <c r="H498" s="628"/>
    </row>
    <row r="499" spans="8:8" x14ac:dyDescent="0.2">
      <c r="H499" s="628"/>
    </row>
    <row r="500" spans="8:8" x14ac:dyDescent="0.2">
      <c r="H500" s="628"/>
    </row>
    <row r="501" spans="8:8" x14ac:dyDescent="0.2">
      <c r="H501" s="628"/>
    </row>
    <row r="502" spans="8:8" x14ac:dyDescent="0.2">
      <c r="H502" s="628"/>
    </row>
    <row r="503" spans="8:8" x14ac:dyDescent="0.2">
      <c r="H503" s="628"/>
    </row>
    <row r="504" spans="8:8" x14ac:dyDescent="0.2">
      <c r="H504" s="628"/>
    </row>
    <row r="505" spans="8:8" x14ac:dyDescent="0.2">
      <c r="H505" s="628"/>
    </row>
    <row r="506" spans="8:8" x14ac:dyDescent="0.2">
      <c r="H506" s="628"/>
    </row>
    <row r="507" spans="8:8" x14ac:dyDescent="0.2">
      <c r="H507" s="628"/>
    </row>
  </sheetData>
  <printOptions horizontalCentered="1"/>
  <pageMargins left="0" right="0" top="0.98425196850393704" bottom="0.39370078740157483" header="0" footer="0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38" sqref="N38"/>
    </sheetView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34"/>
  <sheetViews>
    <sheetView workbookViewId="0">
      <selection activeCell="E7" sqref="E7"/>
    </sheetView>
  </sheetViews>
  <sheetFormatPr defaultRowHeight="14.25" customHeight="1" x14ac:dyDescent="0.25"/>
  <cols>
    <col min="1" max="1" width="7" style="2" customWidth="1"/>
    <col min="2" max="2" width="78.5703125" style="2" customWidth="1"/>
    <col min="3" max="4" width="11.7109375" style="2" customWidth="1"/>
    <col min="5" max="5" width="14.7109375" style="2" customWidth="1"/>
    <col min="6" max="6" width="16.28515625" style="2" customWidth="1"/>
    <col min="7" max="16384" width="9.140625" style="2"/>
  </cols>
  <sheetData>
    <row r="3" spans="1:7" ht="14.25" customHeight="1" x14ac:dyDescent="0.25">
      <c r="A3" s="2" t="s">
        <v>145</v>
      </c>
    </row>
    <row r="4" spans="1:7" ht="14.25" customHeight="1" x14ac:dyDescent="0.25">
      <c r="E4" s="3" t="s">
        <v>3</v>
      </c>
    </row>
    <row r="5" spans="1:7" ht="33.75" customHeight="1" x14ac:dyDescent="0.25">
      <c r="A5" s="4" t="s">
        <v>57</v>
      </c>
      <c r="B5" s="5" t="s">
        <v>1</v>
      </c>
      <c r="C5" s="6" t="s">
        <v>71</v>
      </c>
      <c r="D5" s="6" t="s">
        <v>72</v>
      </c>
      <c r="E5" s="6" t="s">
        <v>144</v>
      </c>
    </row>
    <row r="6" spans="1:7" ht="18.75" customHeight="1" x14ac:dyDescent="0.25">
      <c r="A6" s="7"/>
      <c r="B6" s="8" t="s">
        <v>82</v>
      </c>
      <c r="C6" s="9">
        <f>+C9+C10+C11+C12+C13+C14+C15+C16+C17+C18+C19</f>
        <v>627636</v>
      </c>
      <c r="D6" s="9">
        <f>+D9+D10+D11+D12+D13+D14+D15+D16+D17+D18+D19</f>
        <v>601318</v>
      </c>
      <c r="E6" s="9">
        <f t="shared" ref="E6:E19" si="0">SUM(C6:D6)</f>
        <v>1228954</v>
      </c>
      <c r="F6" s="10"/>
    </row>
    <row r="7" spans="1:7" ht="18.75" customHeight="1" x14ac:dyDescent="0.25">
      <c r="A7" s="11"/>
      <c r="B7" s="8" t="s">
        <v>83</v>
      </c>
      <c r="C7" s="9">
        <f>+C9+C10+C11+C14+C15+C16+C18+C19</f>
        <v>585551</v>
      </c>
      <c r="D7" s="9">
        <f>+D9+D10+D11+D14+D15+D16+D18+D19</f>
        <v>584306</v>
      </c>
      <c r="E7" s="9">
        <f t="shared" si="0"/>
        <v>1169857</v>
      </c>
      <c r="F7" s="10"/>
      <c r="G7" s="12"/>
    </row>
    <row r="8" spans="1:7" ht="18.75" customHeight="1" x14ac:dyDescent="0.25">
      <c r="A8" s="11"/>
      <c r="B8" s="13" t="s">
        <v>70</v>
      </c>
      <c r="C8" s="14">
        <f t="shared" ref="C8" si="1">+C9+C10+C11+C12+C13+C14+C18</f>
        <v>608214</v>
      </c>
      <c r="D8" s="14">
        <f t="shared" ref="D8" si="2">+D9+D10+D11+D12+D13+D14+D18</f>
        <v>580442</v>
      </c>
      <c r="E8" s="14">
        <f t="shared" si="0"/>
        <v>1188656</v>
      </c>
      <c r="F8" s="10"/>
    </row>
    <row r="9" spans="1:7" ht="18.75" customHeight="1" x14ac:dyDescent="0.25">
      <c r="A9" s="5" t="s">
        <v>58</v>
      </c>
      <c r="B9" s="15" t="s">
        <v>59</v>
      </c>
      <c r="C9" s="9">
        <v>538790</v>
      </c>
      <c r="D9" s="9">
        <v>534613</v>
      </c>
      <c r="E9" s="9">
        <f t="shared" si="0"/>
        <v>1073403</v>
      </c>
      <c r="F9" s="10"/>
      <c r="G9" s="12"/>
    </row>
    <row r="10" spans="1:7" ht="18.75" customHeight="1" x14ac:dyDescent="0.25">
      <c r="A10" s="5" t="s">
        <v>60</v>
      </c>
      <c r="B10" s="15" t="s">
        <v>61</v>
      </c>
      <c r="C10" s="9">
        <v>27801</v>
      </c>
      <c r="D10" s="9">
        <v>29064</v>
      </c>
      <c r="E10" s="9">
        <f t="shared" si="0"/>
        <v>56865</v>
      </c>
      <c r="F10" s="16"/>
      <c r="G10" s="12"/>
    </row>
    <row r="11" spans="1:7" ht="18.75" customHeight="1" x14ac:dyDescent="0.25">
      <c r="A11" s="5" t="s">
        <v>62</v>
      </c>
      <c r="B11" s="15" t="s">
        <v>63</v>
      </c>
      <c r="C11" s="9">
        <v>859</v>
      </c>
      <c r="D11" s="9">
        <v>869</v>
      </c>
      <c r="E11" s="9">
        <f t="shared" si="0"/>
        <v>1728</v>
      </c>
      <c r="F11" s="16"/>
      <c r="G11" s="12"/>
    </row>
    <row r="12" spans="1:7" ht="18.75" customHeight="1" x14ac:dyDescent="0.25">
      <c r="A12" s="5" t="s">
        <v>73</v>
      </c>
      <c r="B12" s="15" t="s">
        <v>81</v>
      </c>
      <c r="C12" s="9">
        <v>1092</v>
      </c>
      <c r="D12" s="9">
        <v>1362</v>
      </c>
      <c r="E12" s="9">
        <f t="shared" si="0"/>
        <v>2454</v>
      </c>
      <c r="F12" s="16"/>
      <c r="G12" s="12"/>
    </row>
    <row r="13" spans="1:7" ht="18.75" customHeight="1" x14ac:dyDescent="0.25">
      <c r="A13" s="5" t="s">
        <v>74</v>
      </c>
      <c r="B13" s="15" t="s">
        <v>64</v>
      </c>
      <c r="C13" s="9">
        <v>39292</v>
      </c>
      <c r="D13" s="9">
        <v>13774</v>
      </c>
      <c r="E13" s="9">
        <f t="shared" si="0"/>
        <v>53066</v>
      </c>
      <c r="F13" s="16"/>
      <c r="G13" s="12"/>
    </row>
    <row r="14" spans="1:7" ht="18.75" customHeight="1" x14ac:dyDescent="0.25">
      <c r="A14" s="5" t="s">
        <v>75</v>
      </c>
      <c r="B14" s="15" t="s">
        <v>65</v>
      </c>
      <c r="C14" s="9">
        <v>273</v>
      </c>
      <c r="D14" s="9">
        <v>643</v>
      </c>
      <c r="E14" s="9">
        <f t="shared" si="0"/>
        <v>916</v>
      </c>
      <c r="F14" s="16"/>
      <c r="G14" s="12"/>
    </row>
    <row r="15" spans="1:7" ht="18.75" customHeight="1" x14ac:dyDescent="0.25">
      <c r="A15" s="5" t="s">
        <v>76</v>
      </c>
      <c r="B15" s="15" t="s">
        <v>66</v>
      </c>
      <c r="C15" s="9">
        <v>17463</v>
      </c>
      <c r="D15" s="9">
        <v>18739</v>
      </c>
      <c r="E15" s="9">
        <f t="shared" si="0"/>
        <v>36202</v>
      </c>
      <c r="F15" s="16"/>
      <c r="G15" s="12"/>
    </row>
    <row r="16" spans="1:7" ht="18.75" customHeight="1" x14ac:dyDescent="0.25">
      <c r="A16" s="5" t="s">
        <v>77</v>
      </c>
      <c r="B16" s="17" t="s">
        <v>67</v>
      </c>
      <c r="C16" s="9">
        <v>255</v>
      </c>
      <c r="D16" s="9">
        <v>257</v>
      </c>
      <c r="E16" s="9">
        <f t="shared" si="0"/>
        <v>512</v>
      </c>
      <c r="F16" s="16"/>
      <c r="G16" s="12"/>
    </row>
    <row r="17" spans="1:7" ht="18.75" customHeight="1" x14ac:dyDescent="0.25">
      <c r="A17" s="5" t="s">
        <v>78</v>
      </c>
      <c r="B17" s="15" t="s">
        <v>84</v>
      </c>
      <c r="C17" s="9">
        <v>1701</v>
      </c>
      <c r="D17" s="9">
        <v>1876</v>
      </c>
      <c r="E17" s="9">
        <f t="shared" si="0"/>
        <v>3577</v>
      </c>
      <c r="F17" s="16"/>
      <c r="G17" s="12"/>
    </row>
    <row r="18" spans="1:7" ht="18.75" customHeight="1" x14ac:dyDescent="0.25">
      <c r="A18" s="5" t="s">
        <v>79</v>
      </c>
      <c r="B18" s="15" t="s">
        <v>68</v>
      </c>
      <c r="C18" s="9">
        <f>106+1</f>
        <v>107</v>
      </c>
      <c r="D18" s="9">
        <f>116+1</f>
        <v>117</v>
      </c>
      <c r="E18" s="9">
        <f t="shared" si="0"/>
        <v>224</v>
      </c>
      <c r="F18" s="16"/>
      <c r="G18" s="12"/>
    </row>
    <row r="19" spans="1:7" ht="18.75" customHeight="1" x14ac:dyDescent="0.25">
      <c r="A19" s="5" t="s">
        <v>80</v>
      </c>
      <c r="B19" s="15" t="s">
        <v>69</v>
      </c>
      <c r="C19" s="9">
        <v>3</v>
      </c>
      <c r="D19" s="9">
        <v>4</v>
      </c>
      <c r="E19" s="9">
        <f t="shared" si="0"/>
        <v>7</v>
      </c>
      <c r="F19" s="16"/>
      <c r="G19" s="12"/>
    </row>
    <row r="20" spans="1:7" ht="20.25" customHeight="1" x14ac:dyDescent="0.25">
      <c r="C20" s="12"/>
      <c r="D20" s="12"/>
      <c r="E20" s="12"/>
      <c r="F20" s="10"/>
    </row>
    <row r="21" spans="1:7" ht="14.25" customHeight="1" x14ac:dyDescent="0.25">
      <c r="B21" s="19"/>
      <c r="C21" s="12"/>
      <c r="D21" s="12"/>
      <c r="E21" s="12"/>
      <c r="F21" s="10"/>
    </row>
    <row r="22" spans="1:7" ht="14.25" customHeight="1" x14ac:dyDescent="0.25">
      <c r="B22" s="19"/>
      <c r="D22" s="12"/>
      <c r="E22" s="12"/>
      <c r="F22" s="10"/>
    </row>
    <row r="23" spans="1:7" ht="14.25" customHeight="1" x14ac:dyDescent="0.25">
      <c r="C23" s="12"/>
      <c r="D23" s="12"/>
      <c r="E23" s="12"/>
    </row>
    <row r="24" spans="1:7" ht="14.25" customHeight="1" x14ac:dyDescent="0.25">
      <c r="C24" s="12"/>
      <c r="D24" s="12"/>
      <c r="E24" s="12"/>
    </row>
    <row r="25" spans="1:7" ht="14.25" customHeight="1" x14ac:dyDescent="0.25">
      <c r="C25" s="12"/>
      <c r="E25" s="12"/>
    </row>
    <row r="26" spans="1:7" ht="14.25" customHeight="1" x14ac:dyDescent="0.25">
      <c r="C26" s="12"/>
      <c r="D26" s="12"/>
      <c r="E26" s="12"/>
    </row>
    <row r="27" spans="1:7" ht="14.25" customHeight="1" x14ac:dyDescent="0.25">
      <c r="C27" s="12"/>
      <c r="D27" s="12"/>
      <c r="E27" s="12"/>
    </row>
    <row r="28" spans="1:7" ht="14.25" customHeight="1" x14ac:dyDescent="0.25">
      <c r="C28" s="12"/>
      <c r="D28" s="12"/>
      <c r="E28" s="12"/>
    </row>
    <row r="29" spans="1:7" ht="14.25" customHeight="1" x14ac:dyDescent="0.25">
      <c r="E29" s="12"/>
    </row>
    <row r="30" spans="1:7" ht="14.25" customHeight="1" x14ac:dyDescent="0.25">
      <c r="E30" s="12"/>
    </row>
    <row r="31" spans="1:7" ht="14.25" customHeight="1" x14ac:dyDescent="0.25">
      <c r="E31" s="12"/>
    </row>
    <row r="32" spans="1:7" ht="14.25" customHeight="1" x14ac:dyDescent="0.25">
      <c r="E32" s="12"/>
    </row>
    <row r="33" spans="5:5" ht="14.25" customHeight="1" x14ac:dyDescent="0.25">
      <c r="E33" s="12"/>
    </row>
    <row r="34" spans="5:5" ht="14.25" customHeight="1" x14ac:dyDescent="0.25">
      <c r="E34" s="12"/>
    </row>
  </sheetData>
  <phoneticPr fontId="24" type="noConversion"/>
  <printOptions horizontalCentered="1"/>
  <pageMargins left="0.51181102362204722" right="0.59055118110236227" top="0.43307086614173229" bottom="0.51181102362204722" header="0.51181102362204722" footer="0.51181102362204722"/>
  <pageSetup paperSize="9" scale="6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35"/>
  <sheetViews>
    <sheetView zoomScale="70" zoomScaleNormal="70" workbookViewId="0">
      <selection activeCell="E7" sqref="E7"/>
    </sheetView>
  </sheetViews>
  <sheetFormatPr defaultRowHeight="15" x14ac:dyDescent="0.25"/>
  <cols>
    <col min="1" max="1" width="25.140625" style="630" customWidth="1"/>
    <col min="2" max="2" width="20.28515625" style="630" customWidth="1"/>
    <col min="3" max="7" width="15.85546875" style="630" customWidth="1"/>
    <col min="8" max="8" width="16.7109375" style="630" customWidth="1"/>
    <col min="9" max="11" width="15.85546875" style="630" customWidth="1"/>
    <col min="12" max="12" width="16.85546875" style="630" customWidth="1"/>
    <col min="13" max="156" width="9.140625" style="630"/>
    <col min="157" max="157" width="8.140625" style="630" customWidth="1"/>
    <col min="158" max="158" width="25.140625" style="630" customWidth="1"/>
    <col min="159" max="168" width="15.85546875" style="630" customWidth="1"/>
    <col min="169" max="169" width="16.85546875" style="630" customWidth="1"/>
    <col min="170" max="170" width="14.5703125" style="630" bestFit="1" customWidth="1"/>
    <col min="171" max="176" width="9.140625" style="630"/>
    <col min="177" max="177" width="9.28515625" style="630" bestFit="1" customWidth="1"/>
    <col min="178" max="178" width="11.140625" style="630" bestFit="1" customWidth="1"/>
    <col min="179" max="412" width="9.140625" style="630"/>
    <col min="413" max="413" width="8.140625" style="630" customWidth="1"/>
    <col min="414" max="414" width="25.140625" style="630" customWidth="1"/>
    <col min="415" max="424" width="15.85546875" style="630" customWidth="1"/>
    <col min="425" max="425" width="16.85546875" style="630" customWidth="1"/>
    <col min="426" max="426" width="14.5703125" style="630" bestFit="1" customWidth="1"/>
    <col min="427" max="432" width="9.140625" style="630"/>
    <col min="433" max="433" width="9.28515625" style="630" bestFit="1" customWidth="1"/>
    <col min="434" max="434" width="11.140625" style="630" bestFit="1" customWidth="1"/>
    <col min="435" max="668" width="9.140625" style="630"/>
    <col min="669" max="669" width="8.140625" style="630" customWidth="1"/>
    <col min="670" max="670" width="25.140625" style="630" customWidth="1"/>
    <col min="671" max="680" width="15.85546875" style="630" customWidth="1"/>
    <col min="681" max="681" width="16.85546875" style="630" customWidth="1"/>
    <col min="682" max="682" width="14.5703125" style="630" bestFit="1" customWidth="1"/>
    <col min="683" max="688" width="9.140625" style="630"/>
    <col min="689" max="689" width="9.28515625" style="630" bestFit="1" customWidth="1"/>
    <col min="690" max="690" width="11.140625" style="630" bestFit="1" customWidth="1"/>
    <col min="691" max="924" width="9.140625" style="630"/>
    <col min="925" max="925" width="8.140625" style="630" customWidth="1"/>
    <col min="926" max="926" width="25.140625" style="630" customWidth="1"/>
    <col min="927" max="936" width="15.85546875" style="630" customWidth="1"/>
    <col min="937" max="937" width="16.85546875" style="630" customWidth="1"/>
    <col min="938" max="938" width="14.5703125" style="630" bestFit="1" customWidth="1"/>
    <col min="939" max="944" width="9.140625" style="630"/>
    <col min="945" max="945" width="9.28515625" style="630" bestFit="1" customWidth="1"/>
    <col min="946" max="946" width="11.140625" style="630" bestFit="1" customWidth="1"/>
    <col min="947" max="1180" width="9.140625" style="630"/>
    <col min="1181" max="1181" width="8.140625" style="630" customWidth="1"/>
    <col min="1182" max="1182" width="25.140625" style="630" customWidth="1"/>
    <col min="1183" max="1192" width="15.85546875" style="630" customWidth="1"/>
    <col min="1193" max="1193" width="16.85546875" style="630" customWidth="1"/>
    <col min="1194" max="1194" width="14.5703125" style="630" bestFit="1" customWidth="1"/>
    <col min="1195" max="1200" width="9.140625" style="630"/>
    <col min="1201" max="1201" width="9.28515625" style="630" bestFit="1" customWidth="1"/>
    <col min="1202" max="1202" width="11.140625" style="630" bestFit="1" customWidth="1"/>
    <col min="1203" max="1436" width="9.140625" style="630"/>
    <col min="1437" max="1437" width="8.140625" style="630" customWidth="1"/>
    <col min="1438" max="1438" width="25.140625" style="630" customWidth="1"/>
    <col min="1439" max="1448" width="15.85546875" style="630" customWidth="1"/>
    <col min="1449" max="1449" width="16.85546875" style="630" customWidth="1"/>
    <col min="1450" max="1450" width="14.5703125" style="630" bestFit="1" customWidth="1"/>
    <col min="1451" max="1456" width="9.140625" style="630"/>
    <col min="1457" max="1457" width="9.28515625" style="630" bestFit="1" customWidth="1"/>
    <col min="1458" max="1458" width="11.140625" style="630" bestFit="1" customWidth="1"/>
    <col min="1459" max="1692" width="9.140625" style="630"/>
    <col min="1693" max="1693" width="8.140625" style="630" customWidth="1"/>
    <col min="1694" max="1694" width="25.140625" style="630" customWidth="1"/>
    <col min="1695" max="1704" width="15.85546875" style="630" customWidth="1"/>
    <col min="1705" max="1705" width="16.85546875" style="630" customWidth="1"/>
    <col min="1706" max="1706" width="14.5703125" style="630" bestFit="1" customWidth="1"/>
    <col min="1707" max="1712" width="9.140625" style="630"/>
    <col min="1713" max="1713" width="9.28515625" style="630" bestFit="1" customWidth="1"/>
    <col min="1714" max="1714" width="11.140625" style="630" bestFit="1" customWidth="1"/>
    <col min="1715" max="1948" width="9.140625" style="630"/>
    <col min="1949" max="1949" width="8.140625" style="630" customWidth="1"/>
    <col min="1950" max="1950" width="25.140625" style="630" customWidth="1"/>
    <col min="1951" max="1960" width="15.85546875" style="630" customWidth="1"/>
    <col min="1961" max="1961" width="16.85546875" style="630" customWidth="1"/>
    <col min="1962" max="1962" width="14.5703125" style="630" bestFit="1" customWidth="1"/>
    <col min="1963" max="1968" width="9.140625" style="630"/>
    <col min="1969" max="1969" width="9.28515625" style="630" bestFit="1" customWidth="1"/>
    <col min="1970" max="1970" width="11.140625" style="630" bestFit="1" customWidth="1"/>
    <col min="1971" max="2204" width="9.140625" style="630"/>
    <col min="2205" max="2205" width="8.140625" style="630" customWidth="1"/>
    <col min="2206" max="2206" width="25.140625" style="630" customWidth="1"/>
    <col min="2207" max="2216" width="15.85546875" style="630" customWidth="1"/>
    <col min="2217" max="2217" width="16.85546875" style="630" customWidth="1"/>
    <col min="2218" max="2218" width="14.5703125" style="630" bestFit="1" customWidth="1"/>
    <col min="2219" max="2224" width="9.140625" style="630"/>
    <col min="2225" max="2225" width="9.28515625" style="630" bestFit="1" customWidth="1"/>
    <col min="2226" max="2226" width="11.140625" style="630" bestFit="1" customWidth="1"/>
    <col min="2227" max="2460" width="9.140625" style="630"/>
    <col min="2461" max="2461" width="8.140625" style="630" customWidth="1"/>
    <col min="2462" max="2462" width="25.140625" style="630" customWidth="1"/>
    <col min="2463" max="2472" width="15.85546875" style="630" customWidth="1"/>
    <col min="2473" max="2473" width="16.85546875" style="630" customWidth="1"/>
    <col min="2474" max="2474" width="14.5703125" style="630" bestFit="1" customWidth="1"/>
    <col min="2475" max="2480" width="9.140625" style="630"/>
    <col min="2481" max="2481" width="9.28515625" style="630" bestFit="1" customWidth="1"/>
    <col min="2482" max="2482" width="11.140625" style="630" bestFit="1" customWidth="1"/>
    <col min="2483" max="2716" width="9.140625" style="630"/>
    <col min="2717" max="2717" width="8.140625" style="630" customWidth="1"/>
    <col min="2718" max="2718" width="25.140625" style="630" customWidth="1"/>
    <col min="2719" max="2728" width="15.85546875" style="630" customWidth="1"/>
    <col min="2729" max="2729" width="16.85546875" style="630" customWidth="1"/>
    <col min="2730" max="2730" width="14.5703125" style="630" bestFit="1" customWidth="1"/>
    <col min="2731" max="2736" width="9.140625" style="630"/>
    <col min="2737" max="2737" width="9.28515625" style="630" bestFit="1" customWidth="1"/>
    <col min="2738" max="2738" width="11.140625" style="630" bestFit="1" customWidth="1"/>
    <col min="2739" max="2972" width="9.140625" style="630"/>
    <col min="2973" max="2973" width="8.140625" style="630" customWidth="1"/>
    <col min="2974" max="2974" width="25.140625" style="630" customWidth="1"/>
    <col min="2975" max="2984" width="15.85546875" style="630" customWidth="1"/>
    <col min="2985" max="2985" width="16.85546875" style="630" customWidth="1"/>
    <col min="2986" max="2986" width="14.5703125" style="630" bestFit="1" customWidth="1"/>
    <col min="2987" max="2992" width="9.140625" style="630"/>
    <col min="2993" max="2993" width="9.28515625" style="630" bestFit="1" customWidth="1"/>
    <col min="2994" max="2994" width="11.140625" style="630" bestFit="1" customWidth="1"/>
    <col min="2995" max="3228" width="9.140625" style="630"/>
    <col min="3229" max="3229" width="8.140625" style="630" customWidth="1"/>
    <col min="3230" max="3230" width="25.140625" style="630" customWidth="1"/>
    <col min="3231" max="3240" width="15.85546875" style="630" customWidth="1"/>
    <col min="3241" max="3241" width="16.85546875" style="630" customWidth="1"/>
    <col min="3242" max="3242" width="14.5703125" style="630" bestFit="1" customWidth="1"/>
    <col min="3243" max="3248" width="9.140625" style="630"/>
    <col min="3249" max="3249" width="9.28515625" style="630" bestFit="1" customWidth="1"/>
    <col min="3250" max="3250" width="11.140625" style="630" bestFit="1" customWidth="1"/>
    <col min="3251" max="3484" width="9.140625" style="630"/>
    <col min="3485" max="3485" width="8.140625" style="630" customWidth="1"/>
    <col min="3486" max="3486" width="25.140625" style="630" customWidth="1"/>
    <col min="3487" max="3496" width="15.85546875" style="630" customWidth="1"/>
    <col min="3497" max="3497" width="16.85546875" style="630" customWidth="1"/>
    <col min="3498" max="3498" width="14.5703125" style="630" bestFit="1" customWidth="1"/>
    <col min="3499" max="3504" width="9.140625" style="630"/>
    <col min="3505" max="3505" width="9.28515625" style="630" bestFit="1" customWidth="1"/>
    <col min="3506" max="3506" width="11.140625" style="630" bestFit="1" customWidth="1"/>
    <col min="3507" max="3740" width="9.140625" style="630"/>
    <col min="3741" max="3741" width="8.140625" style="630" customWidth="1"/>
    <col min="3742" max="3742" width="25.140625" style="630" customWidth="1"/>
    <col min="3743" max="3752" width="15.85546875" style="630" customWidth="1"/>
    <col min="3753" max="3753" width="16.85546875" style="630" customWidth="1"/>
    <col min="3754" max="3754" width="14.5703125" style="630" bestFit="1" customWidth="1"/>
    <col min="3755" max="3760" width="9.140625" style="630"/>
    <col min="3761" max="3761" width="9.28515625" style="630" bestFit="1" customWidth="1"/>
    <col min="3762" max="3762" width="11.140625" style="630" bestFit="1" customWidth="1"/>
    <col min="3763" max="3996" width="9.140625" style="630"/>
    <col min="3997" max="3997" width="8.140625" style="630" customWidth="1"/>
    <col min="3998" max="3998" width="25.140625" style="630" customWidth="1"/>
    <col min="3999" max="4008" width="15.85546875" style="630" customWidth="1"/>
    <col min="4009" max="4009" width="16.85546875" style="630" customWidth="1"/>
    <col min="4010" max="4010" width="14.5703125" style="630" bestFit="1" customWidth="1"/>
    <col min="4011" max="4016" width="9.140625" style="630"/>
    <col min="4017" max="4017" width="9.28515625" style="630" bestFit="1" customWidth="1"/>
    <col min="4018" max="4018" width="11.140625" style="630" bestFit="1" customWidth="1"/>
    <col min="4019" max="4252" width="9.140625" style="630"/>
    <col min="4253" max="4253" width="8.140625" style="630" customWidth="1"/>
    <col min="4254" max="4254" width="25.140625" style="630" customWidth="1"/>
    <col min="4255" max="4264" width="15.85546875" style="630" customWidth="1"/>
    <col min="4265" max="4265" width="16.85546875" style="630" customWidth="1"/>
    <col min="4266" max="4266" width="14.5703125" style="630" bestFit="1" customWidth="1"/>
    <col min="4267" max="4272" width="9.140625" style="630"/>
    <col min="4273" max="4273" width="9.28515625" style="630" bestFit="1" customWidth="1"/>
    <col min="4274" max="4274" width="11.140625" style="630" bestFit="1" customWidth="1"/>
    <col min="4275" max="4508" width="9.140625" style="630"/>
    <col min="4509" max="4509" width="8.140625" style="630" customWidth="1"/>
    <col min="4510" max="4510" width="25.140625" style="630" customWidth="1"/>
    <col min="4511" max="4520" width="15.85546875" style="630" customWidth="1"/>
    <col min="4521" max="4521" width="16.85546875" style="630" customWidth="1"/>
    <col min="4522" max="4522" width="14.5703125" style="630" bestFit="1" customWidth="1"/>
    <col min="4523" max="4528" width="9.140625" style="630"/>
    <col min="4529" max="4529" width="9.28515625" style="630" bestFit="1" customWidth="1"/>
    <col min="4530" max="4530" width="11.140625" style="630" bestFit="1" customWidth="1"/>
    <col min="4531" max="4764" width="9.140625" style="630"/>
    <col min="4765" max="4765" width="8.140625" style="630" customWidth="1"/>
    <col min="4766" max="4766" width="25.140625" style="630" customWidth="1"/>
    <col min="4767" max="4776" width="15.85546875" style="630" customWidth="1"/>
    <col min="4777" max="4777" width="16.85546875" style="630" customWidth="1"/>
    <col min="4778" max="4778" width="14.5703125" style="630" bestFit="1" customWidth="1"/>
    <col min="4779" max="4784" width="9.140625" style="630"/>
    <col min="4785" max="4785" width="9.28515625" style="630" bestFit="1" customWidth="1"/>
    <col min="4786" max="4786" width="11.140625" style="630" bestFit="1" customWidth="1"/>
    <col min="4787" max="5020" width="9.140625" style="630"/>
    <col min="5021" max="5021" width="8.140625" style="630" customWidth="1"/>
    <col min="5022" max="5022" width="25.140625" style="630" customWidth="1"/>
    <col min="5023" max="5032" width="15.85546875" style="630" customWidth="1"/>
    <col min="5033" max="5033" width="16.85546875" style="630" customWidth="1"/>
    <col min="5034" max="5034" width="14.5703125" style="630" bestFit="1" customWidth="1"/>
    <col min="5035" max="5040" width="9.140625" style="630"/>
    <col min="5041" max="5041" width="9.28515625" style="630" bestFit="1" customWidth="1"/>
    <col min="5042" max="5042" width="11.140625" style="630" bestFit="1" customWidth="1"/>
    <col min="5043" max="5276" width="9.140625" style="630"/>
    <col min="5277" max="5277" width="8.140625" style="630" customWidth="1"/>
    <col min="5278" max="5278" width="25.140625" style="630" customWidth="1"/>
    <col min="5279" max="5288" width="15.85546875" style="630" customWidth="1"/>
    <col min="5289" max="5289" width="16.85546875" style="630" customWidth="1"/>
    <col min="5290" max="5290" width="14.5703125" style="630" bestFit="1" customWidth="1"/>
    <col min="5291" max="5296" width="9.140625" style="630"/>
    <col min="5297" max="5297" width="9.28515625" style="630" bestFit="1" customWidth="1"/>
    <col min="5298" max="5298" width="11.140625" style="630" bestFit="1" customWidth="1"/>
    <col min="5299" max="5532" width="9.140625" style="630"/>
    <col min="5533" max="5533" width="8.140625" style="630" customWidth="1"/>
    <col min="5534" max="5534" width="25.140625" style="630" customWidth="1"/>
    <col min="5535" max="5544" width="15.85546875" style="630" customWidth="1"/>
    <col min="5545" max="5545" width="16.85546875" style="630" customWidth="1"/>
    <col min="5546" max="5546" width="14.5703125" style="630" bestFit="1" customWidth="1"/>
    <col min="5547" max="5552" width="9.140625" style="630"/>
    <col min="5553" max="5553" width="9.28515625" style="630" bestFit="1" customWidth="1"/>
    <col min="5554" max="5554" width="11.140625" style="630" bestFit="1" customWidth="1"/>
    <col min="5555" max="5788" width="9.140625" style="630"/>
    <col min="5789" max="5789" width="8.140625" style="630" customWidth="1"/>
    <col min="5790" max="5790" width="25.140625" style="630" customWidth="1"/>
    <col min="5791" max="5800" width="15.85546875" style="630" customWidth="1"/>
    <col min="5801" max="5801" width="16.85546875" style="630" customWidth="1"/>
    <col min="5802" max="5802" width="14.5703125" style="630" bestFit="1" customWidth="1"/>
    <col min="5803" max="5808" width="9.140625" style="630"/>
    <col min="5809" max="5809" width="9.28515625" style="630" bestFit="1" customWidth="1"/>
    <col min="5810" max="5810" width="11.140625" style="630" bestFit="1" customWidth="1"/>
    <col min="5811" max="6044" width="9.140625" style="630"/>
    <col min="6045" max="6045" width="8.140625" style="630" customWidth="1"/>
    <col min="6046" max="6046" width="25.140625" style="630" customWidth="1"/>
    <col min="6047" max="6056" width="15.85546875" style="630" customWidth="1"/>
    <col min="6057" max="6057" width="16.85546875" style="630" customWidth="1"/>
    <col min="6058" max="6058" width="14.5703125" style="630" bestFit="1" customWidth="1"/>
    <col min="6059" max="6064" width="9.140625" style="630"/>
    <col min="6065" max="6065" width="9.28515625" style="630" bestFit="1" customWidth="1"/>
    <col min="6066" max="6066" width="11.140625" style="630" bestFit="1" customWidth="1"/>
    <col min="6067" max="6300" width="9.140625" style="630"/>
    <col min="6301" max="6301" width="8.140625" style="630" customWidth="1"/>
    <col min="6302" max="6302" width="25.140625" style="630" customWidth="1"/>
    <col min="6303" max="6312" width="15.85546875" style="630" customWidth="1"/>
    <col min="6313" max="6313" width="16.85546875" style="630" customWidth="1"/>
    <col min="6314" max="6314" width="14.5703125" style="630" bestFit="1" customWidth="1"/>
    <col min="6315" max="6320" width="9.140625" style="630"/>
    <col min="6321" max="6321" width="9.28515625" style="630" bestFit="1" customWidth="1"/>
    <col min="6322" max="6322" width="11.140625" style="630" bestFit="1" customWidth="1"/>
    <col min="6323" max="6556" width="9.140625" style="630"/>
    <col min="6557" max="6557" width="8.140625" style="630" customWidth="1"/>
    <col min="6558" max="6558" width="25.140625" style="630" customWidth="1"/>
    <col min="6559" max="6568" width="15.85546875" style="630" customWidth="1"/>
    <col min="6569" max="6569" width="16.85546875" style="630" customWidth="1"/>
    <col min="6570" max="6570" width="14.5703125" style="630" bestFit="1" customWidth="1"/>
    <col min="6571" max="6576" width="9.140625" style="630"/>
    <col min="6577" max="6577" width="9.28515625" style="630" bestFit="1" customWidth="1"/>
    <col min="6578" max="6578" width="11.140625" style="630" bestFit="1" customWidth="1"/>
    <col min="6579" max="6812" width="9.140625" style="630"/>
    <col min="6813" max="6813" width="8.140625" style="630" customWidth="1"/>
    <col min="6814" max="6814" width="25.140625" style="630" customWidth="1"/>
    <col min="6815" max="6824" width="15.85546875" style="630" customWidth="1"/>
    <col min="6825" max="6825" width="16.85546875" style="630" customWidth="1"/>
    <col min="6826" max="6826" width="14.5703125" style="630" bestFit="1" customWidth="1"/>
    <col min="6827" max="6832" width="9.140625" style="630"/>
    <col min="6833" max="6833" width="9.28515625" style="630" bestFit="1" customWidth="1"/>
    <col min="6834" max="6834" width="11.140625" style="630" bestFit="1" customWidth="1"/>
    <col min="6835" max="7068" width="9.140625" style="630"/>
    <col min="7069" max="7069" width="8.140625" style="630" customWidth="1"/>
    <col min="7070" max="7070" width="25.140625" style="630" customWidth="1"/>
    <col min="7071" max="7080" width="15.85546875" style="630" customWidth="1"/>
    <col min="7081" max="7081" width="16.85546875" style="630" customWidth="1"/>
    <col min="7082" max="7082" width="14.5703125" style="630" bestFit="1" customWidth="1"/>
    <col min="7083" max="7088" width="9.140625" style="630"/>
    <col min="7089" max="7089" width="9.28515625" style="630" bestFit="1" customWidth="1"/>
    <col min="7090" max="7090" width="11.140625" style="630" bestFit="1" customWidth="1"/>
    <col min="7091" max="7324" width="9.140625" style="630"/>
    <col min="7325" max="7325" width="8.140625" style="630" customWidth="1"/>
    <col min="7326" max="7326" width="25.140625" style="630" customWidth="1"/>
    <col min="7327" max="7336" width="15.85546875" style="630" customWidth="1"/>
    <col min="7337" max="7337" width="16.85546875" style="630" customWidth="1"/>
    <col min="7338" max="7338" width="14.5703125" style="630" bestFit="1" customWidth="1"/>
    <col min="7339" max="7344" width="9.140625" style="630"/>
    <col min="7345" max="7345" width="9.28515625" style="630" bestFit="1" customWidth="1"/>
    <col min="7346" max="7346" width="11.140625" style="630" bestFit="1" customWidth="1"/>
    <col min="7347" max="7580" width="9.140625" style="630"/>
    <col min="7581" max="7581" width="8.140625" style="630" customWidth="1"/>
    <col min="7582" max="7582" width="25.140625" style="630" customWidth="1"/>
    <col min="7583" max="7592" width="15.85546875" style="630" customWidth="1"/>
    <col min="7593" max="7593" width="16.85546875" style="630" customWidth="1"/>
    <col min="7594" max="7594" width="14.5703125" style="630" bestFit="1" customWidth="1"/>
    <col min="7595" max="7600" width="9.140625" style="630"/>
    <col min="7601" max="7601" width="9.28515625" style="630" bestFit="1" customWidth="1"/>
    <col min="7602" max="7602" width="11.140625" style="630" bestFit="1" customWidth="1"/>
    <col min="7603" max="7836" width="9.140625" style="630"/>
    <col min="7837" max="7837" width="8.140625" style="630" customWidth="1"/>
    <col min="7838" max="7838" width="25.140625" style="630" customWidth="1"/>
    <col min="7839" max="7848" width="15.85546875" style="630" customWidth="1"/>
    <col min="7849" max="7849" width="16.85546875" style="630" customWidth="1"/>
    <col min="7850" max="7850" width="14.5703125" style="630" bestFit="1" customWidth="1"/>
    <col min="7851" max="7856" width="9.140625" style="630"/>
    <col min="7857" max="7857" width="9.28515625" style="630" bestFit="1" customWidth="1"/>
    <col min="7858" max="7858" width="11.140625" style="630" bestFit="1" customWidth="1"/>
    <col min="7859" max="8092" width="9.140625" style="630"/>
    <col min="8093" max="8093" width="8.140625" style="630" customWidth="1"/>
    <col min="8094" max="8094" width="25.140625" style="630" customWidth="1"/>
    <col min="8095" max="8104" width="15.85546875" style="630" customWidth="1"/>
    <col min="8105" max="8105" width="16.85546875" style="630" customWidth="1"/>
    <col min="8106" max="8106" width="14.5703125" style="630" bestFit="1" customWidth="1"/>
    <col min="8107" max="8112" width="9.140625" style="630"/>
    <col min="8113" max="8113" width="9.28515625" style="630" bestFit="1" customWidth="1"/>
    <col min="8114" max="8114" width="11.140625" style="630" bestFit="1" customWidth="1"/>
    <col min="8115" max="8348" width="9.140625" style="630"/>
    <col min="8349" max="8349" width="8.140625" style="630" customWidth="1"/>
    <col min="8350" max="8350" width="25.140625" style="630" customWidth="1"/>
    <col min="8351" max="8360" width="15.85546875" style="630" customWidth="1"/>
    <col min="8361" max="8361" width="16.85546875" style="630" customWidth="1"/>
    <col min="8362" max="8362" width="14.5703125" style="630" bestFit="1" customWidth="1"/>
    <col min="8363" max="8368" width="9.140625" style="630"/>
    <col min="8369" max="8369" width="9.28515625" style="630" bestFit="1" customWidth="1"/>
    <col min="8370" max="8370" width="11.140625" style="630" bestFit="1" customWidth="1"/>
    <col min="8371" max="8604" width="9.140625" style="630"/>
    <col min="8605" max="8605" width="8.140625" style="630" customWidth="1"/>
    <col min="8606" max="8606" width="25.140625" style="630" customWidth="1"/>
    <col min="8607" max="8616" width="15.85546875" style="630" customWidth="1"/>
    <col min="8617" max="8617" width="16.85546875" style="630" customWidth="1"/>
    <col min="8618" max="8618" width="14.5703125" style="630" bestFit="1" customWidth="1"/>
    <col min="8619" max="8624" width="9.140625" style="630"/>
    <col min="8625" max="8625" width="9.28515625" style="630" bestFit="1" customWidth="1"/>
    <col min="8626" max="8626" width="11.140625" style="630" bestFit="1" customWidth="1"/>
    <col min="8627" max="8860" width="9.140625" style="630"/>
    <col min="8861" max="8861" width="8.140625" style="630" customWidth="1"/>
    <col min="8862" max="8862" width="25.140625" style="630" customWidth="1"/>
    <col min="8863" max="8872" width="15.85546875" style="630" customWidth="1"/>
    <col min="8873" max="8873" width="16.85546875" style="630" customWidth="1"/>
    <col min="8874" max="8874" width="14.5703125" style="630" bestFit="1" customWidth="1"/>
    <col min="8875" max="8880" width="9.140625" style="630"/>
    <col min="8881" max="8881" width="9.28515625" style="630" bestFit="1" customWidth="1"/>
    <col min="8882" max="8882" width="11.140625" style="630" bestFit="1" customWidth="1"/>
    <col min="8883" max="9116" width="9.140625" style="630"/>
    <col min="9117" max="9117" width="8.140625" style="630" customWidth="1"/>
    <col min="9118" max="9118" width="25.140625" style="630" customWidth="1"/>
    <col min="9119" max="9128" width="15.85546875" style="630" customWidth="1"/>
    <col min="9129" max="9129" width="16.85546875" style="630" customWidth="1"/>
    <col min="9130" max="9130" width="14.5703125" style="630" bestFit="1" customWidth="1"/>
    <col min="9131" max="9136" width="9.140625" style="630"/>
    <col min="9137" max="9137" width="9.28515625" style="630" bestFit="1" customWidth="1"/>
    <col min="9138" max="9138" width="11.140625" style="630" bestFit="1" customWidth="1"/>
    <col min="9139" max="9372" width="9.140625" style="630"/>
    <col min="9373" max="9373" width="8.140625" style="630" customWidth="1"/>
    <col min="9374" max="9374" width="25.140625" style="630" customWidth="1"/>
    <col min="9375" max="9384" width="15.85546875" style="630" customWidth="1"/>
    <col min="9385" max="9385" width="16.85546875" style="630" customWidth="1"/>
    <col min="9386" max="9386" width="14.5703125" style="630" bestFit="1" customWidth="1"/>
    <col min="9387" max="9392" width="9.140625" style="630"/>
    <col min="9393" max="9393" width="9.28515625" style="630" bestFit="1" customWidth="1"/>
    <col min="9394" max="9394" width="11.140625" style="630" bestFit="1" customWidth="1"/>
    <col min="9395" max="9628" width="9.140625" style="630"/>
    <col min="9629" max="9629" width="8.140625" style="630" customWidth="1"/>
    <col min="9630" max="9630" width="25.140625" style="630" customWidth="1"/>
    <col min="9631" max="9640" width="15.85546875" style="630" customWidth="1"/>
    <col min="9641" max="9641" width="16.85546875" style="630" customWidth="1"/>
    <col min="9642" max="9642" width="14.5703125" style="630" bestFit="1" customWidth="1"/>
    <col min="9643" max="9648" width="9.140625" style="630"/>
    <col min="9649" max="9649" width="9.28515625" style="630" bestFit="1" customWidth="1"/>
    <col min="9650" max="9650" width="11.140625" style="630" bestFit="1" customWidth="1"/>
    <col min="9651" max="9884" width="9.140625" style="630"/>
    <col min="9885" max="9885" width="8.140625" style="630" customWidth="1"/>
    <col min="9886" max="9886" width="25.140625" style="630" customWidth="1"/>
    <col min="9887" max="9896" width="15.85546875" style="630" customWidth="1"/>
    <col min="9897" max="9897" width="16.85546875" style="630" customWidth="1"/>
    <col min="9898" max="9898" width="14.5703125" style="630" bestFit="1" customWidth="1"/>
    <col min="9899" max="9904" width="9.140625" style="630"/>
    <col min="9905" max="9905" width="9.28515625" style="630" bestFit="1" customWidth="1"/>
    <col min="9906" max="9906" width="11.140625" style="630" bestFit="1" customWidth="1"/>
    <col min="9907" max="10140" width="9.140625" style="630"/>
    <col min="10141" max="10141" width="8.140625" style="630" customWidth="1"/>
    <col min="10142" max="10142" width="25.140625" style="630" customWidth="1"/>
    <col min="10143" max="10152" width="15.85546875" style="630" customWidth="1"/>
    <col min="10153" max="10153" width="16.85546875" style="630" customWidth="1"/>
    <col min="10154" max="10154" width="14.5703125" style="630" bestFit="1" customWidth="1"/>
    <col min="10155" max="10160" width="9.140625" style="630"/>
    <col min="10161" max="10161" width="9.28515625" style="630" bestFit="1" customWidth="1"/>
    <col min="10162" max="10162" width="11.140625" style="630" bestFit="1" customWidth="1"/>
    <col min="10163" max="10396" width="9.140625" style="630"/>
    <col min="10397" max="10397" width="8.140625" style="630" customWidth="1"/>
    <col min="10398" max="10398" width="25.140625" style="630" customWidth="1"/>
    <col min="10399" max="10408" width="15.85546875" style="630" customWidth="1"/>
    <col min="10409" max="10409" width="16.85546875" style="630" customWidth="1"/>
    <col min="10410" max="10410" width="14.5703125" style="630" bestFit="1" customWidth="1"/>
    <col min="10411" max="10416" width="9.140625" style="630"/>
    <col min="10417" max="10417" width="9.28515625" style="630" bestFit="1" customWidth="1"/>
    <col min="10418" max="10418" width="11.140625" style="630" bestFit="1" customWidth="1"/>
    <col min="10419" max="10652" width="9.140625" style="630"/>
    <col min="10653" max="10653" width="8.140625" style="630" customWidth="1"/>
    <col min="10654" max="10654" width="25.140625" style="630" customWidth="1"/>
    <col min="10655" max="10664" width="15.85546875" style="630" customWidth="1"/>
    <col min="10665" max="10665" width="16.85546875" style="630" customWidth="1"/>
    <col min="10666" max="10666" width="14.5703125" style="630" bestFit="1" customWidth="1"/>
    <col min="10667" max="10672" width="9.140625" style="630"/>
    <col min="10673" max="10673" width="9.28515625" style="630" bestFit="1" customWidth="1"/>
    <col min="10674" max="10674" width="11.140625" style="630" bestFit="1" customWidth="1"/>
    <col min="10675" max="10908" width="9.140625" style="630"/>
    <col min="10909" max="10909" width="8.140625" style="630" customWidth="1"/>
    <col min="10910" max="10910" width="25.140625" style="630" customWidth="1"/>
    <col min="10911" max="10920" width="15.85546875" style="630" customWidth="1"/>
    <col min="10921" max="10921" width="16.85546875" style="630" customWidth="1"/>
    <col min="10922" max="10922" width="14.5703125" style="630" bestFit="1" customWidth="1"/>
    <col min="10923" max="10928" width="9.140625" style="630"/>
    <col min="10929" max="10929" width="9.28515625" style="630" bestFit="1" customWidth="1"/>
    <col min="10930" max="10930" width="11.140625" style="630" bestFit="1" customWidth="1"/>
    <col min="10931" max="11164" width="9.140625" style="630"/>
    <col min="11165" max="11165" width="8.140625" style="630" customWidth="1"/>
    <col min="11166" max="11166" width="25.140625" style="630" customWidth="1"/>
    <col min="11167" max="11176" width="15.85546875" style="630" customWidth="1"/>
    <col min="11177" max="11177" width="16.85546875" style="630" customWidth="1"/>
    <col min="11178" max="11178" width="14.5703125" style="630" bestFit="1" customWidth="1"/>
    <col min="11179" max="11184" width="9.140625" style="630"/>
    <col min="11185" max="11185" width="9.28515625" style="630" bestFit="1" customWidth="1"/>
    <col min="11186" max="11186" width="11.140625" style="630" bestFit="1" customWidth="1"/>
    <col min="11187" max="11420" width="9.140625" style="630"/>
    <col min="11421" max="11421" width="8.140625" style="630" customWidth="1"/>
    <col min="11422" max="11422" width="25.140625" style="630" customWidth="1"/>
    <col min="11423" max="11432" width="15.85546875" style="630" customWidth="1"/>
    <col min="11433" max="11433" width="16.85546875" style="630" customWidth="1"/>
    <col min="11434" max="11434" width="14.5703125" style="630" bestFit="1" customWidth="1"/>
    <col min="11435" max="11440" width="9.140625" style="630"/>
    <col min="11441" max="11441" width="9.28515625" style="630" bestFit="1" customWidth="1"/>
    <col min="11442" max="11442" width="11.140625" style="630" bestFit="1" customWidth="1"/>
    <col min="11443" max="11676" width="9.140625" style="630"/>
    <col min="11677" max="11677" width="8.140625" style="630" customWidth="1"/>
    <col min="11678" max="11678" width="25.140625" style="630" customWidth="1"/>
    <col min="11679" max="11688" width="15.85546875" style="630" customWidth="1"/>
    <col min="11689" max="11689" width="16.85546875" style="630" customWidth="1"/>
    <col min="11690" max="11690" width="14.5703125" style="630" bestFit="1" customWidth="1"/>
    <col min="11691" max="11696" width="9.140625" style="630"/>
    <col min="11697" max="11697" width="9.28515625" style="630" bestFit="1" customWidth="1"/>
    <col min="11698" max="11698" width="11.140625" style="630" bestFit="1" customWidth="1"/>
    <col min="11699" max="11932" width="9.140625" style="630"/>
    <col min="11933" max="11933" width="8.140625" style="630" customWidth="1"/>
    <col min="11934" max="11934" width="25.140625" style="630" customWidth="1"/>
    <col min="11935" max="11944" width="15.85546875" style="630" customWidth="1"/>
    <col min="11945" max="11945" width="16.85546875" style="630" customWidth="1"/>
    <col min="11946" max="11946" width="14.5703125" style="630" bestFit="1" customWidth="1"/>
    <col min="11947" max="11952" width="9.140625" style="630"/>
    <col min="11953" max="11953" width="9.28515625" style="630" bestFit="1" customWidth="1"/>
    <col min="11954" max="11954" width="11.140625" style="630" bestFit="1" customWidth="1"/>
    <col min="11955" max="12188" width="9.140625" style="630"/>
    <col min="12189" max="12189" width="8.140625" style="630" customWidth="1"/>
    <col min="12190" max="12190" width="25.140625" style="630" customWidth="1"/>
    <col min="12191" max="12200" width="15.85546875" style="630" customWidth="1"/>
    <col min="12201" max="12201" width="16.85546875" style="630" customWidth="1"/>
    <col min="12202" max="12202" width="14.5703125" style="630" bestFit="1" customWidth="1"/>
    <col min="12203" max="12208" width="9.140625" style="630"/>
    <col min="12209" max="12209" width="9.28515625" style="630" bestFit="1" customWidth="1"/>
    <col min="12210" max="12210" width="11.140625" style="630" bestFit="1" customWidth="1"/>
    <col min="12211" max="12444" width="9.140625" style="630"/>
    <col min="12445" max="12445" width="8.140625" style="630" customWidth="1"/>
    <col min="12446" max="12446" width="25.140625" style="630" customWidth="1"/>
    <col min="12447" max="12456" width="15.85546875" style="630" customWidth="1"/>
    <col min="12457" max="12457" width="16.85546875" style="630" customWidth="1"/>
    <col min="12458" max="12458" width="14.5703125" style="630" bestFit="1" customWidth="1"/>
    <col min="12459" max="12464" width="9.140625" style="630"/>
    <col min="12465" max="12465" width="9.28515625" style="630" bestFit="1" customWidth="1"/>
    <col min="12466" max="12466" width="11.140625" style="630" bestFit="1" customWidth="1"/>
    <col min="12467" max="12700" width="9.140625" style="630"/>
    <col min="12701" max="12701" width="8.140625" style="630" customWidth="1"/>
    <col min="12702" max="12702" width="25.140625" style="630" customWidth="1"/>
    <col min="12703" max="12712" width="15.85546875" style="630" customWidth="1"/>
    <col min="12713" max="12713" width="16.85546875" style="630" customWidth="1"/>
    <col min="12714" max="12714" width="14.5703125" style="630" bestFit="1" customWidth="1"/>
    <col min="12715" max="12720" width="9.140625" style="630"/>
    <col min="12721" max="12721" width="9.28515625" style="630" bestFit="1" customWidth="1"/>
    <col min="12722" max="12722" width="11.140625" style="630" bestFit="1" customWidth="1"/>
    <col min="12723" max="12956" width="9.140625" style="630"/>
    <col min="12957" max="12957" width="8.140625" style="630" customWidth="1"/>
    <col min="12958" max="12958" width="25.140625" style="630" customWidth="1"/>
    <col min="12959" max="12968" width="15.85546875" style="630" customWidth="1"/>
    <col min="12969" max="12969" width="16.85546875" style="630" customWidth="1"/>
    <col min="12970" max="12970" width="14.5703125" style="630" bestFit="1" customWidth="1"/>
    <col min="12971" max="12976" width="9.140625" style="630"/>
    <col min="12977" max="12977" width="9.28515625" style="630" bestFit="1" customWidth="1"/>
    <col min="12978" max="12978" width="11.140625" style="630" bestFit="1" customWidth="1"/>
    <col min="12979" max="13212" width="9.140625" style="630"/>
    <col min="13213" max="13213" width="8.140625" style="630" customWidth="1"/>
    <col min="13214" max="13214" width="25.140625" style="630" customWidth="1"/>
    <col min="13215" max="13224" width="15.85546875" style="630" customWidth="1"/>
    <col min="13225" max="13225" width="16.85546875" style="630" customWidth="1"/>
    <col min="13226" max="13226" width="14.5703125" style="630" bestFit="1" customWidth="1"/>
    <col min="13227" max="13232" width="9.140625" style="630"/>
    <col min="13233" max="13233" width="9.28515625" style="630" bestFit="1" customWidth="1"/>
    <col min="13234" max="13234" width="11.140625" style="630" bestFit="1" customWidth="1"/>
    <col min="13235" max="13468" width="9.140625" style="630"/>
    <col min="13469" max="13469" width="8.140625" style="630" customWidth="1"/>
    <col min="13470" max="13470" width="25.140625" style="630" customWidth="1"/>
    <col min="13471" max="13480" width="15.85546875" style="630" customWidth="1"/>
    <col min="13481" max="13481" width="16.85546875" style="630" customWidth="1"/>
    <col min="13482" max="13482" width="14.5703125" style="630" bestFit="1" customWidth="1"/>
    <col min="13483" max="13488" width="9.140625" style="630"/>
    <col min="13489" max="13489" width="9.28515625" style="630" bestFit="1" customWidth="1"/>
    <col min="13490" max="13490" width="11.140625" style="630" bestFit="1" customWidth="1"/>
    <col min="13491" max="13724" width="9.140625" style="630"/>
    <col min="13725" max="13725" width="8.140625" style="630" customWidth="1"/>
    <col min="13726" max="13726" width="25.140625" style="630" customWidth="1"/>
    <col min="13727" max="13736" width="15.85546875" style="630" customWidth="1"/>
    <col min="13737" max="13737" width="16.85546875" style="630" customWidth="1"/>
    <col min="13738" max="13738" width="14.5703125" style="630" bestFit="1" customWidth="1"/>
    <col min="13739" max="13744" width="9.140625" style="630"/>
    <col min="13745" max="13745" width="9.28515625" style="630" bestFit="1" customWidth="1"/>
    <col min="13746" max="13746" width="11.140625" style="630" bestFit="1" customWidth="1"/>
    <col min="13747" max="13980" width="9.140625" style="630"/>
    <col min="13981" max="13981" width="8.140625" style="630" customWidth="1"/>
    <col min="13982" max="13982" width="25.140625" style="630" customWidth="1"/>
    <col min="13983" max="13992" width="15.85546875" style="630" customWidth="1"/>
    <col min="13993" max="13993" width="16.85546875" style="630" customWidth="1"/>
    <col min="13994" max="13994" width="14.5703125" style="630" bestFit="1" customWidth="1"/>
    <col min="13995" max="14000" width="9.140625" style="630"/>
    <col min="14001" max="14001" width="9.28515625" style="630" bestFit="1" customWidth="1"/>
    <col min="14002" max="14002" width="11.140625" style="630" bestFit="1" customWidth="1"/>
    <col min="14003" max="14236" width="9.140625" style="630"/>
    <col min="14237" max="14237" width="8.140625" style="630" customWidth="1"/>
    <col min="14238" max="14238" width="25.140625" style="630" customWidth="1"/>
    <col min="14239" max="14248" width="15.85546875" style="630" customWidth="1"/>
    <col min="14249" max="14249" width="16.85546875" style="630" customWidth="1"/>
    <col min="14250" max="14250" width="14.5703125" style="630" bestFit="1" customWidth="1"/>
    <col min="14251" max="14256" width="9.140625" style="630"/>
    <col min="14257" max="14257" width="9.28515625" style="630" bestFit="1" customWidth="1"/>
    <col min="14258" max="14258" width="11.140625" style="630" bestFit="1" customWidth="1"/>
    <col min="14259" max="14492" width="9.140625" style="630"/>
    <col min="14493" max="14493" width="8.140625" style="630" customWidth="1"/>
    <col min="14494" max="14494" width="25.140625" style="630" customWidth="1"/>
    <col min="14495" max="14504" width="15.85546875" style="630" customWidth="1"/>
    <col min="14505" max="14505" width="16.85546875" style="630" customWidth="1"/>
    <col min="14506" max="14506" width="14.5703125" style="630" bestFit="1" customWidth="1"/>
    <col min="14507" max="14512" width="9.140625" style="630"/>
    <col min="14513" max="14513" width="9.28515625" style="630" bestFit="1" customWidth="1"/>
    <col min="14514" max="14514" width="11.140625" style="630" bestFit="1" customWidth="1"/>
    <col min="14515" max="14748" width="9.140625" style="630"/>
    <col min="14749" max="14749" width="8.140625" style="630" customWidth="1"/>
    <col min="14750" max="14750" width="25.140625" style="630" customWidth="1"/>
    <col min="14751" max="14760" width="15.85546875" style="630" customWidth="1"/>
    <col min="14761" max="14761" width="16.85546875" style="630" customWidth="1"/>
    <col min="14762" max="14762" width="14.5703125" style="630" bestFit="1" customWidth="1"/>
    <col min="14763" max="14768" width="9.140625" style="630"/>
    <col min="14769" max="14769" width="9.28515625" style="630" bestFit="1" customWidth="1"/>
    <col min="14770" max="14770" width="11.140625" style="630" bestFit="1" customWidth="1"/>
    <col min="14771" max="15004" width="9.140625" style="630"/>
    <col min="15005" max="15005" width="8.140625" style="630" customWidth="1"/>
    <col min="15006" max="15006" width="25.140625" style="630" customWidth="1"/>
    <col min="15007" max="15016" width="15.85546875" style="630" customWidth="1"/>
    <col min="15017" max="15017" width="16.85546875" style="630" customWidth="1"/>
    <col min="15018" max="15018" width="14.5703125" style="630" bestFit="1" customWidth="1"/>
    <col min="15019" max="15024" width="9.140625" style="630"/>
    <col min="15025" max="15025" width="9.28515625" style="630" bestFit="1" customWidth="1"/>
    <col min="15026" max="15026" width="11.140625" style="630" bestFit="1" customWidth="1"/>
    <col min="15027" max="15260" width="9.140625" style="630"/>
    <col min="15261" max="15261" width="8.140625" style="630" customWidth="1"/>
    <col min="15262" max="15262" width="25.140625" style="630" customWidth="1"/>
    <col min="15263" max="15272" width="15.85546875" style="630" customWidth="1"/>
    <col min="15273" max="15273" width="16.85546875" style="630" customWidth="1"/>
    <col min="15274" max="15274" width="14.5703125" style="630" bestFit="1" customWidth="1"/>
    <col min="15275" max="15280" width="9.140625" style="630"/>
    <col min="15281" max="15281" width="9.28515625" style="630" bestFit="1" customWidth="1"/>
    <col min="15282" max="15282" width="11.140625" style="630" bestFit="1" customWidth="1"/>
    <col min="15283" max="15516" width="9.140625" style="630"/>
    <col min="15517" max="15517" width="8.140625" style="630" customWidth="1"/>
    <col min="15518" max="15518" width="25.140625" style="630" customWidth="1"/>
    <col min="15519" max="15528" width="15.85546875" style="630" customWidth="1"/>
    <col min="15529" max="15529" width="16.85546875" style="630" customWidth="1"/>
    <col min="15530" max="15530" width="14.5703125" style="630" bestFit="1" customWidth="1"/>
    <col min="15531" max="15536" width="9.140625" style="630"/>
    <col min="15537" max="15537" width="9.28515625" style="630" bestFit="1" customWidth="1"/>
    <col min="15538" max="15538" width="11.140625" style="630" bestFit="1" customWidth="1"/>
    <col min="15539" max="15772" width="9.140625" style="630"/>
    <col min="15773" max="15773" width="8.140625" style="630" customWidth="1"/>
    <col min="15774" max="15774" width="25.140625" style="630" customWidth="1"/>
    <col min="15775" max="15784" width="15.85546875" style="630" customWidth="1"/>
    <col min="15785" max="15785" width="16.85546875" style="630" customWidth="1"/>
    <col min="15786" max="15786" width="14.5703125" style="630" bestFit="1" customWidth="1"/>
    <col min="15787" max="15792" width="9.140625" style="630"/>
    <col min="15793" max="15793" width="9.28515625" style="630" bestFit="1" customWidth="1"/>
    <col min="15794" max="15794" width="11.140625" style="630" bestFit="1" customWidth="1"/>
    <col min="15795" max="16028" width="9.140625" style="630"/>
    <col min="16029" max="16029" width="8.140625" style="630" customWidth="1"/>
    <col min="16030" max="16030" width="25.140625" style="630" customWidth="1"/>
    <col min="16031" max="16040" width="15.85546875" style="630" customWidth="1"/>
    <col min="16041" max="16041" width="16.85546875" style="630" customWidth="1"/>
    <col min="16042" max="16042" width="14.5703125" style="630" bestFit="1" customWidth="1"/>
    <col min="16043" max="16048" width="9.140625" style="630"/>
    <col min="16049" max="16049" width="9.28515625" style="630" bestFit="1" customWidth="1"/>
    <col min="16050" max="16050" width="11.140625" style="630" bestFit="1" customWidth="1"/>
    <col min="16051" max="16384" width="9.140625" style="630"/>
  </cols>
  <sheetData>
    <row r="2" spans="1:12" ht="21.75" customHeight="1" x14ac:dyDescent="0.25">
      <c r="A2" s="764" t="s">
        <v>575</v>
      </c>
      <c r="B2" s="765"/>
      <c r="C2" s="765"/>
      <c r="D2" s="765"/>
      <c r="E2" s="765"/>
      <c r="F2" s="765"/>
      <c r="G2" s="765"/>
      <c r="H2" s="20"/>
      <c r="I2" s="20"/>
      <c r="J2" s="694"/>
      <c r="K2" s="20"/>
    </row>
    <row r="3" spans="1:12" ht="15.75" x14ac:dyDescent="0.25">
      <c r="A3" s="20"/>
      <c r="B3" s="20"/>
      <c r="C3" s="20"/>
      <c r="D3" s="20"/>
      <c r="E3" s="20"/>
      <c r="F3" s="20"/>
      <c r="G3" s="20"/>
      <c r="H3" s="20"/>
      <c r="I3" s="20"/>
      <c r="J3" s="694"/>
      <c r="K3" s="20"/>
    </row>
    <row r="4" spans="1:12" ht="15.75" x14ac:dyDescent="0.25">
      <c r="A4" s="20"/>
      <c r="B4" s="20"/>
      <c r="C4" s="20"/>
      <c r="D4" s="20"/>
      <c r="E4" s="20"/>
      <c r="F4" s="695"/>
      <c r="G4" s="20"/>
      <c r="H4" s="20"/>
      <c r="I4" s="20"/>
      <c r="J4" s="20"/>
      <c r="K4" s="20"/>
    </row>
    <row r="5" spans="1:12" ht="14.25" customHeight="1" x14ac:dyDescent="0.25">
      <c r="A5" s="766" t="s">
        <v>576</v>
      </c>
      <c r="B5" s="767" t="s">
        <v>577</v>
      </c>
      <c r="C5" s="767" t="s">
        <v>578</v>
      </c>
      <c r="D5" s="767"/>
      <c r="E5" s="767"/>
      <c r="F5" s="767"/>
      <c r="G5" s="767"/>
      <c r="H5" s="20"/>
      <c r="I5" s="20"/>
      <c r="J5" s="20"/>
      <c r="K5" s="20"/>
    </row>
    <row r="6" spans="1:12" ht="15.75" x14ac:dyDescent="0.25">
      <c r="A6" s="766"/>
      <c r="B6" s="767"/>
      <c r="C6" s="766" t="s">
        <v>579</v>
      </c>
      <c r="D6" s="766"/>
      <c r="E6" s="766" t="s">
        <v>580</v>
      </c>
      <c r="F6" s="766"/>
      <c r="G6" s="766"/>
      <c r="H6" s="20"/>
      <c r="I6" s="20"/>
      <c r="J6" s="20"/>
      <c r="K6" s="20"/>
    </row>
    <row r="7" spans="1:12" ht="97.5" customHeight="1" x14ac:dyDescent="0.25">
      <c r="A7" s="766"/>
      <c r="B7" s="767"/>
      <c r="C7" s="4" t="s">
        <v>581</v>
      </c>
      <c r="D7" s="4" t="s">
        <v>582</v>
      </c>
      <c r="E7" s="5" t="s">
        <v>583</v>
      </c>
      <c r="F7" s="5" t="s">
        <v>584</v>
      </c>
      <c r="G7" s="4" t="s">
        <v>585</v>
      </c>
      <c r="H7" s="20"/>
      <c r="I7" s="20"/>
      <c r="J7" s="20"/>
      <c r="K7" s="20"/>
    </row>
    <row r="8" spans="1:12" ht="23.1" customHeight="1" x14ac:dyDescent="0.25">
      <c r="A8" s="15" t="s">
        <v>586</v>
      </c>
      <c r="B8" s="9">
        <v>667147.8540899998</v>
      </c>
      <c r="C8" s="9">
        <v>44054.673310000006</v>
      </c>
      <c r="D8" s="9">
        <v>623093.18078000005</v>
      </c>
      <c r="E8" s="9">
        <v>434790.06177000009</v>
      </c>
      <c r="F8" s="9">
        <v>173690.79632999998</v>
      </c>
      <c r="G8" s="9">
        <v>14612.322679999999</v>
      </c>
      <c r="H8" s="696"/>
      <c r="I8" s="694"/>
      <c r="J8" s="694"/>
      <c r="K8" s="694"/>
      <c r="L8" s="83"/>
    </row>
    <row r="9" spans="1:12" ht="23.1" customHeight="1" x14ac:dyDescent="0.25">
      <c r="A9" s="15" t="s">
        <v>587</v>
      </c>
      <c r="B9" s="9">
        <v>725513.39976000017</v>
      </c>
      <c r="C9" s="9">
        <v>58678.139940000001</v>
      </c>
      <c r="D9" s="9">
        <v>666835.2598199998</v>
      </c>
      <c r="E9" s="9">
        <v>457600.58115999989</v>
      </c>
      <c r="F9" s="9">
        <v>191854.35837000006</v>
      </c>
      <c r="G9" s="9">
        <v>17380.32029</v>
      </c>
      <c r="H9" s="696"/>
      <c r="I9" s="694"/>
      <c r="J9" s="694"/>
      <c r="K9" s="694"/>
      <c r="L9" s="83"/>
    </row>
    <row r="10" spans="1:12" ht="23.1" customHeight="1" x14ac:dyDescent="0.25">
      <c r="A10" s="15" t="s">
        <v>588</v>
      </c>
      <c r="B10" s="9">
        <v>702697.80602999975</v>
      </c>
      <c r="C10" s="9">
        <v>60001.50668000002</v>
      </c>
      <c r="D10" s="9">
        <v>642696.29934999975</v>
      </c>
      <c r="E10" s="9">
        <v>464237.74211999989</v>
      </c>
      <c r="F10" s="9">
        <v>158092.82765999998</v>
      </c>
      <c r="G10" s="9">
        <v>20365</v>
      </c>
      <c r="H10" s="696"/>
      <c r="I10" s="696"/>
      <c r="J10" s="694"/>
      <c r="K10" s="694"/>
      <c r="L10" s="83"/>
    </row>
    <row r="11" spans="1:12" ht="23.1" customHeight="1" x14ac:dyDescent="0.25">
      <c r="A11" s="15" t="s">
        <v>589</v>
      </c>
      <c r="B11" s="9">
        <v>759450.32606999995</v>
      </c>
      <c r="C11" s="9">
        <v>107654.07147000002</v>
      </c>
      <c r="D11" s="9">
        <v>651796.25459999999</v>
      </c>
      <c r="E11" s="9">
        <v>472141.77099999983</v>
      </c>
      <c r="F11" s="9">
        <v>159265.25993999999</v>
      </c>
      <c r="G11" s="9">
        <v>20389.223659999996</v>
      </c>
      <c r="H11" s="696"/>
      <c r="I11" s="696"/>
      <c r="J11" s="694"/>
      <c r="K11" s="694"/>
      <c r="L11" s="83"/>
    </row>
    <row r="12" spans="1:12" ht="23.1" customHeight="1" x14ac:dyDescent="0.25">
      <c r="A12" s="15" t="s">
        <v>590</v>
      </c>
      <c r="B12" s="9">
        <v>743867.39113999985</v>
      </c>
      <c r="C12" s="9">
        <v>88014.60759</v>
      </c>
      <c r="D12" s="9">
        <f>SUM(E12:G12)</f>
        <v>655852.20871000004</v>
      </c>
      <c r="E12" s="9">
        <v>475749</v>
      </c>
      <c r="F12" s="9">
        <v>159646.027</v>
      </c>
      <c r="G12" s="9">
        <v>20457.181710000001</v>
      </c>
      <c r="H12" s="696"/>
      <c r="I12" s="696"/>
      <c r="J12" s="694"/>
      <c r="K12" s="694"/>
      <c r="L12" s="83"/>
    </row>
    <row r="13" spans="1:12" ht="23.1" customHeight="1" x14ac:dyDescent="0.25">
      <c r="A13" s="15" t="s">
        <v>591</v>
      </c>
      <c r="B13" s="9">
        <v>750510.42794000008</v>
      </c>
      <c r="C13" s="9">
        <v>88786.305219999995</v>
      </c>
      <c r="D13" s="9">
        <v>661724.12271999998</v>
      </c>
      <c r="E13" s="9">
        <v>480702.5499300001</v>
      </c>
      <c r="F13" s="9">
        <v>160366.03169999999</v>
      </c>
      <c r="G13" s="9">
        <v>20655</v>
      </c>
      <c r="H13" s="696"/>
      <c r="I13" s="696"/>
      <c r="J13" s="694"/>
      <c r="K13" s="694"/>
      <c r="L13" s="83"/>
    </row>
    <row r="14" spans="1:12" ht="23.1" customHeight="1" x14ac:dyDescent="0.25">
      <c r="A14" s="15" t="s">
        <v>592</v>
      </c>
      <c r="B14" s="9">
        <v>763377.86130999995</v>
      </c>
      <c r="C14" s="9">
        <v>96521.389060000001</v>
      </c>
      <c r="D14" s="9">
        <v>666856.47225000011</v>
      </c>
      <c r="E14" s="9">
        <v>484233.38153000007</v>
      </c>
      <c r="F14" s="9">
        <v>161422.92992</v>
      </c>
      <c r="G14" s="9">
        <v>21200.160799999998</v>
      </c>
      <c r="H14" s="696"/>
      <c r="I14" s="696"/>
      <c r="J14" s="694"/>
      <c r="K14" s="694"/>
      <c r="L14" s="83"/>
    </row>
    <row r="15" spans="1:12" ht="23.1" customHeight="1" x14ac:dyDescent="0.25">
      <c r="A15" s="15" t="s">
        <v>593</v>
      </c>
      <c r="B15" s="9">
        <v>769039.9402699999</v>
      </c>
      <c r="C15" s="9">
        <v>98187.173720000021</v>
      </c>
      <c r="D15" s="9">
        <v>670852.76655000006</v>
      </c>
      <c r="E15" s="9">
        <v>485635.35114000004</v>
      </c>
      <c r="F15" s="9">
        <v>163553.96879999997</v>
      </c>
      <c r="G15" s="9">
        <v>21664</v>
      </c>
      <c r="H15" s="696"/>
      <c r="I15" s="696"/>
      <c r="J15" s="694"/>
      <c r="K15" s="694"/>
      <c r="L15" s="83"/>
    </row>
    <row r="16" spans="1:12" ht="23.1" customHeight="1" x14ac:dyDescent="0.25">
      <c r="A16" s="15" t="s">
        <v>594</v>
      </c>
      <c r="B16" s="9">
        <v>775941.76596999983</v>
      </c>
      <c r="C16" s="9">
        <v>88860.209960000007</v>
      </c>
      <c r="D16" s="9">
        <v>687081.55600999994</v>
      </c>
      <c r="E16" s="9">
        <v>498585</v>
      </c>
      <c r="F16" s="9">
        <v>166353.87954999995</v>
      </c>
      <c r="G16" s="9">
        <v>22143.213730000003</v>
      </c>
      <c r="H16" s="696"/>
      <c r="I16" s="696"/>
      <c r="J16" s="694"/>
      <c r="K16" s="694"/>
      <c r="L16" s="83"/>
    </row>
    <row r="17" spans="1:12" ht="23.1" customHeight="1" x14ac:dyDescent="0.25">
      <c r="A17" s="15" t="s">
        <v>595</v>
      </c>
      <c r="B17" s="9">
        <v>821722.19311000023</v>
      </c>
      <c r="C17" s="9">
        <v>133290.09519999998</v>
      </c>
      <c r="D17" s="9">
        <v>688432.09791000048</v>
      </c>
      <c r="E17" s="9">
        <v>497744.32068999996</v>
      </c>
      <c r="F17" s="9">
        <v>168222.5</v>
      </c>
      <c r="G17" s="9">
        <v>22465.339789999998</v>
      </c>
      <c r="H17" s="696"/>
      <c r="I17" s="696"/>
      <c r="J17" s="694"/>
      <c r="K17" s="694"/>
      <c r="L17" s="83"/>
    </row>
    <row r="18" spans="1:12" ht="23.1" customHeight="1" x14ac:dyDescent="0.25">
      <c r="A18" s="15" t="s">
        <v>596</v>
      </c>
      <c r="B18" s="9">
        <v>796417.36286000023</v>
      </c>
      <c r="C18" s="9">
        <v>88164.934910000011</v>
      </c>
      <c r="D18" s="9">
        <v>708252.42794999981</v>
      </c>
      <c r="E18" s="9">
        <v>517180.94432000018</v>
      </c>
      <c r="F18" s="9">
        <v>168481.33983000007</v>
      </c>
      <c r="G18" s="9">
        <v>22590.143800000002</v>
      </c>
      <c r="H18" s="696"/>
      <c r="I18" s="696"/>
      <c r="J18" s="694"/>
      <c r="K18" s="694"/>
      <c r="L18" s="83"/>
    </row>
    <row r="19" spans="1:12" ht="23.1" customHeight="1" x14ac:dyDescent="0.25">
      <c r="A19" s="15" t="s">
        <v>597</v>
      </c>
      <c r="B19" s="9">
        <v>803183.19691999978</v>
      </c>
      <c r="C19" s="9">
        <v>84245.302329999977</v>
      </c>
      <c r="D19" s="9">
        <v>718937.89459000004</v>
      </c>
      <c r="E19" s="9">
        <v>527678.13436999999</v>
      </c>
      <c r="F19" s="9">
        <v>168370.71341</v>
      </c>
      <c r="G19" s="9">
        <v>22889.04681</v>
      </c>
      <c r="H19" s="696"/>
      <c r="I19" s="696"/>
      <c r="J19" s="694"/>
      <c r="K19" s="694"/>
      <c r="L19" s="83"/>
    </row>
    <row r="20" spans="1:12" ht="23.1" customHeight="1" x14ac:dyDescent="0.25">
      <c r="A20" s="15" t="s">
        <v>598</v>
      </c>
      <c r="B20" s="9">
        <v>773776.62745999999</v>
      </c>
      <c r="C20" s="9">
        <v>78358.626380000002</v>
      </c>
      <c r="D20" s="9">
        <v>695418.00107999996</v>
      </c>
      <c r="E20" s="9">
        <v>510455.31367000024</v>
      </c>
      <c r="F20" s="9">
        <v>162657.20376000003</v>
      </c>
      <c r="G20" s="9">
        <v>22305.5</v>
      </c>
      <c r="H20" s="696"/>
      <c r="I20" s="696"/>
      <c r="J20" s="694"/>
      <c r="K20" s="694"/>
      <c r="L20" s="83"/>
    </row>
    <row r="21" spans="1:12" ht="23.1" customHeight="1" x14ac:dyDescent="0.25">
      <c r="A21" s="15" t="s">
        <v>599</v>
      </c>
      <c r="B21" s="9">
        <v>781882.29418000008</v>
      </c>
      <c r="C21" s="9">
        <v>96077.408040000009</v>
      </c>
      <c r="D21" s="9">
        <v>685804.88613999996</v>
      </c>
      <c r="E21" s="9">
        <v>499364.75019000011</v>
      </c>
      <c r="F21" s="9">
        <v>164000.21012999996</v>
      </c>
      <c r="G21" s="9">
        <v>22439.92582</v>
      </c>
      <c r="H21" s="696"/>
      <c r="I21" s="696"/>
      <c r="J21" s="694"/>
      <c r="K21" s="694"/>
      <c r="L21" s="83"/>
    </row>
    <row r="22" spans="1:12" ht="23.1" customHeight="1" x14ac:dyDescent="0.25">
      <c r="A22" s="15" t="s">
        <v>600</v>
      </c>
      <c r="B22" s="9">
        <v>786089.71756999998</v>
      </c>
      <c r="C22" s="9">
        <v>93939.057939999999</v>
      </c>
      <c r="D22" s="9">
        <v>692150.65963000024</v>
      </c>
      <c r="E22" s="9">
        <v>502721.16866000002</v>
      </c>
      <c r="F22" s="9">
        <v>166176.19649999999</v>
      </c>
      <c r="G22" s="9">
        <v>23254</v>
      </c>
      <c r="H22" s="696"/>
      <c r="I22" s="696"/>
      <c r="J22" s="694"/>
      <c r="K22" s="694"/>
      <c r="L22" s="83"/>
    </row>
    <row r="23" spans="1:12" ht="23.1" customHeight="1" x14ac:dyDescent="0.25">
      <c r="A23" s="15" t="s">
        <v>601</v>
      </c>
      <c r="B23" s="9">
        <v>833289.91683999996</v>
      </c>
      <c r="C23" s="9">
        <v>128970.52590000001</v>
      </c>
      <c r="D23" s="9">
        <v>704319.39094000007</v>
      </c>
      <c r="E23" s="9">
        <v>514696.36054999992</v>
      </c>
      <c r="F23" s="9">
        <v>166428.52577000001</v>
      </c>
      <c r="G23" s="9">
        <v>23194</v>
      </c>
      <c r="H23" s="696"/>
      <c r="I23" s="696"/>
      <c r="J23" s="694"/>
      <c r="K23" s="694"/>
      <c r="L23" s="83"/>
    </row>
    <row r="24" spans="1:12" ht="23.1" customHeight="1" x14ac:dyDescent="0.25">
      <c r="A24" s="15" t="s">
        <v>602</v>
      </c>
      <c r="B24" s="9">
        <v>816343.10698999977</v>
      </c>
      <c r="C24" s="9">
        <v>104123.11193000001</v>
      </c>
      <c r="D24" s="9">
        <v>712219.99506000034</v>
      </c>
      <c r="E24" s="9">
        <v>520812.48635999986</v>
      </c>
      <c r="F24" s="9">
        <v>167838.69757000002</v>
      </c>
      <c r="G24" s="9">
        <v>23568.811129999995</v>
      </c>
      <c r="H24" s="696"/>
      <c r="I24" s="696"/>
      <c r="J24" s="694"/>
      <c r="K24" s="694"/>
      <c r="L24" s="83"/>
    </row>
    <row r="25" spans="1:12" ht="23.25" customHeight="1" x14ac:dyDescent="0.25">
      <c r="A25" s="697" t="s">
        <v>603</v>
      </c>
      <c r="B25" s="698"/>
      <c r="C25" s="698"/>
      <c r="D25" s="698"/>
      <c r="E25" s="698"/>
      <c r="F25" s="698"/>
      <c r="G25" s="699"/>
      <c r="H25" s="700"/>
      <c r="I25" s="701"/>
      <c r="J25" s="20"/>
      <c r="K25" s="20"/>
    </row>
    <row r="26" spans="1:12" ht="27" customHeight="1" x14ac:dyDescent="0.25">
      <c r="A26" s="20"/>
      <c r="B26" s="700"/>
      <c r="C26" s="702"/>
      <c r="D26" s="20"/>
      <c r="E26" s="702"/>
      <c r="F26" s="702"/>
      <c r="G26" s="702"/>
      <c r="H26" s="67"/>
      <c r="I26" s="20"/>
      <c r="J26" s="20"/>
      <c r="K26" s="20"/>
    </row>
    <row r="27" spans="1:12" ht="23.25" customHeight="1" x14ac:dyDescent="0.25">
      <c r="A27" s="20" t="s">
        <v>604</v>
      </c>
      <c r="B27" s="703"/>
      <c r="C27" s="703"/>
      <c r="D27" s="703"/>
      <c r="E27" s="703"/>
      <c r="F27" s="703"/>
      <c r="G27" s="703"/>
      <c r="H27" s="704"/>
      <c r="I27" s="704"/>
      <c r="J27" s="704"/>
      <c r="K27" s="704"/>
    </row>
    <row r="28" spans="1:12" ht="18" customHeight="1" x14ac:dyDescent="0.25">
      <c r="A28" s="703"/>
      <c r="B28" s="703"/>
      <c r="C28" s="703"/>
      <c r="D28" s="703"/>
      <c r="E28" s="703"/>
      <c r="F28" s="703"/>
      <c r="G28" s="703"/>
      <c r="H28" s="705"/>
      <c r="I28" s="705"/>
      <c r="J28" s="705"/>
      <c r="K28" s="705"/>
    </row>
    <row r="29" spans="1:12" ht="38.25" customHeight="1" x14ac:dyDescent="0.25">
      <c r="A29" s="4" t="s">
        <v>605</v>
      </c>
      <c r="B29" s="4" t="s">
        <v>606</v>
      </c>
      <c r="C29" s="4" t="s">
        <v>607</v>
      </c>
      <c r="D29" s="4" t="s">
        <v>608</v>
      </c>
      <c r="E29" s="4" t="s">
        <v>609</v>
      </c>
      <c r="F29" s="4" t="s">
        <v>610</v>
      </c>
      <c r="G29" s="4" t="s">
        <v>611</v>
      </c>
      <c r="H29" s="4" t="s">
        <v>612</v>
      </c>
      <c r="I29" s="4" t="s">
        <v>613</v>
      </c>
      <c r="J29" s="4" t="s">
        <v>614</v>
      </c>
      <c r="K29" s="4" t="s">
        <v>615</v>
      </c>
    </row>
    <row r="30" spans="1:12" ht="23.1" customHeight="1" x14ac:dyDescent="0.25">
      <c r="A30" s="15" t="s">
        <v>616</v>
      </c>
      <c r="B30" s="706">
        <v>667147.85408999992</v>
      </c>
      <c r="C30" s="706">
        <v>62205.766679999993</v>
      </c>
      <c r="D30" s="706">
        <v>339027.20921000006</v>
      </c>
      <c r="E30" s="706">
        <v>108293.74187999996</v>
      </c>
      <c r="F30" s="706">
        <v>9646.8987799999995</v>
      </c>
      <c r="G30" s="706">
        <v>10096.23213</v>
      </c>
      <c r="H30" s="706">
        <v>53621.493409999995</v>
      </c>
      <c r="I30" s="706">
        <v>68435.507569999987</v>
      </c>
      <c r="J30" s="706">
        <v>12756.09215</v>
      </c>
      <c r="K30" s="706">
        <v>3064.9122800000005</v>
      </c>
    </row>
    <row r="31" spans="1:12" ht="23.1" customHeight="1" x14ac:dyDescent="0.25">
      <c r="A31" s="15" t="s">
        <v>617</v>
      </c>
      <c r="B31" s="706">
        <v>725513.39976000006</v>
      </c>
      <c r="C31" s="706">
        <v>66848.825679999994</v>
      </c>
      <c r="D31" s="706">
        <v>370808.50283000013</v>
      </c>
      <c r="E31" s="706">
        <v>118278.21408000002</v>
      </c>
      <c r="F31" s="706">
        <v>10897.575419999999</v>
      </c>
      <c r="G31" s="706">
        <v>11443.781039999998</v>
      </c>
      <c r="H31" s="706">
        <v>51880.985370000017</v>
      </c>
      <c r="I31" s="706">
        <v>81763.640640000012</v>
      </c>
      <c r="J31" s="706">
        <v>12504.308219999995</v>
      </c>
      <c r="K31" s="706">
        <v>1087.56648</v>
      </c>
    </row>
    <row r="32" spans="1:12" ht="23.1" customHeight="1" x14ac:dyDescent="0.25">
      <c r="A32" s="15" t="s">
        <v>618</v>
      </c>
      <c r="B32" s="18">
        <v>702697.80602999998</v>
      </c>
      <c r="C32" s="18">
        <v>62451.434040000029</v>
      </c>
      <c r="D32" s="18">
        <v>361086.04979999998</v>
      </c>
      <c r="E32" s="18">
        <v>114628.95593000003</v>
      </c>
      <c r="F32" s="18">
        <v>11067.45801</v>
      </c>
      <c r="G32" s="18">
        <v>13595.173419999994</v>
      </c>
      <c r="H32" s="18">
        <v>48342.139450000002</v>
      </c>
      <c r="I32" s="18">
        <v>90646.228510000001</v>
      </c>
      <c r="J32" s="18">
        <v>803.83843999999999</v>
      </c>
      <c r="K32" s="18">
        <v>76.528430000000029</v>
      </c>
    </row>
    <row r="33" spans="1:11" ht="23.25" customHeight="1" x14ac:dyDescent="0.25">
      <c r="A33" s="15" t="s">
        <v>619</v>
      </c>
      <c r="B33" s="18">
        <v>786089.71756999998</v>
      </c>
      <c r="C33" s="18">
        <v>69623.636759999979</v>
      </c>
      <c r="D33" s="18">
        <v>403704.00203999993</v>
      </c>
      <c r="E33" s="18">
        <v>127692.45688999999</v>
      </c>
      <c r="F33" s="18">
        <v>12540.307000000001</v>
      </c>
      <c r="G33" s="18">
        <v>15409.875850000002</v>
      </c>
      <c r="H33" s="18">
        <v>54361.574810000006</v>
      </c>
      <c r="I33" s="18">
        <v>102020.70945000007</v>
      </c>
      <c r="J33" s="18">
        <v>660.69999000000007</v>
      </c>
      <c r="K33" s="18">
        <v>76.454780000000028</v>
      </c>
    </row>
    <row r="34" spans="1:11" ht="20.25" customHeight="1" x14ac:dyDescent="0.25">
      <c r="A34" s="15" t="s">
        <v>620</v>
      </c>
      <c r="B34" s="18">
        <v>833289.91683999996</v>
      </c>
      <c r="C34" s="18">
        <v>74369.891789999994</v>
      </c>
      <c r="D34" s="18">
        <v>429715.89321999997</v>
      </c>
      <c r="E34" s="18">
        <v>136091.56703999999</v>
      </c>
      <c r="F34" s="18">
        <v>13197.663789999997</v>
      </c>
      <c r="G34" s="18">
        <v>15572.106749999995</v>
      </c>
      <c r="H34" s="18">
        <v>54862.783219999998</v>
      </c>
      <c r="I34" s="18">
        <v>108742.83150999996</v>
      </c>
      <c r="J34" s="18">
        <v>660.72474</v>
      </c>
      <c r="K34" s="18">
        <v>76.454780000000028</v>
      </c>
    </row>
    <row r="35" spans="1:11" ht="23.25" customHeight="1" x14ac:dyDescent="0.25">
      <c r="A35" s="15" t="s">
        <v>621</v>
      </c>
      <c r="B35" s="18">
        <v>816343.10699</v>
      </c>
      <c r="C35" s="18">
        <v>72215.109270000015</v>
      </c>
      <c r="D35" s="18">
        <v>420764.83839000011</v>
      </c>
      <c r="E35" s="18">
        <v>133266.74974</v>
      </c>
      <c r="F35" s="18">
        <v>13105.755090000001</v>
      </c>
      <c r="G35" s="18">
        <v>15831.89054</v>
      </c>
      <c r="H35" s="18">
        <v>54127.956970000007</v>
      </c>
      <c r="I35" s="18">
        <v>106293.41207000001</v>
      </c>
      <c r="J35" s="18">
        <v>660.94014000000004</v>
      </c>
      <c r="K35" s="18">
        <v>76.454780000000028</v>
      </c>
    </row>
  </sheetData>
  <mergeCells count="6">
    <mergeCell ref="A2:G2"/>
    <mergeCell ref="A5:A7"/>
    <mergeCell ref="B5:B7"/>
    <mergeCell ref="C5:G5"/>
    <mergeCell ref="C6:D6"/>
    <mergeCell ref="E6:G6"/>
  </mergeCells>
  <printOptions horizontalCentered="1"/>
  <pageMargins left="0.98425196850393704" right="0.98425196850393704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"/>
  <sheetViews>
    <sheetView showGridLines="0" workbookViewId="0">
      <selection activeCell="E7" sqref="E7"/>
    </sheetView>
  </sheetViews>
  <sheetFormatPr defaultRowHeight="15" x14ac:dyDescent="0.25"/>
  <cols>
    <col min="1" max="1" width="9.140625" style="644"/>
    <col min="2" max="2" width="9.28515625" style="644" customWidth="1"/>
    <col min="3" max="3" width="9.85546875" style="644" customWidth="1"/>
    <col min="4" max="257" width="9.140625" style="644"/>
    <col min="258" max="258" width="9.28515625" style="644" customWidth="1"/>
    <col min="259" max="259" width="9.85546875" style="644" customWidth="1"/>
    <col min="260" max="513" width="9.140625" style="644"/>
    <col min="514" max="514" width="9.28515625" style="644" customWidth="1"/>
    <col min="515" max="515" width="9.85546875" style="644" customWidth="1"/>
    <col min="516" max="769" width="9.140625" style="644"/>
    <col min="770" max="770" width="9.28515625" style="644" customWidth="1"/>
    <col min="771" max="771" width="9.85546875" style="644" customWidth="1"/>
    <col min="772" max="1025" width="9.140625" style="644"/>
    <col min="1026" max="1026" width="9.28515625" style="644" customWidth="1"/>
    <col min="1027" max="1027" width="9.85546875" style="644" customWidth="1"/>
    <col min="1028" max="1281" width="9.140625" style="644"/>
    <col min="1282" max="1282" width="9.28515625" style="644" customWidth="1"/>
    <col min="1283" max="1283" width="9.85546875" style="644" customWidth="1"/>
    <col min="1284" max="1537" width="9.140625" style="644"/>
    <col min="1538" max="1538" width="9.28515625" style="644" customWidth="1"/>
    <col min="1539" max="1539" width="9.85546875" style="644" customWidth="1"/>
    <col min="1540" max="1793" width="9.140625" style="644"/>
    <col min="1794" max="1794" width="9.28515625" style="644" customWidth="1"/>
    <col min="1795" max="1795" width="9.85546875" style="644" customWidth="1"/>
    <col min="1796" max="2049" width="9.140625" style="644"/>
    <col min="2050" max="2050" width="9.28515625" style="644" customWidth="1"/>
    <col min="2051" max="2051" width="9.85546875" style="644" customWidth="1"/>
    <col min="2052" max="2305" width="9.140625" style="644"/>
    <col min="2306" max="2306" width="9.28515625" style="644" customWidth="1"/>
    <col min="2307" max="2307" width="9.85546875" style="644" customWidth="1"/>
    <col min="2308" max="2561" width="9.140625" style="644"/>
    <col min="2562" max="2562" width="9.28515625" style="644" customWidth="1"/>
    <col min="2563" max="2563" width="9.85546875" style="644" customWidth="1"/>
    <col min="2564" max="2817" width="9.140625" style="644"/>
    <col min="2818" max="2818" width="9.28515625" style="644" customWidth="1"/>
    <col min="2819" max="2819" width="9.85546875" style="644" customWidth="1"/>
    <col min="2820" max="3073" width="9.140625" style="644"/>
    <col min="3074" max="3074" width="9.28515625" style="644" customWidth="1"/>
    <col min="3075" max="3075" width="9.85546875" style="644" customWidth="1"/>
    <col min="3076" max="3329" width="9.140625" style="644"/>
    <col min="3330" max="3330" width="9.28515625" style="644" customWidth="1"/>
    <col min="3331" max="3331" width="9.85546875" style="644" customWidth="1"/>
    <col min="3332" max="3585" width="9.140625" style="644"/>
    <col min="3586" max="3586" width="9.28515625" style="644" customWidth="1"/>
    <col min="3587" max="3587" width="9.85546875" style="644" customWidth="1"/>
    <col min="3588" max="3841" width="9.140625" style="644"/>
    <col min="3842" max="3842" width="9.28515625" style="644" customWidth="1"/>
    <col min="3843" max="3843" width="9.85546875" style="644" customWidth="1"/>
    <col min="3844" max="4097" width="9.140625" style="644"/>
    <col min="4098" max="4098" width="9.28515625" style="644" customWidth="1"/>
    <col min="4099" max="4099" width="9.85546875" style="644" customWidth="1"/>
    <col min="4100" max="4353" width="9.140625" style="644"/>
    <col min="4354" max="4354" width="9.28515625" style="644" customWidth="1"/>
    <col min="4355" max="4355" width="9.85546875" style="644" customWidth="1"/>
    <col min="4356" max="4609" width="9.140625" style="644"/>
    <col min="4610" max="4610" width="9.28515625" style="644" customWidth="1"/>
    <col min="4611" max="4611" width="9.85546875" style="644" customWidth="1"/>
    <col min="4612" max="4865" width="9.140625" style="644"/>
    <col min="4866" max="4866" width="9.28515625" style="644" customWidth="1"/>
    <col min="4867" max="4867" width="9.85546875" style="644" customWidth="1"/>
    <col min="4868" max="5121" width="9.140625" style="644"/>
    <col min="5122" max="5122" width="9.28515625" style="644" customWidth="1"/>
    <col min="5123" max="5123" width="9.85546875" style="644" customWidth="1"/>
    <col min="5124" max="5377" width="9.140625" style="644"/>
    <col min="5378" max="5378" width="9.28515625" style="644" customWidth="1"/>
    <col min="5379" max="5379" width="9.85546875" style="644" customWidth="1"/>
    <col min="5380" max="5633" width="9.140625" style="644"/>
    <col min="5634" max="5634" width="9.28515625" style="644" customWidth="1"/>
    <col min="5635" max="5635" width="9.85546875" style="644" customWidth="1"/>
    <col min="5636" max="5889" width="9.140625" style="644"/>
    <col min="5890" max="5890" width="9.28515625" style="644" customWidth="1"/>
    <col min="5891" max="5891" width="9.85546875" style="644" customWidth="1"/>
    <col min="5892" max="6145" width="9.140625" style="644"/>
    <col min="6146" max="6146" width="9.28515625" style="644" customWidth="1"/>
    <col min="6147" max="6147" width="9.85546875" style="644" customWidth="1"/>
    <col min="6148" max="6401" width="9.140625" style="644"/>
    <col min="6402" max="6402" width="9.28515625" style="644" customWidth="1"/>
    <col min="6403" max="6403" width="9.85546875" style="644" customWidth="1"/>
    <col min="6404" max="6657" width="9.140625" style="644"/>
    <col min="6658" max="6658" width="9.28515625" style="644" customWidth="1"/>
    <col min="6659" max="6659" width="9.85546875" style="644" customWidth="1"/>
    <col min="6660" max="6913" width="9.140625" style="644"/>
    <col min="6914" max="6914" width="9.28515625" style="644" customWidth="1"/>
    <col min="6915" max="6915" width="9.85546875" style="644" customWidth="1"/>
    <col min="6916" max="7169" width="9.140625" style="644"/>
    <col min="7170" max="7170" width="9.28515625" style="644" customWidth="1"/>
    <col min="7171" max="7171" width="9.85546875" style="644" customWidth="1"/>
    <col min="7172" max="7425" width="9.140625" style="644"/>
    <col min="7426" max="7426" width="9.28515625" style="644" customWidth="1"/>
    <col min="7427" max="7427" width="9.85546875" style="644" customWidth="1"/>
    <col min="7428" max="7681" width="9.140625" style="644"/>
    <col min="7682" max="7682" width="9.28515625" style="644" customWidth="1"/>
    <col min="7683" max="7683" width="9.85546875" style="644" customWidth="1"/>
    <col min="7684" max="7937" width="9.140625" style="644"/>
    <col min="7938" max="7938" width="9.28515625" style="644" customWidth="1"/>
    <col min="7939" max="7939" width="9.85546875" style="644" customWidth="1"/>
    <col min="7940" max="8193" width="9.140625" style="644"/>
    <col min="8194" max="8194" width="9.28515625" style="644" customWidth="1"/>
    <col min="8195" max="8195" width="9.85546875" style="644" customWidth="1"/>
    <col min="8196" max="8449" width="9.140625" style="644"/>
    <col min="8450" max="8450" width="9.28515625" style="644" customWidth="1"/>
    <col min="8451" max="8451" width="9.85546875" style="644" customWidth="1"/>
    <col min="8452" max="8705" width="9.140625" style="644"/>
    <col min="8706" max="8706" width="9.28515625" style="644" customWidth="1"/>
    <col min="8707" max="8707" width="9.85546875" style="644" customWidth="1"/>
    <col min="8708" max="8961" width="9.140625" style="644"/>
    <col min="8962" max="8962" width="9.28515625" style="644" customWidth="1"/>
    <col min="8963" max="8963" width="9.85546875" style="644" customWidth="1"/>
    <col min="8964" max="9217" width="9.140625" style="644"/>
    <col min="9218" max="9218" width="9.28515625" style="644" customWidth="1"/>
    <col min="9219" max="9219" width="9.85546875" style="644" customWidth="1"/>
    <col min="9220" max="9473" width="9.140625" style="644"/>
    <col min="9474" max="9474" width="9.28515625" style="644" customWidth="1"/>
    <col min="9475" max="9475" width="9.85546875" style="644" customWidth="1"/>
    <col min="9476" max="9729" width="9.140625" style="644"/>
    <col min="9730" max="9730" width="9.28515625" style="644" customWidth="1"/>
    <col min="9731" max="9731" width="9.85546875" style="644" customWidth="1"/>
    <col min="9732" max="9985" width="9.140625" style="644"/>
    <col min="9986" max="9986" width="9.28515625" style="644" customWidth="1"/>
    <col min="9987" max="9987" width="9.85546875" style="644" customWidth="1"/>
    <col min="9988" max="10241" width="9.140625" style="644"/>
    <col min="10242" max="10242" width="9.28515625" style="644" customWidth="1"/>
    <col min="10243" max="10243" width="9.85546875" style="644" customWidth="1"/>
    <col min="10244" max="10497" width="9.140625" style="644"/>
    <col min="10498" max="10498" width="9.28515625" style="644" customWidth="1"/>
    <col min="10499" max="10499" width="9.85546875" style="644" customWidth="1"/>
    <col min="10500" max="10753" width="9.140625" style="644"/>
    <col min="10754" max="10754" width="9.28515625" style="644" customWidth="1"/>
    <col min="10755" max="10755" width="9.85546875" style="644" customWidth="1"/>
    <col min="10756" max="11009" width="9.140625" style="644"/>
    <col min="11010" max="11010" width="9.28515625" style="644" customWidth="1"/>
    <col min="11011" max="11011" width="9.85546875" style="644" customWidth="1"/>
    <col min="11012" max="11265" width="9.140625" style="644"/>
    <col min="11266" max="11266" width="9.28515625" style="644" customWidth="1"/>
    <col min="11267" max="11267" width="9.85546875" style="644" customWidth="1"/>
    <col min="11268" max="11521" width="9.140625" style="644"/>
    <col min="11522" max="11522" width="9.28515625" style="644" customWidth="1"/>
    <col min="11523" max="11523" width="9.85546875" style="644" customWidth="1"/>
    <col min="11524" max="11777" width="9.140625" style="644"/>
    <col min="11778" max="11778" width="9.28515625" style="644" customWidth="1"/>
    <col min="11779" max="11779" width="9.85546875" style="644" customWidth="1"/>
    <col min="11780" max="12033" width="9.140625" style="644"/>
    <col min="12034" max="12034" width="9.28515625" style="644" customWidth="1"/>
    <col min="12035" max="12035" width="9.85546875" style="644" customWidth="1"/>
    <col min="12036" max="12289" width="9.140625" style="644"/>
    <col min="12290" max="12290" width="9.28515625" style="644" customWidth="1"/>
    <col min="12291" max="12291" width="9.85546875" style="644" customWidth="1"/>
    <col min="12292" max="12545" width="9.140625" style="644"/>
    <col min="12546" max="12546" width="9.28515625" style="644" customWidth="1"/>
    <col min="12547" max="12547" width="9.85546875" style="644" customWidth="1"/>
    <col min="12548" max="12801" width="9.140625" style="644"/>
    <col min="12802" max="12802" width="9.28515625" style="644" customWidth="1"/>
    <col min="12803" max="12803" width="9.85546875" style="644" customWidth="1"/>
    <col min="12804" max="13057" width="9.140625" style="644"/>
    <col min="13058" max="13058" width="9.28515625" style="644" customWidth="1"/>
    <col min="13059" max="13059" width="9.85546875" style="644" customWidth="1"/>
    <col min="13060" max="13313" width="9.140625" style="644"/>
    <col min="13314" max="13314" width="9.28515625" style="644" customWidth="1"/>
    <col min="13315" max="13315" width="9.85546875" style="644" customWidth="1"/>
    <col min="13316" max="13569" width="9.140625" style="644"/>
    <col min="13570" max="13570" width="9.28515625" style="644" customWidth="1"/>
    <col min="13571" max="13571" width="9.85546875" style="644" customWidth="1"/>
    <col min="13572" max="13825" width="9.140625" style="644"/>
    <col min="13826" max="13826" width="9.28515625" style="644" customWidth="1"/>
    <col min="13827" max="13827" width="9.85546875" style="644" customWidth="1"/>
    <col min="13828" max="14081" width="9.140625" style="644"/>
    <col min="14082" max="14082" width="9.28515625" style="644" customWidth="1"/>
    <col min="14083" max="14083" width="9.85546875" style="644" customWidth="1"/>
    <col min="14084" max="14337" width="9.140625" style="644"/>
    <col min="14338" max="14338" width="9.28515625" style="644" customWidth="1"/>
    <col min="14339" max="14339" width="9.85546875" style="644" customWidth="1"/>
    <col min="14340" max="14593" width="9.140625" style="644"/>
    <col min="14594" max="14594" width="9.28515625" style="644" customWidth="1"/>
    <col min="14595" max="14595" width="9.85546875" style="644" customWidth="1"/>
    <col min="14596" max="14849" width="9.140625" style="644"/>
    <col min="14850" max="14850" width="9.28515625" style="644" customWidth="1"/>
    <col min="14851" max="14851" width="9.85546875" style="644" customWidth="1"/>
    <col min="14852" max="15105" width="9.140625" style="644"/>
    <col min="15106" max="15106" width="9.28515625" style="644" customWidth="1"/>
    <col min="15107" max="15107" width="9.85546875" style="644" customWidth="1"/>
    <col min="15108" max="15361" width="9.140625" style="644"/>
    <col min="15362" max="15362" width="9.28515625" style="644" customWidth="1"/>
    <col min="15363" max="15363" width="9.85546875" style="644" customWidth="1"/>
    <col min="15364" max="15617" width="9.140625" style="644"/>
    <col min="15618" max="15618" width="9.28515625" style="644" customWidth="1"/>
    <col min="15619" max="15619" width="9.85546875" style="644" customWidth="1"/>
    <col min="15620" max="15873" width="9.140625" style="644"/>
    <col min="15874" max="15874" width="9.28515625" style="644" customWidth="1"/>
    <col min="15875" max="15875" width="9.85546875" style="644" customWidth="1"/>
    <col min="15876" max="16129" width="9.140625" style="644"/>
    <col min="16130" max="16130" width="9.28515625" style="644" customWidth="1"/>
    <col min="16131" max="16131" width="9.85546875" style="644" customWidth="1"/>
    <col min="16132" max="16384" width="9.140625" style="644"/>
  </cols>
  <sheetData>
    <row r="1" ht="28.5" customHeight="1" x14ac:dyDescent="0.25"/>
  </sheetData>
  <printOptions horizontalCentered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45"/>
  <sheetViews>
    <sheetView zoomScale="75" zoomScaleNormal="75" workbookViewId="0">
      <selection activeCell="E7" sqref="E7"/>
    </sheetView>
  </sheetViews>
  <sheetFormatPr defaultRowHeight="15" x14ac:dyDescent="0.25"/>
  <cols>
    <col min="1" max="1" width="23.140625" style="672" customWidth="1"/>
    <col min="2" max="2" width="13.7109375" style="672" customWidth="1"/>
    <col min="3" max="3" width="15.42578125" style="672" customWidth="1"/>
    <col min="4" max="4" width="13.28515625" style="672" customWidth="1"/>
    <col min="5" max="5" width="19.7109375" style="672" customWidth="1"/>
    <col min="6" max="235" width="9.140625" style="672"/>
    <col min="236" max="236" width="18.7109375" style="672" bestFit="1" customWidth="1"/>
    <col min="237" max="237" width="13.7109375" style="672" customWidth="1"/>
    <col min="238" max="238" width="15.42578125" style="672" customWidth="1"/>
    <col min="239" max="239" width="13.28515625" style="672" customWidth="1"/>
    <col min="240" max="240" width="16.42578125" style="672" customWidth="1"/>
    <col min="241" max="242" width="9.140625" style="672"/>
    <col min="243" max="243" width="15.7109375" style="672" bestFit="1" customWidth="1"/>
    <col min="244" max="245" width="18.28515625" style="672" bestFit="1" customWidth="1"/>
    <col min="246" max="247" width="9.140625" style="672"/>
    <col min="248" max="248" width="15.7109375" style="672" bestFit="1" customWidth="1"/>
    <col min="249" max="249" width="9.140625" style="672"/>
    <col min="250" max="250" width="15.7109375" style="672" bestFit="1" customWidth="1"/>
    <col min="251" max="256" width="9.140625" style="672"/>
    <col min="257" max="257" width="15.7109375" style="672" bestFit="1" customWidth="1"/>
    <col min="258" max="491" width="9.140625" style="672"/>
    <col min="492" max="492" width="18.7109375" style="672" bestFit="1" customWidth="1"/>
    <col min="493" max="493" width="13.7109375" style="672" customWidth="1"/>
    <col min="494" max="494" width="15.42578125" style="672" customWidth="1"/>
    <col min="495" max="495" width="13.28515625" style="672" customWidth="1"/>
    <col min="496" max="496" width="16.42578125" style="672" customWidth="1"/>
    <col min="497" max="498" width="9.140625" style="672"/>
    <col min="499" max="499" width="15.7109375" style="672" bestFit="1" customWidth="1"/>
    <col min="500" max="501" width="18.28515625" style="672" bestFit="1" customWidth="1"/>
    <col min="502" max="503" width="9.140625" style="672"/>
    <col min="504" max="504" width="15.7109375" style="672" bestFit="1" customWidth="1"/>
    <col min="505" max="505" width="9.140625" style="672"/>
    <col min="506" max="506" width="15.7109375" style="672" bestFit="1" customWidth="1"/>
    <col min="507" max="512" width="9.140625" style="672"/>
    <col min="513" max="513" width="15.7109375" style="672" bestFit="1" customWidth="1"/>
    <col min="514" max="747" width="9.140625" style="672"/>
    <col min="748" max="748" width="18.7109375" style="672" bestFit="1" customWidth="1"/>
    <col min="749" max="749" width="13.7109375" style="672" customWidth="1"/>
    <col min="750" max="750" width="15.42578125" style="672" customWidth="1"/>
    <col min="751" max="751" width="13.28515625" style="672" customWidth="1"/>
    <col min="752" max="752" width="16.42578125" style="672" customWidth="1"/>
    <col min="753" max="754" width="9.140625" style="672"/>
    <col min="755" max="755" width="15.7109375" style="672" bestFit="1" customWidth="1"/>
    <col min="756" max="757" width="18.28515625" style="672" bestFit="1" customWidth="1"/>
    <col min="758" max="759" width="9.140625" style="672"/>
    <col min="760" max="760" width="15.7109375" style="672" bestFit="1" customWidth="1"/>
    <col min="761" max="761" width="9.140625" style="672"/>
    <col min="762" max="762" width="15.7109375" style="672" bestFit="1" customWidth="1"/>
    <col min="763" max="768" width="9.140625" style="672"/>
    <col min="769" max="769" width="15.7109375" style="672" bestFit="1" customWidth="1"/>
    <col min="770" max="1003" width="9.140625" style="672"/>
    <col min="1004" max="1004" width="18.7109375" style="672" bestFit="1" customWidth="1"/>
    <col min="1005" max="1005" width="13.7109375" style="672" customWidth="1"/>
    <col min="1006" max="1006" width="15.42578125" style="672" customWidth="1"/>
    <col min="1007" max="1007" width="13.28515625" style="672" customWidth="1"/>
    <col min="1008" max="1008" width="16.42578125" style="672" customWidth="1"/>
    <col min="1009" max="1010" width="9.140625" style="672"/>
    <col min="1011" max="1011" width="15.7109375" style="672" bestFit="1" customWidth="1"/>
    <col min="1012" max="1013" width="18.28515625" style="672" bestFit="1" customWidth="1"/>
    <col min="1014" max="1015" width="9.140625" style="672"/>
    <col min="1016" max="1016" width="15.7109375" style="672" bestFit="1" customWidth="1"/>
    <col min="1017" max="1017" width="9.140625" style="672"/>
    <col min="1018" max="1018" width="15.7109375" style="672" bestFit="1" customWidth="1"/>
    <col min="1019" max="1024" width="9.140625" style="672"/>
    <col min="1025" max="1025" width="15.7109375" style="672" bestFit="1" customWidth="1"/>
    <col min="1026" max="1259" width="9.140625" style="672"/>
    <col min="1260" max="1260" width="18.7109375" style="672" bestFit="1" customWidth="1"/>
    <col min="1261" max="1261" width="13.7109375" style="672" customWidth="1"/>
    <col min="1262" max="1262" width="15.42578125" style="672" customWidth="1"/>
    <col min="1263" max="1263" width="13.28515625" style="672" customWidth="1"/>
    <col min="1264" max="1264" width="16.42578125" style="672" customWidth="1"/>
    <col min="1265" max="1266" width="9.140625" style="672"/>
    <col min="1267" max="1267" width="15.7109375" style="672" bestFit="1" customWidth="1"/>
    <col min="1268" max="1269" width="18.28515625" style="672" bestFit="1" customWidth="1"/>
    <col min="1270" max="1271" width="9.140625" style="672"/>
    <col min="1272" max="1272" width="15.7109375" style="672" bestFit="1" customWidth="1"/>
    <col min="1273" max="1273" width="9.140625" style="672"/>
    <col min="1274" max="1274" width="15.7109375" style="672" bestFit="1" customWidth="1"/>
    <col min="1275" max="1280" width="9.140625" style="672"/>
    <col min="1281" max="1281" width="15.7109375" style="672" bestFit="1" customWidth="1"/>
    <col min="1282" max="1515" width="9.140625" style="672"/>
    <col min="1516" max="1516" width="18.7109375" style="672" bestFit="1" customWidth="1"/>
    <col min="1517" max="1517" width="13.7109375" style="672" customWidth="1"/>
    <col min="1518" max="1518" width="15.42578125" style="672" customWidth="1"/>
    <col min="1519" max="1519" width="13.28515625" style="672" customWidth="1"/>
    <col min="1520" max="1520" width="16.42578125" style="672" customWidth="1"/>
    <col min="1521" max="1522" width="9.140625" style="672"/>
    <col min="1523" max="1523" width="15.7109375" style="672" bestFit="1" customWidth="1"/>
    <col min="1524" max="1525" width="18.28515625" style="672" bestFit="1" customWidth="1"/>
    <col min="1526" max="1527" width="9.140625" style="672"/>
    <col min="1528" max="1528" width="15.7109375" style="672" bestFit="1" customWidth="1"/>
    <col min="1529" max="1529" width="9.140625" style="672"/>
    <col min="1530" max="1530" width="15.7109375" style="672" bestFit="1" customWidth="1"/>
    <col min="1531" max="1536" width="9.140625" style="672"/>
    <col min="1537" max="1537" width="15.7109375" style="672" bestFit="1" customWidth="1"/>
    <col min="1538" max="1771" width="9.140625" style="672"/>
    <col min="1772" max="1772" width="18.7109375" style="672" bestFit="1" customWidth="1"/>
    <col min="1773" max="1773" width="13.7109375" style="672" customWidth="1"/>
    <col min="1774" max="1774" width="15.42578125" style="672" customWidth="1"/>
    <col min="1775" max="1775" width="13.28515625" style="672" customWidth="1"/>
    <col min="1776" max="1776" width="16.42578125" style="672" customWidth="1"/>
    <col min="1777" max="1778" width="9.140625" style="672"/>
    <col min="1779" max="1779" width="15.7109375" style="672" bestFit="1" customWidth="1"/>
    <col min="1780" max="1781" width="18.28515625" style="672" bestFit="1" customWidth="1"/>
    <col min="1782" max="1783" width="9.140625" style="672"/>
    <col min="1784" max="1784" width="15.7109375" style="672" bestFit="1" customWidth="1"/>
    <col min="1785" max="1785" width="9.140625" style="672"/>
    <col min="1786" max="1786" width="15.7109375" style="672" bestFit="1" customWidth="1"/>
    <col min="1787" max="1792" width="9.140625" style="672"/>
    <col min="1793" max="1793" width="15.7109375" style="672" bestFit="1" customWidth="1"/>
    <col min="1794" max="2027" width="9.140625" style="672"/>
    <col min="2028" max="2028" width="18.7109375" style="672" bestFit="1" customWidth="1"/>
    <col min="2029" max="2029" width="13.7109375" style="672" customWidth="1"/>
    <col min="2030" max="2030" width="15.42578125" style="672" customWidth="1"/>
    <col min="2031" max="2031" width="13.28515625" style="672" customWidth="1"/>
    <col min="2032" max="2032" width="16.42578125" style="672" customWidth="1"/>
    <col min="2033" max="2034" width="9.140625" style="672"/>
    <col min="2035" max="2035" width="15.7109375" style="672" bestFit="1" customWidth="1"/>
    <col min="2036" max="2037" width="18.28515625" style="672" bestFit="1" customWidth="1"/>
    <col min="2038" max="2039" width="9.140625" style="672"/>
    <col min="2040" max="2040" width="15.7109375" style="672" bestFit="1" customWidth="1"/>
    <col min="2041" max="2041" width="9.140625" style="672"/>
    <col min="2042" max="2042" width="15.7109375" style="672" bestFit="1" customWidth="1"/>
    <col min="2043" max="2048" width="9.140625" style="672"/>
    <col min="2049" max="2049" width="15.7109375" style="672" bestFit="1" customWidth="1"/>
    <col min="2050" max="2283" width="9.140625" style="672"/>
    <col min="2284" max="2284" width="18.7109375" style="672" bestFit="1" customWidth="1"/>
    <col min="2285" max="2285" width="13.7109375" style="672" customWidth="1"/>
    <col min="2286" max="2286" width="15.42578125" style="672" customWidth="1"/>
    <col min="2287" max="2287" width="13.28515625" style="672" customWidth="1"/>
    <col min="2288" max="2288" width="16.42578125" style="672" customWidth="1"/>
    <col min="2289" max="2290" width="9.140625" style="672"/>
    <col min="2291" max="2291" width="15.7109375" style="672" bestFit="1" customWidth="1"/>
    <col min="2292" max="2293" width="18.28515625" style="672" bestFit="1" customWidth="1"/>
    <col min="2294" max="2295" width="9.140625" style="672"/>
    <col min="2296" max="2296" width="15.7109375" style="672" bestFit="1" customWidth="1"/>
    <col min="2297" max="2297" width="9.140625" style="672"/>
    <col min="2298" max="2298" width="15.7109375" style="672" bestFit="1" customWidth="1"/>
    <col min="2299" max="2304" width="9.140625" style="672"/>
    <col min="2305" max="2305" width="15.7109375" style="672" bestFit="1" customWidth="1"/>
    <col min="2306" max="2539" width="9.140625" style="672"/>
    <col min="2540" max="2540" width="18.7109375" style="672" bestFit="1" customWidth="1"/>
    <col min="2541" max="2541" width="13.7109375" style="672" customWidth="1"/>
    <col min="2542" max="2542" width="15.42578125" style="672" customWidth="1"/>
    <col min="2543" max="2543" width="13.28515625" style="672" customWidth="1"/>
    <col min="2544" max="2544" width="16.42578125" style="672" customWidth="1"/>
    <col min="2545" max="2546" width="9.140625" style="672"/>
    <col min="2547" max="2547" width="15.7109375" style="672" bestFit="1" customWidth="1"/>
    <col min="2548" max="2549" width="18.28515625" style="672" bestFit="1" customWidth="1"/>
    <col min="2550" max="2551" width="9.140625" style="672"/>
    <col min="2552" max="2552" width="15.7109375" style="672" bestFit="1" customWidth="1"/>
    <col min="2553" max="2553" width="9.140625" style="672"/>
    <col min="2554" max="2554" width="15.7109375" style="672" bestFit="1" customWidth="1"/>
    <col min="2555" max="2560" width="9.140625" style="672"/>
    <col min="2561" max="2561" width="15.7109375" style="672" bestFit="1" customWidth="1"/>
    <col min="2562" max="2795" width="9.140625" style="672"/>
    <col min="2796" max="2796" width="18.7109375" style="672" bestFit="1" customWidth="1"/>
    <col min="2797" max="2797" width="13.7109375" style="672" customWidth="1"/>
    <col min="2798" max="2798" width="15.42578125" style="672" customWidth="1"/>
    <col min="2799" max="2799" width="13.28515625" style="672" customWidth="1"/>
    <col min="2800" max="2800" width="16.42578125" style="672" customWidth="1"/>
    <col min="2801" max="2802" width="9.140625" style="672"/>
    <col min="2803" max="2803" width="15.7109375" style="672" bestFit="1" customWidth="1"/>
    <col min="2804" max="2805" width="18.28515625" style="672" bestFit="1" customWidth="1"/>
    <col min="2806" max="2807" width="9.140625" style="672"/>
    <col min="2808" max="2808" width="15.7109375" style="672" bestFit="1" customWidth="1"/>
    <col min="2809" max="2809" width="9.140625" style="672"/>
    <col min="2810" max="2810" width="15.7109375" style="672" bestFit="1" customWidth="1"/>
    <col min="2811" max="2816" width="9.140625" style="672"/>
    <col min="2817" max="2817" width="15.7109375" style="672" bestFit="1" customWidth="1"/>
    <col min="2818" max="3051" width="9.140625" style="672"/>
    <col min="3052" max="3052" width="18.7109375" style="672" bestFit="1" customWidth="1"/>
    <col min="3053" max="3053" width="13.7109375" style="672" customWidth="1"/>
    <col min="3054" max="3054" width="15.42578125" style="672" customWidth="1"/>
    <col min="3055" max="3055" width="13.28515625" style="672" customWidth="1"/>
    <col min="3056" max="3056" width="16.42578125" style="672" customWidth="1"/>
    <col min="3057" max="3058" width="9.140625" style="672"/>
    <col min="3059" max="3059" width="15.7109375" style="672" bestFit="1" customWidth="1"/>
    <col min="3060" max="3061" width="18.28515625" style="672" bestFit="1" customWidth="1"/>
    <col min="3062" max="3063" width="9.140625" style="672"/>
    <col min="3064" max="3064" width="15.7109375" style="672" bestFit="1" customWidth="1"/>
    <col min="3065" max="3065" width="9.140625" style="672"/>
    <col min="3066" max="3066" width="15.7109375" style="672" bestFit="1" customWidth="1"/>
    <col min="3067" max="3072" width="9.140625" style="672"/>
    <col min="3073" max="3073" width="15.7109375" style="672" bestFit="1" customWidth="1"/>
    <col min="3074" max="3307" width="9.140625" style="672"/>
    <col min="3308" max="3308" width="18.7109375" style="672" bestFit="1" customWidth="1"/>
    <col min="3309" max="3309" width="13.7109375" style="672" customWidth="1"/>
    <col min="3310" max="3310" width="15.42578125" style="672" customWidth="1"/>
    <col min="3311" max="3311" width="13.28515625" style="672" customWidth="1"/>
    <col min="3312" max="3312" width="16.42578125" style="672" customWidth="1"/>
    <col min="3313" max="3314" width="9.140625" style="672"/>
    <col min="3315" max="3315" width="15.7109375" style="672" bestFit="1" customWidth="1"/>
    <col min="3316" max="3317" width="18.28515625" style="672" bestFit="1" customWidth="1"/>
    <col min="3318" max="3319" width="9.140625" style="672"/>
    <col min="3320" max="3320" width="15.7109375" style="672" bestFit="1" customWidth="1"/>
    <col min="3321" max="3321" width="9.140625" style="672"/>
    <col min="3322" max="3322" width="15.7109375" style="672" bestFit="1" customWidth="1"/>
    <col min="3323" max="3328" width="9.140625" style="672"/>
    <col min="3329" max="3329" width="15.7109375" style="672" bestFit="1" customWidth="1"/>
    <col min="3330" max="3563" width="9.140625" style="672"/>
    <col min="3564" max="3564" width="18.7109375" style="672" bestFit="1" customWidth="1"/>
    <col min="3565" max="3565" width="13.7109375" style="672" customWidth="1"/>
    <col min="3566" max="3566" width="15.42578125" style="672" customWidth="1"/>
    <col min="3567" max="3567" width="13.28515625" style="672" customWidth="1"/>
    <col min="3568" max="3568" width="16.42578125" style="672" customWidth="1"/>
    <col min="3569" max="3570" width="9.140625" style="672"/>
    <col min="3571" max="3571" width="15.7109375" style="672" bestFit="1" customWidth="1"/>
    <col min="3572" max="3573" width="18.28515625" style="672" bestFit="1" customWidth="1"/>
    <col min="3574" max="3575" width="9.140625" style="672"/>
    <col min="3576" max="3576" width="15.7109375" style="672" bestFit="1" customWidth="1"/>
    <col min="3577" max="3577" width="9.140625" style="672"/>
    <col min="3578" max="3578" width="15.7109375" style="672" bestFit="1" customWidth="1"/>
    <col min="3579" max="3584" width="9.140625" style="672"/>
    <col min="3585" max="3585" width="15.7109375" style="672" bestFit="1" customWidth="1"/>
    <col min="3586" max="3819" width="9.140625" style="672"/>
    <col min="3820" max="3820" width="18.7109375" style="672" bestFit="1" customWidth="1"/>
    <col min="3821" max="3821" width="13.7109375" style="672" customWidth="1"/>
    <col min="3822" max="3822" width="15.42578125" style="672" customWidth="1"/>
    <col min="3823" max="3823" width="13.28515625" style="672" customWidth="1"/>
    <col min="3824" max="3824" width="16.42578125" style="672" customWidth="1"/>
    <col min="3825" max="3826" width="9.140625" style="672"/>
    <col min="3827" max="3827" width="15.7109375" style="672" bestFit="1" customWidth="1"/>
    <col min="3828" max="3829" width="18.28515625" style="672" bestFit="1" customWidth="1"/>
    <col min="3830" max="3831" width="9.140625" style="672"/>
    <col min="3832" max="3832" width="15.7109375" style="672" bestFit="1" customWidth="1"/>
    <col min="3833" max="3833" width="9.140625" style="672"/>
    <col min="3834" max="3834" width="15.7109375" style="672" bestFit="1" customWidth="1"/>
    <col min="3835" max="3840" width="9.140625" style="672"/>
    <col min="3841" max="3841" width="15.7109375" style="672" bestFit="1" customWidth="1"/>
    <col min="3842" max="4075" width="9.140625" style="672"/>
    <col min="4076" max="4076" width="18.7109375" style="672" bestFit="1" customWidth="1"/>
    <col min="4077" max="4077" width="13.7109375" style="672" customWidth="1"/>
    <col min="4078" max="4078" width="15.42578125" style="672" customWidth="1"/>
    <col min="4079" max="4079" width="13.28515625" style="672" customWidth="1"/>
    <col min="4080" max="4080" width="16.42578125" style="672" customWidth="1"/>
    <col min="4081" max="4082" width="9.140625" style="672"/>
    <col min="4083" max="4083" width="15.7109375" style="672" bestFit="1" customWidth="1"/>
    <col min="4084" max="4085" width="18.28515625" style="672" bestFit="1" customWidth="1"/>
    <col min="4086" max="4087" width="9.140625" style="672"/>
    <col min="4088" max="4088" width="15.7109375" style="672" bestFit="1" customWidth="1"/>
    <col min="4089" max="4089" width="9.140625" style="672"/>
    <col min="4090" max="4090" width="15.7109375" style="672" bestFit="1" customWidth="1"/>
    <col min="4091" max="4096" width="9.140625" style="672"/>
    <col min="4097" max="4097" width="15.7109375" style="672" bestFit="1" customWidth="1"/>
    <col min="4098" max="4331" width="9.140625" style="672"/>
    <col min="4332" max="4332" width="18.7109375" style="672" bestFit="1" customWidth="1"/>
    <col min="4333" max="4333" width="13.7109375" style="672" customWidth="1"/>
    <col min="4334" max="4334" width="15.42578125" style="672" customWidth="1"/>
    <col min="4335" max="4335" width="13.28515625" style="672" customWidth="1"/>
    <col min="4336" max="4336" width="16.42578125" style="672" customWidth="1"/>
    <col min="4337" max="4338" width="9.140625" style="672"/>
    <col min="4339" max="4339" width="15.7109375" style="672" bestFit="1" customWidth="1"/>
    <col min="4340" max="4341" width="18.28515625" style="672" bestFit="1" customWidth="1"/>
    <col min="4342" max="4343" width="9.140625" style="672"/>
    <col min="4344" max="4344" width="15.7109375" style="672" bestFit="1" customWidth="1"/>
    <col min="4345" max="4345" width="9.140625" style="672"/>
    <col min="4346" max="4346" width="15.7109375" style="672" bestFit="1" customWidth="1"/>
    <col min="4347" max="4352" width="9.140625" style="672"/>
    <col min="4353" max="4353" width="15.7109375" style="672" bestFit="1" customWidth="1"/>
    <col min="4354" max="4587" width="9.140625" style="672"/>
    <col min="4588" max="4588" width="18.7109375" style="672" bestFit="1" customWidth="1"/>
    <col min="4589" max="4589" width="13.7109375" style="672" customWidth="1"/>
    <col min="4590" max="4590" width="15.42578125" style="672" customWidth="1"/>
    <col min="4591" max="4591" width="13.28515625" style="672" customWidth="1"/>
    <col min="4592" max="4592" width="16.42578125" style="672" customWidth="1"/>
    <col min="4593" max="4594" width="9.140625" style="672"/>
    <col min="4595" max="4595" width="15.7109375" style="672" bestFit="1" customWidth="1"/>
    <col min="4596" max="4597" width="18.28515625" style="672" bestFit="1" customWidth="1"/>
    <col min="4598" max="4599" width="9.140625" style="672"/>
    <col min="4600" max="4600" width="15.7109375" style="672" bestFit="1" customWidth="1"/>
    <col min="4601" max="4601" width="9.140625" style="672"/>
    <col min="4602" max="4602" width="15.7109375" style="672" bestFit="1" customWidth="1"/>
    <col min="4603" max="4608" width="9.140625" style="672"/>
    <col min="4609" max="4609" width="15.7109375" style="672" bestFit="1" customWidth="1"/>
    <col min="4610" max="4843" width="9.140625" style="672"/>
    <col min="4844" max="4844" width="18.7109375" style="672" bestFit="1" customWidth="1"/>
    <col min="4845" max="4845" width="13.7109375" style="672" customWidth="1"/>
    <col min="4846" max="4846" width="15.42578125" style="672" customWidth="1"/>
    <col min="4847" max="4847" width="13.28515625" style="672" customWidth="1"/>
    <col min="4848" max="4848" width="16.42578125" style="672" customWidth="1"/>
    <col min="4849" max="4850" width="9.140625" style="672"/>
    <col min="4851" max="4851" width="15.7109375" style="672" bestFit="1" customWidth="1"/>
    <col min="4852" max="4853" width="18.28515625" style="672" bestFit="1" customWidth="1"/>
    <col min="4854" max="4855" width="9.140625" style="672"/>
    <col min="4856" max="4856" width="15.7109375" style="672" bestFit="1" customWidth="1"/>
    <col min="4857" max="4857" width="9.140625" style="672"/>
    <col min="4858" max="4858" width="15.7109375" style="672" bestFit="1" customWidth="1"/>
    <col min="4859" max="4864" width="9.140625" style="672"/>
    <col min="4865" max="4865" width="15.7109375" style="672" bestFit="1" customWidth="1"/>
    <col min="4866" max="5099" width="9.140625" style="672"/>
    <col min="5100" max="5100" width="18.7109375" style="672" bestFit="1" customWidth="1"/>
    <col min="5101" max="5101" width="13.7109375" style="672" customWidth="1"/>
    <col min="5102" max="5102" width="15.42578125" style="672" customWidth="1"/>
    <col min="5103" max="5103" width="13.28515625" style="672" customWidth="1"/>
    <col min="5104" max="5104" width="16.42578125" style="672" customWidth="1"/>
    <col min="5105" max="5106" width="9.140625" style="672"/>
    <col min="5107" max="5107" width="15.7109375" style="672" bestFit="1" customWidth="1"/>
    <col min="5108" max="5109" width="18.28515625" style="672" bestFit="1" customWidth="1"/>
    <col min="5110" max="5111" width="9.140625" style="672"/>
    <col min="5112" max="5112" width="15.7109375" style="672" bestFit="1" customWidth="1"/>
    <col min="5113" max="5113" width="9.140625" style="672"/>
    <col min="5114" max="5114" width="15.7109375" style="672" bestFit="1" customWidth="1"/>
    <col min="5115" max="5120" width="9.140625" style="672"/>
    <col min="5121" max="5121" width="15.7109375" style="672" bestFit="1" customWidth="1"/>
    <col min="5122" max="5355" width="9.140625" style="672"/>
    <col min="5356" max="5356" width="18.7109375" style="672" bestFit="1" customWidth="1"/>
    <col min="5357" max="5357" width="13.7109375" style="672" customWidth="1"/>
    <col min="5358" max="5358" width="15.42578125" style="672" customWidth="1"/>
    <col min="5359" max="5359" width="13.28515625" style="672" customWidth="1"/>
    <col min="5360" max="5360" width="16.42578125" style="672" customWidth="1"/>
    <col min="5361" max="5362" width="9.140625" style="672"/>
    <col min="5363" max="5363" width="15.7109375" style="672" bestFit="1" customWidth="1"/>
    <col min="5364" max="5365" width="18.28515625" style="672" bestFit="1" customWidth="1"/>
    <col min="5366" max="5367" width="9.140625" style="672"/>
    <col min="5368" max="5368" width="15.7109375" style="672" bestFit="1" customWidth="1"/>
    <col min="5369" max="5369" width="9.140625" style="672"/>
    <col min="5370" max="5370" width="15.7109375" style="672" bestFit="1" customWidth="1"/>
    <col min="5371" max="5376" width="9.140625" style="672"/>
    <col min="5377" max="5377" width="15.7109375" style="672" bestFit="1" customWidth="1"/>
    <col min="5378" max="5611" width="9.140625" style="672"/>
    <col min="5612" max="5612" width="18.7109375" style="672" bestFit="1" customWidth="1"/>
    <col min="5613" max="5613" width="13.7109375" style="672" customWidth="1"/>
    <col min="5614" max="5614" width="15.42578125" style="672" customWidth="1"/>
    <col min="5615" max="5615" width="13.28515625" style="672" customWidth="1"/>
    <col min="5616" max="5616" width="16.42578125" style="672" customWidth="1"/>
    <col min="5617" max="5618" width="9.140625" style="672"/>
    <col min="5619" max="5619" width="15.7109375" style="672" bestFit="1" customWidth="1"/>
    <col min="5620" max="5621" width="18.28515625" style="672" bestFit="1" customWidth="1"/>
    <col min="5622" max="5623" width="9.140625" style="672"/>
    <col min="5624" max="5624" width="15.7109375" style="672" bestFit="1" customWidth="1"/>
    <col min="5625" max="5625" width="9.140625" style="672"/>
    <col min="5626" max="5626" width="15.7109375" style="672" bestFit="1" customWidth="1"/>
    <col min="5627" max="5632" width="9.140625" style="672"/>
    <col min="5633" max="5633" width="15.7109375" style="672" bestFit="1" customWidth="1"/>
    <col min="5634" max="5867" width="9.140625" style="672"/>
    <col min="5868" max="5868" width="18.7109375" style="672" bestFit="1" customWidth="1"/>
    <col min="5869" max="5869" width="13.7109375" style="672" customWidth="1"/>
    <col min="5870" max="5870" width="15.42578125" style="672" customWidth="1"/>
    <col min="5871" max="5871" width="13.28515625" style="672" customWidth="1"/>
    <col min="5872" max="5872" width="16.42578125" style="672" customWidth="1"/>
    <col min="5873" max="5874" width="9.140625" style="672"/>
    <col min="5875" max="5875" width="15.7109375" style="672" bestFit="1" customWidth="1"/>
    <col min="5876" max="5877" width="18.28515625" style="672" bestFit="1" customWidth="1"/>
    <col min="5878" max="5879" width="9.140625" style="672"/>
    <col min="5880" max="5880" width="15.7109375" style="672" bestFit="1" customWidth="1"/>
    <col min="5881" max="5881" width="9.140625" style="672"/>
    <col min="5882" max="5882" width="15.7109375" style="672" bestFit="1" customWidth="1"/>
    <col min="5883" max="5888" width="9.140625" style="672"/>
    <col min="5889" max="5889" width="15.7109375" style="672" bestFit="1" customWidth="1"/>
    <col min="5890" max="6123" width="9.140625" style="672"/>
    <col min="6124" max="6124" width="18.7109375" style="672" bestFit="1" customWidth="1"/>
    <col min="6125" max="6125" width="13.7109375" style="672" customWidth="1"/>
    <col min="6126" max="6126" width="15.42578125" style="672" customWidth="1"/>
    <col min="6127" max="6127" width="13.28515625" style="672" customWidth="1"/>
    <col min="6128" max="6128" width="16.42578125" style="672" customWidth="1"/>
    <col min="6129" max="6130" width="9.140625" style="672"/>
    <col min="6131" max="6131" width="15.7109375" style="672" bestFit="1" customWidth="1"/>
    <col min="6132" max="6133" width="18.28515625" style="672" bestFit="1" customWidth="1"/>
    <col min="6134" max="6135" width="9.140625" style="672"/>
    <col min="6136" max="6136" width="15.7109375" style="672" bestFit="1" customWidth="1"/>
    <col min="6137" max="6137" width="9.140625" style="672"/>
    <col min="6138" max="6138" width="15.7109375" style="672" bestFit="1" customWidth="1"/>
    <col min="6139" max="6144" width="9.140625" style="672"/>
    <col min="6145" max="6145" width="15.7109375" style="672" bestFit="1" customWidth="1"/>
    <col min="6146" max="6379" width="9.140625" style="672"/>
    <col min="6380" max="6380" width="18.7109375" style="672" bestFit="1" customWidth="1"/>
    <col min="6381" max="6381" width="13.7109375" style="672" customWidth="1"/>
    <col min="6382" max="6382" width="15.42578125" style="672" customWidth="1"/>
    <col min="6383" max="6383" width="13.28515625" style="672" customWidth="1"/>
    <col min="6384" max="6384" width="16.42578125" style="672" customWidth="1"/>
    <col min="6385" max="6386" width="9.140625" style="672"/>
    <col min="6387" max="6387" width="15.7109375" style="672" bestFit="1" customWidth="1"/>
    <col min="6388" max="6389" width="18.28515625" style="672" bestFit="1" customWidth="1"/>
    <col min="6390" max="6391" width="9.140625" style="672"/>
    <col min="6392" max="6392" width="15.7109375" style="672" bestFit="1" customWidth="1"/>
    <col min="6393" max="6393" width="9.140625" style="672"/>
    <col min="6394" max="6394" width="15.7109375" style="672" bestFit="1" customWidth="1"/>
    <col min="6395" max="6400" width="9.140625" style="672"/>
    <col min="6401" max="6401" width="15.7109375" style="672" bestFit="1" customWidth="1"/>
    <col min="6402" max="6635" width="9.140625" style="672"/>
    <col min="6636" max="6636" width="18.7109375" style="672" bestFit="1" customWidth="1"/>
    <col min="6637" max="6637" width="13.7109375" style="672" customWidth="1"/>
    <col min="6638" max="6638" width="15.42578125" style="672" customWidth="1"/>
    <col min="6639" max="6639" width="13.28515625" style="672" customWidth="1"/>
    <col min="6640" max="6640" width="16.42578125" style="672" customWidth="1"/>
    <col min="6641" max="6642" width="9.140625" style="672"/>
    <col min="6643" max="6643" width="15.7109375" style="672" bestFit="1" customWidth="1"/>
    <col min="6644" max="6645" width="18.28515625" style="672" bestFit="1" customWidth="1"/>
    <col min="6646" max="6647" width="9.140625" style="672"/>
    <col min="6648" max="6648" width="15.7109375" style="672" bestFit="1" customWidth="1"/>
    <col min="6649" max="6649" width="9.140625" style="672"/>
    <col min="6650" max="6650" width="15.7109375" style="672" bestFit="1" customWidth="1"/>
    <col min="6651" max="6656" width="9.140625" style="672"/>
    <col min="6657" max="6657" width="15.7109375" style="672" bestFit="1" customWidth="1"/>
    <col min="6658" max="6891" width="9.140625" style="672"/>
    <col min="6892" max="6892" width="18.7109375" style="672" bestFit="1" customWidth="1"/>
    <col min="6893" max="6893" width="13.7109375" style="672" customWidth="1"/>
    <col min="6894" max="6894" width="15.42578125" style="672" customWidth="1"/>
    <col min="6895" max="6895" width="13.28515625" style="672" customWidth="1"/>
    <col min="6896" max="6896" width="16.42578125" style="672" customWidth="1"/>
    <col min="6897" max="6898" width="9.140625" style="672"/>
    <col min="6899" max="6899" width="15.7109375" style="672" bestFit="1" customWidth="1"/>
    <col min="6900" max="6901" width="18.28515625" style="672" bestFit="1" customWidth="1"/>
    <col min="6902" max="6903" width="9.140625" style="672"/>
    <col min="6904" max="6904" width="15.7109375" style="672" bestFit="1" customWidth="1"/>
    <col min="6905" max="6905" width="9.140625" style="672"/>
    <col min="6906" max="6906" width="15.7109375" style="672" bestFit="1" customWidth="1"/>
    <col min="6907" max="6912" width="9.140625" style="672"/>
    <col min="6913" max="6913" width="15.7109375" style="672" bestFit="1" customWidth="1"/>
    <col min="6914" max="7147" width="9.140625" style="672"/>
    <col min="7148" max="7148" width="18.7109375" style="672" bestFit="1" customWidth="1"/>
    <col min="7149" max="7149" width="13.7109375" style="672" customWidth="1"/>
    <col min="7150" max="7150" width="15.42578125" style="672" customWidth="1"/>
    <col min="7151" max="7151" width="13.28515625" style="672" customWidth="1"/>
    <col min="7152" max="7152" width="16.42578125" style="672" customWidth="1"/>
    <col min="7153" max="7154" width="9.140625" style="672"/>
    <col min="7155" max="7155" width="15.7109375" style="672" bestFit="1" customWidth="1"/>
    <col min="7156" max="7157" width="18.28515625" style="672" bestFit="1" customWidth="1"/>
    <col min="7158" max="7159" width="9.140625" style="672"/>
    <col min="7160" max="7160" width="15.7109375" style="672" bestFit="1" customWidth="1"/>
    <col min="7161" max="7161" width="9.140625" style="672"/>
    <col min="7162" max="7162" width="15.7109375" style="672" bestFit="1" customWidth="1"/>
    <col min="7163" max="7168" width="9.140625" style="672"/>
    <col min="7169" max="7169" width="15.7109375" style="672" bestFit="1" customWidth="1"/>
    <col min="7170" max="7403" width="9.140625" style="672"/>
    <col min="7404" max="7404" width="18.7109375" style="672" bestFit="1" customWidth="1"/>
    <col min="7405" max="7405" width="13.7109375" style="672" customWidth="1"/>
    <col min="7406" max="7406" width="15.42578125" style="672" customWidth="1"/>
    <col min="7407" max="7407" width="13.28515625" style="672" customWidth="1"/>
    <col min="7408" max="7408" width="16.42578125" style="672" customWidth="1"/>
    <col min="7409" max="7410" width="9.140625" style="672"/>
    <col min="7411" max="7411" width="15.7109375" style="672" bestFit="1" customWidth="1"/>
    <col min="7412" max="7413" width="18.28515625" style="672" bestFit="1" customWidth="1"/>
    <col min="7414" max="7415" width="9.140625" style="672"/>
    <col min="7416" max="7416" width="15.7109375" style="672" bestFit="1" customWidth="1"/>
    <col min="7417" max="7417" width="9.140625" style="672"/>
    <col min="7418" max="7418" width="15.7109375" style="672" bestFit="1" customWidth="1"/>
    <col min="7419" max="7424" width="9.140625" style="672"/>
    <col min="7425" max="7425" width="15.7109375" style="672" bestFit="1" customWidth="1"/>
    <col min="7426" max="7659" width="9.140625" style="672"/>
    <col min="7660" max="7660" width="18.7109375" style="672" bestFit="1" customWidth="1"/>
    <col min="7661" max="7661" width="13.7109375" style="672" customWidth="1"/>
    <col min="7662" max="7662" width="15.42578125" style="672" customWidth="1"/>
    <col min="7663" max="7663" width="13.28515625" style="672" customWidth="1"/>
    <col min="7664" max="7664" width="16.42578125" style="672" customWidth="1"/>
    <col min="7665" max="7666" width="9.140625" style="672"/>
    <col min="7667" max="7667" width="15.7109375" style="672" bestFit="1" customWidth="1"/>
    <col min="7668" max="7669" width="18.28515625" style="672" bestFit="1" customWidth="1"/>
    <col min="7670" max="7671" width="9.140625" style="672"/>
    <col min="7672" max="7672" width="15.7109375" style="672" bestFit="1" customWidth="1"/>
    <col min="7673" max="7673" width="9.140625" style="672"/>
    <col min="7674" max="7674" width="15.7109375" style="672" bestFit="1" customWidth="1"/>
    <col min="7675" max="7680" width="9.140625" style="672"/>
    <col min="7681" max="7681" width="15.7109375" style="672" bestFit="1" customWidth="1"/>
    <col min="7682" max="7915" width="9.140625" style="672"/>
    <col min="7916" max="7916" width="18.7109375" style="672" bestFit="1" customWidth="1"/>
    <col min="7917" max="7917" width="13.7109375" style="672" customWidth="1"/>
    <col min="7918" max="7918" width="15.42578125" style="672" customWidth="1"/>
    <col min="7919" max="7919" width="13.28515625" style="672" customWidth="1"/>
    <col min="7920" max="7920" width="16.42578125" style="672" customWidth="1"/>
    <col min="7921" max="7922" width="9.140625" style="672"/>
    <col min="7923" max="7923" width="15.7109375" style="672" bestFit="1" customWidth="1"/>
    <col min="7924" max="7925" width="18.28515625" style="672" bestFit="1" customWidth="1"/>
    <col min="7926" max="7927" width="9.140625" style="672"/>
    <col min="7928" max="7928" width="15.7109375" style="672" bestFit="1" customWidth="1"/>
    <col min="7929" max="7929" width="9.140625" style="672"/>
    <col min="7930" max="7930" width="15.7109375" style="672" bestFit="1" customWidth="1"/>
    <col min="7931" max="7936" width="9.140625" style="672"/>
    <col min="7937" max="7937" width="15.7109375" style="672" bestFit="1" customWidth="1"/>
    <col min="7938" max="8171" width="9.140625" style="672"/>
    <col min="8172" max="8172" width="18.7109375" style="672" bestFit="1" customWidth="1"/>
    <col min="8173" max="8173" width="13.7109375" style="672" customWidth="1"/>
    <col min="8174" max="8174" width="15.42578125" style="672" customWidth="1"/>
    <col min="8175" max="8175" width="13.28515625" style="672" customWidth="1"/>
    <col min="8176" max="8176" width="16.42578125" style="672" customWidth="1"/>
    <col min="8177" max="8178" width="9.140625" style="672"/>
    <col min="8179" max="8179" width="15.7109375" style="672" bestFit="1" customWidth="1"/>
    <col min="8180" max="8181" width="18.28515625" style="672" bestFit="1" customWidth="1"/>
    <col min="8182" max="8183" width="9.140625" style="672"/>
    <col min="8184" max="8184" width="15.7109375" style="672" bestFit="1" customWidth="1"/>
    <col min="8185" max="8185" width="9.140625" style="672"/>
    <col min="8186" max="8186" width="15.7109375" style="672" bestFit="1" customWidth="1"/>
    <col min="8187" max="8192" width="9.140625" style="672"/>
    <col min="8193" max="8193" width="15.7109375" style="672" bestFit="1" customWidth="1"/>
    <col min="8194" max="8427" width="9.140625" style="672"/>
    <col min="8428" max="8428" width="18.7109375" style="672" bestFit="1" customWidth="1"/>
    <col min="8429" max="8429" width="13.7109375" style="672" customWidth="1"/>
    <col min="8430" max="8430" width="15.42578125" style="672" customWidth="1"/>
    <col min="8431" max="8431" width="13.28515625" style="672" customWidth="1"/>
    <col min="8432" max="8432" width="16.42578125" style="672" customWidth="1"/>
    <col min="8433" max="8434" width="9.140625" style="672"/>
    <col min="8435" max="8435" width="15.7109375" style="672" bestFit="1" customWidth="1"/>
    <col min="8436" max="8437" width="18.28515625" style="672" bestFit="1" customWidth="1"/>
    <col min="8438" max="8439" width="9.140625" style="672"/>
    <col min="8440" max="8440" width="15.7109375" style="672" bestFit="1" customWidth="1"/>
    <col min="8441" max="8441" width="9.140625" style="672"/>
    <col min="8442" max="8442" width="15.7109375" style="672" bestFit="1" customWidth="1"/>
    <col min="8443" max="8448" width="9.140625" style="672"/>
    <col min="8449" max="8449" width="15.7109375" style="672" bestFit="1" customWidth="1"/>
    <col min="8450" max="8683" width="9.140625" style="672"/>
    <col min="8684" max="8684" width="18.7109375" style="672" bestFit="1" customWidth="1"/>
    <col min="8685" max="8685" width="13.7109375" style="672" customWidth="1"/>
    <col min="8686" max="8686" width="15.42578125" style="672" customWidth="1"/>
    <col min="8687" max="8687" width="13.28515625" style="672" customWidth="1"/>
    <col min="8688" max="8688" width="16.42578125" style="672" customWidth="1"/>
    <col min="8689" max="8690" width="9.140625" style="672"/>
    <col min="8691" max="8691" width="15.7109375" style="672" bestFit="1" customWidth="1"/>
    <col min="8692" max="8693" width="18.28515625" style="672" bestFit="1" customWidth="1"/>
    <col min="8694" max="8695" width="9.140625" style="672"/>
    <col min="8696" max="8696" width="15.7109375" style="672" bestFit="1" customWidth="1"/>
    <col min="8697" max="8697" width="9.140625" style="672"/>
    <col min="8698" max="8698" width="15.7109375" style="672" bestFit="1" customWidth="1"/>
    <col min="8699" max="8704" width="9.140625" style="672"/>
    <col min="8705" max="8705" width="15.7109375" style="672" bestFit="1" customWidth="1"/>
    <col min="8706" max="8939" width="9.140625" style="672"/>
    <col min="8940" max="8940" width="18.7109375" style="672" bestFit="1" customWidth="1"/>
    <col min="8941" max="8941" width="13.7109375" style="672" customWidth="1"/>
    <col min="8942" max="8942" width="15.42578125" style="672" customWidth="1"/>
    <col min="8943" max="8943" width="13.28515625" style="672" customWidth="1"/>
    <col min="8944" max="8944" width="16.42578125" style="672" customWidth="1"/>
    <col min="8945" max="8946" width="9.140625" style="672"/>
    <col min="8947" max="8947" width="15.7109375" style="672" bestFit="1" customWidth="1"/>
    <col min="8948" max="8949" width="18.28515625" style="672" bestFit="1" customWidth="1"/>
    <col min="8950" max="8951" width="9.140625" style="672"/>
    <col min="8952" max="8952" width="15.7109375" style="672" bestFit="1" customWidth="1"/>
    <col min="8953" max="8953" width="9.140625" style="672"/>
    <col min="8954" max="8954" width="15.7109375" style="672" bestFit="1" customWidth="1"/>
    <col min="8955" max="8960" width="9.140625" style="672"/>
    <col min="8961" max="8961" width="15.7109375" style="672" bestFit="1" customWidth="1"/>
    <col min="8962" max="9195" width="9.140625" style="672"/>
    <col min="9196" max="9196" width="18.7109375" style="672" bestFit="1" customWidth="1"/>
    <col min="9197" max="9197" width="13.7109375" style="672" customWidth="1"/>
    <col min="9198" max="9198" width="15.42578125" style="672" customWidth="1"/>
    <col min="9199" max="9199" width="13.28515625" style="672" customWidth="1"/>
    <col min="9200" max="9200" width="16.42578125" style="672" customWidth="1"/>
    <col min="9201" max="9202" width="9.140625" style="672"/>
    <col min="9203" max="9203" width="15.7109375" style="672" bestFit="1" customWidth="1"/>
    <col min="9204" max="9205" width="18.28515625" style="672" bestFit="1" customWidth="1"/>
    <col min="9206" max="9207" width="9.140625" style="672"/>
    <col min="9208" max="9208" width="15.7109375" style="672" bestFit="1" customWidth="1"/>
    <col min="9209" max="9209" width="9.140625" style="672"/>
    <col min="9210" max="9210" width="15.7109375" style="672" bestFit="1" customWidth="1"/>
    <col min="9211" max="9216" width="9.140625" style="672"/>
    <col min="9217" max="9217" width="15.7109375" style="672" bestFit="1" customWidth="1"/>
    <col min="9218" max="9451" width="9.140625" style="672"/>
    <col min="9452" max="9452" width="18.7109375" style="672" bestFit="1" customWidth="1"/>
    <col min="9453" max="9453" width="13.7109375" style="672" customWidth="1"/>
    <col min="9454" max="9454" width="15.42578125" style="672" customWidth="1"/>
    <col min="9455" max="9455" width="13.28515625" style="672" customWidth="1"/>
    <col min="9456" max="9456" width="16.42578125" style="672" customWidth="1"/>
    <col min="9457" max="9458" width="9.140625" style="672"/>
    <col min="9459" max="9459" width="15.7109375" style="672" bestFit="1" customWidth="1"/>
    <col min="9460" max="9461" width="18.28515625" style="672" bestFit="1" customWidth="1"/>
    <col min="9462" max="9463" width="9.140625" style="672"/>
    <col min="9464" max="9464" width="15.7109375" style="672" bestFit="1" customWidth="1"/>
    <col min="9465" max="9465" width="9.140625" style="672"/>
    <col min="9466" max="9466" width="15.7109375" style="672" bestFit="1" customWidth="1"/>
    <col min="9467" max="9472" width="9.140625" style="672"/>
    <col min="9473" max="9473" width="15.7109375" style="672" bestFit="1" customWidth="1"/>
    <col min="9474" max="9707" width="9.140625" style="672"/>
    <col min="9708" max="9708" width="18.7109375" style="672" bestFit="1" customWidth="1"/>
    <col min="9709" max="9709" width="13.7109375" style="672" customWidth="1"/>
    <col min="9710" max="9710" width="15.42578125" style="672" customWidth="1"/>
    <col min="9711" max="9711" width="13.28515625" style="672" customWidth="1"/>
    <col min="9712" max="9712" width="16.42578125" style="672" customWidth="1"/>
    <col min="9713" max="9714" width="9.140625" style="672"/>
    <col min="9715" max="9715" width="15.7109375" style="672" bestFit="1" customWidth="1"/>
    <col min="9716" max="9717" width="18.28515625" style="672" bestFit="1" customWidth="1"/>
    <col min="9718" max="9719" width="9.140625" style="672"/>
    <col min="9720" max="9720" width="15.7109375" style="672" bestFit="1" customWidth="1"/>
    <col min="9721" max="9721" width="9.140625" style="672"/>
    <col min="9722" max="9722" width="15.7109375" style="672" bestFit="1" customWidth="1"/>
    <col min="9723" max="9728" width="9.140625" style="672"/>
    <col min="9729" max="9729" width="15.7109375" style="672" bestFit="1" customWidth="1"/>
    <col min="9730" max="9963" width="9.140625" style="672"/>
    <col min="9964" max="9964" width="18.7109375" style="672" bestFit="1" customWidth="1"/>
    <col min="9965" max="9965" width="13.7109375" style="672" customWidth="1"/>
    <col min="9966" max="9966" width="15.42578125" style="672" customWidth="1"/>
    <col min="9967" max="9967" width="13.28515625" style="672" customWidth="1"/>
    <col min="9968" max="9968" width="16.42578125" style="672" customWidth="1"/>
    <col min="9969" max="9970" width="9.140625" style="672"/>
    <col min="9971" max="9971" width="15.7109375" style="672" bestFit="1" customWidth="1"/>
    <col min="9972" max="9973" width="18.28515625" style="672" bestFit="1" customWidth="1"/>
    <col min="9974" max="9975" width="9.140625" style="672"/>
    <col min="9976" max="9976" width="15.7109375" style="672" bestFit="1" customWidth="1"/>
    <col min="9977" max="9977" width="9.140625" style="672"/>
    <col min="9978" max="9978" width="15.7109375" style="672" bestFit="1" customWidth="1"/>
    <col min="9979" max="9984" width="9.140625" style="672"/>
    <col min="9985" max="9985" width="15.7109375" style="672" bestFit="1" customWidth="1"/>
    <col min="9986" max="10219" width="9.140625" style="672"/>
    <col min="10220" max="10220" width="18.7109375" style="672" bestFit="1" customWidth="1"/>
    <col min="10221" max="10221" width="13.7109375" style="672" customWidth="1"/>
    <col min="10222" max="10222" width="15.42578125" style="672" customWidth="1"/>
    <col min="10223" max="10223" width="13.28515625" style="672" customWidth="1"/>
    <col min="10224" max="10224" width="16.42578125" style="672" customWidth="1"/>
    <col min="10225" max="10226" width="9.140625" style="672"/>
    <col min="10227" max="10227" width="15.7109375" style="672" bestFit="1" customWidth="1"/>
    <col min="10228" max="10229" width="18.28515625" style="672" bestFit="1" customWidth="1"/>
    <col min="10230" max="10231" width="9.140625" style="672"/>
    <col min="10232" max="10232" width="15.7109375" style="672" bestFit="1" customWidth="1"/>
    <col min="10233" max="10233" width="9.140625" style="672"/>
    <col min="10234" max="10234" width="15.7109375" style="672" bestFit="1" customWidth="1"/>
    <col min="10235" max="10240" width="9.140625" style="672"/>
    <col min="10241" max="10241" width="15.7109375" style="672" bestFit="1" customWidth="1"/>
    <col min="10242" max="10475" width="9.140625" style="672"/>
    <col min="10476" max="10476" width="18.7109375" style="672" bestFit="1" customWidth="1"/>
    <col min="10477" max="10477" width="13.7109375" style="672" customWidth="1"/>
    <col min="10478" max="10478" width="15.42578125" style="672" customWidth="1"/>
    <col min="10479" max="10479" width="13.28515625" style="672" customWidth="1"/>
    <col min="10480" max="10480" width="16.42578125" style="672" customWidth="1"/>
    <col min="10481" max="10482" width="9.140625" style="672"/>
    <col min="10483" max="10483" width="15.7109375" style="672" bestFit="1" customWidth="1"/>
    <col min="10484" max="10485" width="18.28515625" style="672" bestFit="1" customWidth="1"/>
    <col min="10486" max="10487" width="9.140625" style="672"/>
    <col min="10488" max="10488" width="15.7109375" style="672" bestFit="1" customWidth="1"/>
    <col min="10489" max="10489" width="9.140625" style="672"/>
    <col min="10490" max="10490" width="15.7109375" style="672" bestFit="1" customWidth="1"/>
    <col min="10491" max="10496" width="9.140625" style="672"/>
    <col min="10497" max="10497" width="15.7109375" style="672" bestFit="1" customWidth="1"/>
    <col min="10498" max="10731" width="9.140625" style="672"/>
    <col min="10732" max="10732" width="18.7109375" style="672" bestFit="1" customWidth="1"/>
    <col min="10733" max="10733" width="13.7109375" style="672" customWidth="1"/>
    <col min="10734" max="10734" width="15.42578125" style="672" customWidth="1"/>
    <col min="10735" max="10735" width="13.28515625" style="672" customWidth="1"/>
    <col min="10736" max="10736" width="16.42578125" style="672" customWidth="1"/>
    <col min="10737" max="10738" width="9.140625" style="672"/>
    <col min="10739" max="10739" width="15.7109375" style="672" bestFit="1" customWidth="1"/>
    <col min="10740" max="10741" width="18.28515625" style="672" bestFit="1" customWidth="1"/>
    <col min="10742" max="10743" width="9.140625" style="672"/>
    <col min="10744" max="10744" width="15.7109375" style="672" bestFit="1" customWidth="1"/>
    <col min="10745" max="10745" width="9.140625" style="672"/>
    <col min="10746" max="10746" width="15.7109375" style="672" bestFit="1" customWidth="1"/>
    <col min="10747" max="10752" width="9.140625" style="672"/>
    <col min="10753" max="10753" width="15.7109375" style="672" bestFit="1" customWidth="1"/>
    <col min="10754" max="10987" width="9.140625" style="672"/>
    <col min="10988" max="10988" width="18.7109375" style="672" bestFit="1" customWidth="1"/>
    <col min="10989" max="10989" width="13.7109375" style="672" customWidth="1"/>
    <col min="10990" max="10990" width="15.42578125" style="672" customWidth="1"/>
    <col min="10991" max="10991" width="13.28515625" style="672" customWidth="1"/>
    <col min="10992" max="10992" width="16.42578125" style="672" customWidth="1"/>
    <col min="10993" max="10994" width="9.140625" style="672"/>
    <col min="10995" max="10995" width="15.7109375" style="672" bestFit="1" customWidth="1"/>
    <col min="10996" max="10997" width="18.28515625" style="672" bestFit="1" customWidth="1"/>
    <col min="10998" max="10999" width="9.140625" style="672"/>
    <col min="11000" max="11000" width="15.7109375" style="672" bestFit="1" customWidth="1"/>
    <col min="11001" max="11001" width="9.140625" style="672"/>
    <col min="11002" max="11002" width="15.7109375" style="672" bestFit="1" customWidth="1"/>
    <col min="11003" max="11008" width="9.140625" style="672"/>
    <col min="11009" max="11009" width="15.7109375" style="672" bestFit="1" customWidth="1"/>
    <col min="11010" max="11243" width="9.140625" style="672"/>
    <col min="11244" max="11244" width="18.7109375" style="672" bestFit="1" customWidth="1"/>
    <col min="11245" max="11245" width="13.7109375" style="672" customWidth="1"/>
    <col min="11246" max="11246" width="15.42578125" style="672" customWidth="1"/>
    <col min="11247" max="11247" width="13.28515625" style="672" customWidth="1"/>
    <col min="11248" max="11248" width="16.42578125" style="672" customWidth="1"/>
    <col min="11249" max="11250" width="9.140625" style="672"/>
    <col min="11251" max="11251" width="15.7109375" style="672" bestFit="1" customWidth="1"/>
    <col min="11252" max="11253" width="18.28515625" style="672" bestFit="1" customWidth="1"/>
    <col min="11254" max="11255" width="9.140625" style="672"/>
    <col min="11256" max="11256" width="15.7109375" style="672" bestFit="1" customWidth="1"/>
    <col min="11257" max="11257" width="9.140625" style="672"/>
    <col min="11258" max="11258" width="15.7109375" style="672" bestFit="1" customWidth="1"/>
    <col min="11259" max="11264" width="9.140625" style="672"/>
    <col min="11265" max="11265" width="15.7109375" style="672" bestFit="1" customWidth="1"/>
    <col min="11266" max="11499" width="9.140625" style="672"/>
    <col min="11500" max="11500" width="18.7109375" style="672" bestFit="1" customWidth="1"/>
    <col min="11501" max="11501" width="13.7109375" style="672" customWidth="1"/>
    <col min="11502" max="11502" width="15.42578125" style="672" customWidth="1"/>
    <col min="11503" max="11503" width="13.28515625" style="672" customWidth="1"/>
    <col min="11504" max="11504" width="16.42578125" style="672" customWidth="1"/>
    <col min="11505" max="11506" width="9.140625" style="672"/>
    <col min="11507" max="11507" width="15.7109375" style="672" bestFit="1" customWidth="1"/>
    <col min="11508" max="11509" width="18.28515625" style="672" bestFit="1" customWidth="1"/>
    <col min="11510" max="11511" width="9.140625" style="672"/>
    <col min="11512" max="11512" width="15.7109375" style="672" bestFit="1" customWidth="1"/>
    <col min="11513" max="11513" width="9.140625" style="672"/>
    <col min="11514" max="11514" width="15.7109375" style="672" bestFit="1" customWidth="1"/>
    <col min="11515" max="11520" width="9.140625" style="672"/>
    <col min="11521" max="11521" width="15.7109375" style="672" bestFit="1" customWidth="1"/>
    <col min="11522" max="11755" width="9.140625" style="672"/>
    <col min="11756" max="11756" width="18.7109375" style="672" bestFit="1" customWidth="1"/>
    <col min="11757" max="11757" width="13.7109375" style="672" customWidth="1"/>
    <col min="11758" max="11758" width="15.42578125" style="672" customWidth="1"/>
    <col min="11759" max="11759" width="13.28515625" style="672" customWidth="1"/>
    <col min="11760" max="11760" width="16.42578125" style="672" customWidth="1"/>
    <col min="11761" max="11762" width="9.140625" style="672"/>
    <col min="11763" max="11763" width="15.7109375" style="672" bestFit="1" customWidth="1"/>
    <col min="11764" max="11765" width="18.28515625" style="672" bestFit="1" customWidth="1"/>
    <col min="11766" max="11767" width="9.140625" style="672"/>
    <col min="11768" max="11768" width="15.7109375" style="672" bestFit="1" customWidth="1"/>
    <col min="11769" max="11769" width="9.140625" style="672"/>
    <col min="11770" max="11770" width="15.7109375" style="672" bestFit="1" customWidth="1"/>
    <col min="11771" max="11776" width="9.140625" style="672"/>
    <col min="11777" max="11777" width="15.7109375" style="672" bestFit="1" customWidth="1"/>
    <col min="11778" max="12011" width="9.140625" style="672"/>
    <col min="12012" max="12012" width="18.7109375" style="672" bestFit="1" customWidth="1"/>
    <col min="12013" max="12013" width="13.7109375" style="672" customWidth="1"/>
    <col min="12014" max="12014" width="15.42578125" style="672" customWidth="1"/>
    <col min="12015" max="12015" width="13.28515625" style="672" customWidth="1"/>
    <col min="12016" max="12016" width="16.42578125" style="672" customWidth="1"/>
    <col min="12017" max="12018" width="9.140625" style="672"/>
    <col min="12019" max="12019" width="15.7109375" style="672" bestFit="1" customWidth="1"/>
    <col min="12020" max="12021" width="18.28515625" style="672" bestFit="1" customWidth="1"/>
    <col min="12022" max="12023" width="9.140625" style="672"/>
    <col min="12024" max="12024" width="15.7109375" style="672" bestFit="1" customWidth="1"/>
    <col min="12025" max="12025" width="9.140625" style="672"/>
    <col min="12026" max="12026" width="15.7109375" style="672" bestFit="1" customWidth="1"/>
    <col min="12027" max="12032" width="9.140625" style="672"/>
    <col min="12033" max="12033" width="15.7109375" style="672" bestFit="1" customWidth="1"/>
    <col min="12034" max="12267" width="9.140625" style="672"/>
    <col min="12268" max="12268" width="18.7109375" style="672" bestFit="1" customWidth="1"/>
    <col min="12269" max="12269" width="13.7109375" style="672" customWidth="1"/>
    <col min="12270" max="12270" width="15.42578125" style="672" customWidth="1"/>
    <col min="12271" max="12271" width="13.28515625" style="672" customWidth="1"/>
    <col min="12272" max="12272" width="16.42578125" style="672" customWidth="1"/>
    <col min="12273" max="12274" width="9.140625" style="672"/>
    <col min="12275" max="12275" width="15.7109375" style="672" bestFit="1" customWidth="1"/>
    <col min="12276" max="12277" width="18.28515625" style="672" bestFit="1" customWidth="1"/>
    <col min="12278" max="12279" width="9.140625" style="672"/>
    <col min="12280" max="12280" width="15.7109375" style="672" bestFit="1" customWidth="1"/>
    <col min="12281" max="12281" width="9.140625" style="672"/>
    <col min="12282" max="12282" width="15.7109375" style="672" bestFit="1" customWidth="1"/>
    <col min="12283" max="12288" width="9.140625" style="672"/>
    <col min="12289" max="12289" width="15.7109375" style="672" bestFit="1" customWidth="1"/>
    <col min="12290" max="12523" width="9.140625" style="672"/>
    <col min="12524" max="12524" width="18.7109375" style="672" bestFit="1" customWidth="1"/>
    <col min="12525" max="12525" width="13.7109375" style="672" customWidth="1"/>
    <col min="12526" max="12526" width="15.42578125" style="672" customWidth="1"/>
    <col min="12527" max="12527" width="13.28515625" style="672" customWidth="1"/>
    <col min="12528" max="12528" width="16.42578125" style="672" customWidth="1"/>
    <col min="12529" max="12530" width="9.140625" style="672"/>
    <col min="12531" max="12531" width="15.7109375" style="672" bestFit="1" customWidth="1"/>
    <col min="12532" max="12533" width="18.28515625" style="672" bestFit="1" customWidth="1"/>
    <col min="12534" max="12535" width="9.140625" style="672"/>
    <col min="12536" max="12536" width="15.7109375" style="672" bestFit="1" customWidth="1"/>
    <col min="12537" max="12537" width="9.140625" style="672"/>
    <col min="12538" max="12538" width="15.7109375" style="672" bestFit="1" customWidth="1"/>
    <col min="12539" max="12544" width="9.140625" style="672"/>
    <col min="12545" max="12545" width="15.7109375" style="672" bestFit="1" customWidth="1"/>
    <col min="12546" max="12779" width="9.140625" style="672"/>
    <col min="12780" max="12780" width="18.7109375" style="672" bestFit="1" customWidth="1"/>
    <col min="12781" max="12781" width="13.7109375" style="672" customWidth="1"/>
    <col min="12782" max="12782" width="15.42578125" style="672" customWidth="1"/>
    <col min="12783" max="12783" width="13.28515625" style="672" customWidth="1"/>
    <col min="12784" max="12784" width="16.42578125" style="672" customWidth="1"/>
    <col min="12785" max="12786" width="9.140625" style="672"/>
    <col min="12787" max="12787" width="15.7109375" style="672" bestFit="1" customWidth="1"/>
    <col min="12788" max="12789" width="18.28515625" style="672" bestFit="1" customWidth="1"/>
    <col min="12790" max="12791" width="9.140625" style="672"/>
    <col min="12792" max="12792" width="15.7109375" style="672" bestFit="1" customWidth="1"/>
    <col min="12793" max="12793" width="9.140625" style="672"/>
    <col min="12794" max="12794" width="15.7109375" style="672" bestFit="1" customWidth="1"/>
    <col min="12795" max="12800" width="9.140625" style="672"/>
    <col min="12801" max="12801" width="15.7109375" style="672" bestFit="1" customWidth="1"/>
    <col min="12802" max="13035" width="9.140625" style="672"/>
    <col min="13036" max="13036" width="18.7109375" style="672" bestFit="1" customWidth="1"/>
    <col min="13037" max="13037" width="13.7109375" style="672" customWidth="1"/>
    <col min="13038" max="13038" width="15.42578125" style="672" customWidth="1"/>
    <col min="13039" max="13039" width="13.28515625" style="672" customWidth="1"/>
    <col min="13040" max="13040" width="16.42578125" style="672" customWidth="1"/>
    <col min="13041" max="13042" width="9.140625" style="672"/>
    <col min="13043" max="13043" width="15.7109375" style="672" bestFit="1" customWidth="1"/>
    <col min="13044" max="13045" width="18.28515625" style="672" bestFit="1" customWidth="1"/>
    <col min="13046" max="13047" width="9.140625" style="672"/>
    <col min="13048" max="13048" width="15.7109375" style="672" bestFit="1" customWidth="1"/>
    <col min="13049" max="13049" width="9.140625" style="672"/>
    <col min="13050" max="13050" width="15.7109375" style="672" bestFit="1" customWidth="1"/>
    <col min="13051" max="13056" width="9.140625" style="672"/>
    <col min="13057" max="13057" width="15.7109375" style="672" bestFit="1" customWidth="1"/>
    <col min="13058" max="13291" width="9.140625" style="672"/>
    <col min="13292" max="13292" width="18.7109375" style="672" bestFit="1" customWidth="1"/>
    <col min="13293" max="13293" width="13.7109375" style="672" customWidth="1"/>
    <col min="13294" max="13294" width="15.42578125" style="672" customWidth="1"/>
    <col min="13295" max="13295" width="13.28515625" style="672" customWidth="1"/>
    <col min="13296" max="13296" width="16.42578125" style="672" customWidth="1"/>
    <col min="13297" max="13298" width="9.140625" style="672"/>
    <col min="13299" max="13299" width="15.7109375" style="672" bestFit="1" customWidth="1"/>
    <col min="13300" max="13301" width="18.28515625" style="672" bestFit="1" customWidth="1"/>
    <col min="13302" max="13303" width="9.140625" style="672"/>
    <col min="13304" max="13304" width="15.7109375" style="672" bestFit="1" customWidth="1"/>
    <col min="13305" max="13305" width="9.140625" style="672"/>
    <col min="13306" max="13306" width="15.7109375" style="672" bestFit="1" customWidth="1"/>
    <col min="13307" max="13312" width="9.140625" style="672"/>
    <col min="13313" max="13313" width="15.7109375" style="672" bestFit="1" customWidth="1"/>
    <col min="13314" max="13547" width="9.140625" style="672"/>
    <col min="13548" max="13548" width="18.7109375" style="672" bestFit="1" customWidth="1"/>
    <col min="13549" max="13549" width="13.7109375" style="672" customWidth="1"/>
    <col min="13550" max="13550" width="15.42578125" style="672" customWidth="1"/>
    <col min="13551" max="13551" width="13.28515625" style="672" customWidth="1"/>
    <col min="13552" max="13552" width="16.42578125" style="672" customWidth="1"/>
    <col min="13553" max="13554" width="9.140625" style="672"/>
    <col min="13555" max="13555" width="15.7109375" style="672" bestFit="1" customWidth="1"/>
    <col min="13556" max="13557" width="18.28515625" style="672" bestFit="1" customWidth="1"/>
    <col min="13558" max="13559" width="9.140625" style="672"/>
    <col min="13560" max="13560" width="15.7109375" style="672" bestFit="1" customWidth="1"/>
    <col min="13561" max="13561" width="9.140625" style="672"/>
    <col min="13562" max="13562" width="15.7109375" style="672" bestFit="1" customWidth="1"/>
    <col min="13563" max="13568" width="9.140625" style="672"/>
    <col min="13569" max="13569" width="15.7109375" style="672" bestFit="1" customWidth="1"/>
    <col min="13570" max="13803" width="9.140625" style="672"/>
    <col min="13804" max="13804" width="18.7109375" style="672" bestFit="1" customWidth="1"/>
    <col min="13805" max="13805" width="13.7109375" style="672" customWidth="1"/>
    <col min="13806" max="13806" width="15.42578125" style="672" customWidth="1"/>
    <col min="13807" max="13807" width="13.28515625" style="672" customWidth="1"/>
    <col min="13808" max="13808" width="16.42578125" style="672" customWidth="1"/>
    <col min="13809" max="13810" width="9.140625" style="672"/>
    <col min="13811" max="13811" width="15.7109375" style="672" bestFit="1" customWidth="1"/>
    <col min="13812" max="13813" width="18.28515625" style="672" bestFit="1" customWidth="1"/>
    <col min="13814" max="13815" width="9.140625" style="672"/>
    <col min="13816" max="13816" width="15.7109375" style="672" bestFit="1" customWidth="1"/>
    <col min="13817" max="13817" width="9.140625" style="672"/>
    <col min="13818" max="13818" width="15.7109375" style="672" bestFit="1" customWidth="1"/>
    <col min="13819" max="13824" width="9.140625" style="672"/>
    <col min="13825" max="13825" width="15.7109375" style="672" bestFit="1" customWidth="1"/>
    <col min="13826" max="14059" width="9.140625" style="672"/>
    <col min="14060" max="14060" width="18.7109375" style="672" bestFit="1" customWidth="1"/>
    <col min="14061" max="14061" width="13.7109375" style="672" customWidth="1"/>
    <col min="14062" max="14062" width="15.42578125" style="672" customWidth="1"/>
    <col min="14063" max="14063" width="13.28515625" style="672" customWidth="1"/>
    <col min="14064" max="14064" width="16.42578125" style="672" customWidth="1"/>
    <col min="14065" max="14066" width="9.140625" style="672"/>
    <col min="14067" max="14067" width="15.7109375" style="672" bestFit="1" customWidth="1"/>
    <col min="14068" max="14069" width="18.28515625" style="672" bestFit="1" customWidth="1"/>
    <col min="14070" max="14071" width="9.140625" style="672"/>
    <col min="14072" max="14072" width="15.7109375" style="672" bestFit="1" customWidth="1"/>
    <col min="14073" max="14073" width="9.140625" style="672"/>
    <col min="14074" max="14074" width="15.7109375" style="672" bestFit="1" customWidth="1"/>
    <col min="14075" max="14080" width="9.140625" style="672"/>
    <col min="14081" max="14081" width="15.7109375" style="672" bestFit="1" customWidth="1"/>
    <col min="14082" max="14315" width="9.140625" style="672"/>
    <col min="14316" max="14316" width="18.7109375" style="672" bestFit="1" customWidth="1"/>
    <col min="14317" max="14317" width="13.7109375" style="672" customWidth="1"/>
    <col min="14318" max="14318" width="15.42578125" style="672" customWidth="1"/>
    <col min="14319" max="14319" width="13.28515625" style="672" customWidth="1"/>
    <col min="14320" max="14320" width="16.42578125" style="672" customWidth="1"/>
    <col min="14321" max="14322" width="9.140625" style="672"/>
    <col min="14323" max="14323" width="15.7109375" style="672" bestFit="1" customWidth="1"/>
    <col min="14324" max="14325" width="18.28515625" style="672" bestFit="1" customWidth="1"/>
    <col min="14326" max="14327" width="9.140625" style="672"/>
    <col min="14328" max="14328" width="15.7109375" style="672" bestFit="1" customWidth="1"/>
    <col min="14329" max="14329" width="9.140625" style="672"/>
    <col min="14330" max="14330" width="15.7109375" style="672" bestFit="1" customWidth="1"/>
    <col min="14331" max="14336" width="9.140625" style="672"/>
    <col min="14337" max="14337" width="15.7109375" style="672" bestFit="1" customWidth="1"/>
    <col min="14338" max="14571" width="9.140625" style="672"/>
    <col min="14572" max="14572" width="18.7109375" style="672" bestFit="1" customWidth="1"/>
    <col min="14573" max="14573" width="13.7109375" style="672" customWidth="1"/>
    <col min="14574" max="14574" width="15.42578125" style="672" customWidth="1"/>
    <col min="14575" max="14575" width="13.28515625" style="672" customWidth="1"/>
    <col min="14576" max="14576" width="16.42578125" style="672" customWidth="1"/>
    <col min="14577" max="14578" width="9.140625" style="672"/>
    <col min="14579" max="14579" width="15.7109375" style="672" bestFit="1" customWidth="1"/>
    <col min="14580" max="14581" width="18.28515625" style="672" bestFit="1" customWidth="1"/>
    <col min="14582" max="14583" width="9.140625" style="672"/>
    <col min="14584" max="14584" width="15.7109375" style="672" bestFit="1" customWidth="1"/>
    <col min="14585" max="14585" width="9.140625" style="672"/>
    <col min="14586" max="14586" width="15.7109375" style="672" bestFit="1" customWidth="1"/>
    <col min="14587" max="14592" width="9.140625" style="672"/>
    <col min="14593" max="14593" width="15.7109375" style="672" bestFit="1" customWidth="1"/>
    <col min="14594" max="14827" width="9.140625" style="672"/>
    <col min="14828" max="14828" width="18.7109375" style="672" bestFit="1" customWidth="1"/>
    <col min="14829" max="14829" width="13.7109375" style="672" customWidth="1"/>
    <col min="14830" max="14830" width="15.42578125" style="672" customWidth="1"/>
    <col min="14831" max="14831" width="13.28515625" style="672" customWidth="1"/>
    <col min="14832" max="14832" width="16.42578125" style="672" customWidth="1"/>
    <col min="14833" max="14834" width="9.140625" style="672"/>
    <col min="14835" max="14835" width="15.7109375" style="672" bestFit="1" customWidth="1"/>
    <col min="14836" max="14837" width="18.28515625" style="672" bestFit="1" customWidth="1"/>
    <col min="14838" max="14839" width="9.140625" style="672"/>
    <col min="14840" max="14840" width="15.7109375" style="672" bestFit="1" customWidth="1"/>
    <col min="14841" max="14841" width="9.140625" style="672"/>
    <col min="14842" max="14842" width="15.7109375" style="672" bestFit="1" customWidth="1"/>
    <col min="14843" max="14848" width="9.140625" style="672"/>
    <col min="14849" max="14849" width="15.7109375" style="672" bestFit="1" customWidth="1"/>
    <col min="14850" max="15083" width="9.140625" style="672"/>
    <col min="15084" max="15084" width="18.7109375" style="672" bestFit="1" customWidth="1"/>
    <col min="15085" max="15085" width="13.7109375" style="672" customWidth="1"/>
    <col min="15086" max="15086" width="15.42578125" style="672" customWidth="1"/>
    <col min="15087" max="15087" width="13.28515625" style="672" customWidth="1"/>
    <col min="15088" max="15088" width="16.42578125" style="672" customWidth="1"/>
    <col min="15089" max="15090" width="9.140625" style="672"/>
    <col min="15091" max="15091" width="15.7109375" style="672" bestFit="1" customWidth="1"/>
    <col min="15092" max="15093" width="18.28515625" style="672" bestFit="1" customWidth="1"/>
    <col min="15094" max="15095" width="9.140625" style="672"/>
    <col min="15096" max="15096" width="15.7109375" style="672" bestFit="1" customWidth="1"/>
    <col min="15097" max="15097" width="9.140625" style="672"/>
    <col min="15098" max="15098" width="15.7109375" style="672" bestFit="1" customWidth="1"/>
    <col min="15099" max="15104" width="9.140625" style="672"/>
    <col min="15105" max="15105" width="15.7109375" style="672" bestFit="1" customWidth="1"/>
    <col min="15106" max="15339" width="9.140625" style="672"/>
    <col min="15340" max="15340" width="18.7109375" style="672" bestFit="1" customWidth="1"/>
    <col min="15341" max="15341" width="13.7109375" style="672" customWidth="1"/>
    <col min="15342" max="15342" width="15.42578125" style="672" customWidth="1"/>
    <col min="15343" max="15343" width="13.28515625" style="672" customWidth="1"/>
    <col min="15344" max="15344" width="16.42578125" style="672" customWidth="1"/>
    <col min="15345" max="15346" width="9.140625" style="672"/>
    <col min="15347" max="15347" width="15.7109375" style="672" bestFit="1" customWidth="1"/>
    <col min="15348" max="15349" width="18.28515625" style="672" bestFit="1" customWidth="1"/>
    <col min="15350" max="15351" width="9.140625" style="672"/>
    <col min="15352" max="15352" width="15.7109375" style="672" bestFit="1" customWidth="1"/>
    <col min="15353" max="15353" width="9.140625" style="672"/>
    <col min="15354" max="15354" width="15.7109375" style="672" bestFit="1" customWidth="1"/>
    <col min="15355" max="15360" width="9.140625" style="672"/>
    <col min="15361" max="15361" width="15.7109375" style="672" bestFit="1" customWidth="1"/>
    <col min="15362" max="15595" width="9.140625" style="672"/>
    <col min="15596" max="15596" width="18.7109375" style="672" bestFit="1" customWidth="1"/>
    <col min="15597" max="15597" width="13.7109375" style="672" customWidth="1"/>
    <col min="15598" max="15598" width="15.42578125" style="672" customWidth="1"/>
    <col min="15599" max="15599" width="13.28515625" style="672" customWidth="1"/>
    <col min="15600" max="15600" width="16.42578125" style="672" customWidth="1"/>
    <col min="15601" max="15602" width="9.140625" style="672"/>
    <col min="15603" max="15603" width="15.7109375" style="672" bestFit="1" customWidth="1"/>
    <col min="15604" max="15605" width="18.28515625" style="672" bestFit="1" customWidth="1"/>
    <col min="15606" max="15607" width="9.140625" style="672"/>
    <col min="15608" max="15608" width="15.7109375" style="672" bestFit="1" customWidth="1"/>
    <col min="15609" max="15609" width="9.140625" style="672"/>
    <col min="15610" max="15610" width="15.7109375" style="672" bestFit="1" customWidth="1"/>
    <col min="15611" max="15616" width="9.140625" style="672"/>
    <col min="15617" max="15617" width="15.7109375" style="672" bestFit="1" customWidth="1"/>
    <col min="15618" max="15851" width="9.140625" style="672"/>
    <col min="15852" max="15852" width="18.7109375" style="672" bestFit="1" customWidth="1"/>
    <col min="15853" max="15853" width="13.7109375" style="672" customWidth="1"/>
    <col min="15854" max="15854" width="15.42578125" style="672" customWidth="1"/>
    <col min="15855" max="15855" width="13.28515625" style="672" customWidth="1"/>
    <col min="15856" max="15856" width="16.42578125" style="672" customWidth="1"/>
    <col min="15857" max="15858" width="9.140625" style="672"/>
    <col min="15859" max="15859" width="15.7109375" style="672" bestFit="1" customWidth="1"/>
    <col min="15860" max="15861" width="18.28515625" style="672" bestFit="1" customWidth="1"/>
    <col min="15862" max="15863" width="9.140625" style="672"/>
    <col min="15864" max="15864" width="15.7109375" style="672" bestFit="1" customWidth="1"/>
    <col min="15865" max="15865" width="9.140625" style="672"/>
    <col min="15866" max="15866" width="15.7109375" style="672" bestFit="1" customWidth="1"/>
    <col min="15867" max="15872" width="9.140625" style="672"/>
    <col min="15873" max="15873" width="15.7109375" style="672" bestFit="1" customWidth="1"/>
    <col min="15874" max="16107" width="9.140625" style="672"/>
    <col min="16108" max="16108" width="18.7109375" style="672" bestFit="1" customWidth="1"/>
    <col min="16109" max="16109" width="13.7109375" style="672" customWidth="1"/>
    <col min="16110" max="16110" width="15.42578125" style="672" customWidth="1"/>
    <col min="16111" max="16111" width="13.28515625" style="672" customWidth="1"/>
    <col min="16112" max="16112" width="16.42578125" style="672" customWidth="1"/>
    <col min="16113" max="16114" width="9.140625" style="672"/>
    <col min="16115" max="16115" width="15.7109375" style="672" bestFit="1" customWidth="1"/>
    <col min="16116" max="16117" width="18.28515625" style="672" bestFit="1" customWidth="1"/>
    <col min="16118" max="16119" width="9.140625" style="672"/>
    <col min="16120" max="16120" width="15.7109375" style="672" bestFit="1" customWidth="1"/>
    <col min="16121" max="16121" width="9.140625" style="672"/>
    <col min="16122" max="16122" width="15.7109375" style="672" bestFit="1" customWidth="1"/>
    <col min="16123" max="16128" width="9.140625" style="672"/>
    <col min="16129" max="16129" width="15.7109375" style="672" bestFit="1" customWidth="1"/>
    <col min="16130" max="16384" width="9.140625" style="672"/>
  </cols>
  <sheetData>
    <row r="1" spans="1:5" ht="15.75" thickBot="1" x14ac:dyDescent="0.3"/>
    <row r="2" spans="1:5" ht="42.75" customHeight="1" x14ac:dyDescent="0.25">
      <c r="A2" s="768" t="s">
        <v>622</v>
      </c>
      <c r="B2" s="770" t="s">
        <v>623</v>
      </c>
      <c r="C2" s="771"/>
      <c r="D2" s="771"/>
      <c r="E2" s="772"/>
    </row>
    <row r="3" spans="1:5" ht="75.75" customHeight="1" x14ac:dyDescent="0.25">
      <c r="A3" s="769"/>
      <c r="B3" s="673" t="s">
        <v>624</v>
      </c>
      <c r="C3" s="673" t="s">
        <v>625</v>
      </c>
      <c r="D3" s="674" t="s">
        <v>626</v>
      </c>
      <c r="E3" s="675" t="s">
        <v>627</v>
      </c>
    </row>
    <row r="4" spans="1:5" ht="19.5" customHeight="1" x14ac:dyDescent="0.25">
      <c r="A4" s="666" t="s">
        <v>628</v>
      </c>
      <c r="B4" s="667">
        <v>3976.2550099999989</v>
      </c>
      <c r="C4" s="650">
        <v>4934.2286600000007</v>
      </c>
      <c r="D4" s="668">
        <f t="shared" ref="D4:D41" si="0">C4-B4</f>
        <v>957.97365000000173</v>
      </c>
      <c r="E4" s="669">
        <v>0.24092359458605306</v>
      </c>
    </row>
    <row r="5" spans="1:5" ht="19.5" customHeight="1" x14ac:dyDescent="0.25">
      <c r="A5" s="666" t="s">
        <v>629</v>
      </c>
      <c r="B5" s="667">
        <v>1950.7712399999996</v>
      </c>
      <c r="C5" s="650">
        <v>2321.04324</v>
      </c>
      <c r="D5" s="668">
        <f t="shared" si="0"/>
        <v>370.27200000000039</v>
      </c>
      <c r="E5" s="669">
        <v>0.18980800639648576</v>
      </c>
    </row>
    <row r="6" spans="1:5" ht="19.5" customHeight="1" x14ac:dyDescent="0.25">
      <c r="A6" s="666" t="s">
        <v>630</v>
      </c>
      <c r="B6" s="667">
        <v>214275.58747000003</v>
      </c>
      <c r="C6" s="650">
        <v>253040.77637000007</v>
      </c>
      <c r="D6" s="668">
        <f t="shared" si="0"/>
        <v>38765.188900000037</v>
      </c>
      <c r="E6" s="669">
        <v>0.18091276452772487</v>
      </c>
    </row>
    <row r="7" spans="1:5" ht="19.5" customHeight="1" x14ac:dyDescent="0.25">
      <c r="A7" s="666" t="s">
        <v>631</v>
      </c>
      <c r="B7" s="667">
        <v>39261.966840000008</v>
      </c>
      <c r="C7" s="650">
        <v>45173.462880000021</v>
      </c>
      <c r="D7" s="668">
        <f t="shared" si="0"/>
        <v>5911.4960400000127</v>
      </c>
      <c r="E7" s="669">
        <v>0.15056545852861847</v>
      </c>
    </row>
    <row r="8" spans="1:5" ht="19.5" customHeight="1" x14ac:dyDescent="0.25">
      <c r="A8" s="666" t="s">
        <v>632</v>
      </c>
      <c r="B8" s="667">
        <v>22038.993220000008</v>
      </c>
      <c r="C8" s="650">
        <v>25265.329250000003</v>
      </c>
      <c r="D8" s="668">
        <f t="shared" si="0"/>
        <v>3226.3360299999949</v>
      </c>
      <c r="E8" s="669">
        <v>0.14639216945137723</v>
      </c>
    </row>
    <row r="9" spans="1:5" ht="19.5" customHeight="1" x14ac:dyDescent="0.25">
      <c r="A9" s="666" t="s">
        <v>633</v>
      </c>
      <c r="B9" s="667">
        <v>29350.53542</v>
      </c>
      <c r="C9" s="650">
        <v>33617.817890000013</v>
      </c>
      <c r="D9" s="668">
        <f t="shared" si="0"/>
        <v>4267.2824700000128</v>
      </c>
      <c r="E9" s="669">
        <v>0.14539027683604733</v>
      </c>
    </row>
    <row r="10" spans="1:5" ht="19.5" customHeight="1" x14ac:dyDescent="0.25">
      <c r="A10" s="666" t="s">
        <v>634</v>
      </c>
      <c r="B10" s="667">
        <v>17423.892599999999</v>
      </c>
      <c r="C10" s="650">
        <v>19825.048190000005</v>
      </c>
      <c r="D10" s="668">
        <f t="shared" si="0"/>
        <v>2401.1555900000058</v>
      </c>
      <c r="E10" s="669">
        <v>0.13780821800979215</v>
      </c>
    </row>
    <row r="11" spans="1:5" ht="19.5" customHeight="1" x14ac:dyDescent="0.25">
      <c r="A11" s="666" t="s">
        <v>635</v>
      </c>
      <c r="B11" s="667">
        <v>36090.663699999997</v>
      </c>
      <c r="C11" s="650">
        <v>41002.1276</v>
      </c>
      <c r="D11" s="668">
        <f t="shared" si="0"/>
        <v>4911.4639000000025</v>
      </c>
      <c r="E11" s="669">
        <v>0.13608682679892103</v>
      </c>
    </row>
    <row r="12" spans="1:5" ht="19.5" customHeight="1" x14ac:dyDescent="0.25">
      <c r="A12" s="666" t="s">
        <v>636</v>
      </c>
      <c r="B12" s="667">
        <v>16802.00374</v>
      </c>
      <c r="C12" s="650">
        <v>18486.471869999994</v>
      </c>
      <c r="D12" s="668">
        <f t="shared" si="0"/>
        <v>1684.4681299999938</v>
      </c>
      <c r="E12" s="669">
        <v>0.1002540028002632</v>
      </c>
    </row>
    <row r="13" spans="1:5" ht="19.5" customHeight="1" x14ac:dyDescent="0.25">
      <c r="A13" s="666" t="s">
        <v>637</v>
      </c>
      <c r="B13" s="667">
        <v>5979.7661899999994</v>
      </c>
      <c r="C13" s="650">
        <v>6483.5587899999973</v>
      </c>
      <c r="D13" s="668">
        <f t="shared" si="0"/>
        <v>503.79259999999795</v>
      </c>
      <c r="E13" s="669">
        <v>8.4249548225228788E-2</v>
      </c>
    </row>
    <row r="14" spans="1:5" ht="19.5" customHeight="1" x14ac:dyDescent="0.25">
      <c r="A14" s="666" t="s">
        <v>638</v>
      </c>
      <c r="B14" s="667">
        <v>5593.68228</v>
      </c>
      <c r="C14" s="650">
        <v>6054.3688999999995</v>
      </c>
      <c r="D14" s="668">
        <f t="shared" si="0"/>
        <v>460.68661999999949</v>
      </c>
      <c r="E14" s="669">
        <v>8.2358381641940426E-2</v>
      </c>
    </row>
    <row r="15" spans="1:5" ht="19.5" customHeight="1" x14ac:dyDescent="0.25">
      <c r="A15" s="666" t="s">
        <v>639</v>
      </c>
      <c r="B15" s="667">
        <v>19692.935479999996</v>
      </c>
      <c r="C15" s="650">
        <v>21312.276420000002</v>
      </c>
      <c r="D15" s="668">
        <f t="shared" si="0"/>
        <v>1619.3409400000055</v>
      </c>
      <c r="E15" s="669">
        <v>8.2229535644627205E-2</v>
      </c>
    </row>
    <row r="16" spans="1:5" ht="19.5" customHeight="1" x14ac:dyDescent="0.25">
      <c r="A16" s="666" t="s">
        <v>640</v>
      </c>
      <c r="B16" s="667">
        <v>27878.962550000011</v>
      </c>
      <c r="C16" s="650">
        <v>29957.782059999998</v>
      </c>
      <c r="D16" s="668">
        <f t="shared" si="0"/>
        <v>2078.8195099999866</v>
      </c>
      <c r="E16" s="669">
        <v>7.4565884805494198E-2</v>
      </c>
    </row>
    <row r="17" spans="1:5" ht="19.5" customHeight="1" x14ac:dyDescent="0.25">
      <c r="A17" s="666" t="s">
        <v>641</v>
      </c>
      <c r="B17" s="667">
        <v>9382.174140000001</v>
      </c>
      <c r="C17" s="650">
        <v>10042.015570000001</v>
      </c>
      <c r="D17" s="668">
        <f t="shared" si="0"/>
        <v>659.8414300000004</v>
      </c>
      <c r="E17" s="669">
        <v>7.0329266985871497E-2</v>
      </c>
    </row>
    <row r="18" spans="1:5" ht="19.5" customHeight="1" x14ac:dyDescent="0.25">
      <c r="A18" s="666" t="s">
        <v>642</v>
      </c>
      <c r="B18" s="667">
        <v>19369.090049999995</v>
      </c>
      <c r="C18" s="650">
        <v>20695.620250000004</v>
      </c>
      <c r="D18" s="668">
        <f t="shared" si="0"/>
        <v>1326.5302000000083</v>
      </c>
      <c r="E18" s="669">
        <v>6.8486965395672117E-2</v>
      </c>
    </row>
    <row r="19" spans="1:5" ht="19.5" customHeight="1" x14ac:dyDescent="0.25">
      <c r="A19" s="666" t="s">
        <v>643</v>
      </c>
      <c r="B19" s="667">
        <v>9108.9417599999997</v>
      </c>
      <c r="C19" s="650">
        <v>9637.8064699999977</v>
      </c>
      <c r="D19" s="668">
        <f t="shared" si="0"/>
        <v>528.86470999999801</v>
      </c>
      <c r="E19" s="669">
        <v>5.8059950753269307E-2</v>
      </c>
    </row>
    <row r="20" spans="1:5" ht="19.5" customHeight="1" x14ac:dyDescent="0.25">
      <c r="A20" s="666" t="s">
        <v>644</v>
      </c>
      <c r="B20" s="667">
        <v>9440.0131799999999</v>
      </c>
      <c r="C20" s="650">
        <v>9955.184009999999</v>
      </c>
      <c r="D20" s="668">
        <f t="shared" si="0"/>
        <v>515.17082999999911</v>
      </c>
      <c r="E20" s="669">
        <v>5.457310494983858E-2</v>
      </c>
    </row>
    <row r="21" spans="1:5" ht="19.5" customHeight="1" x14ac:dyDescent="0.25">
      <c r="A21" s="666" t="s">
        <v>645</v>
      </c>
      <c r="B21" s="667">
        <v>21376.821039999999</v>
      </c>
      <c r="C21" s="650">
        <v>22353.489219999996</v>
      </c>
      <c r="D21" s="668">
        <f t="shared" si="0"/>
        <v>976.66817999999694</v>
      </c>
      <c r="E21" s="669">
        <v>4.5688186198147518E-2</v>
      </c>
    </row>
    <row r="22" spans="1:5" ht="19.5" customHeight="1" x14ac:dyDescent="0.25">
      <c r="A22" s="666" t="s">
        <v>646</v>
      </c>
      <c r="B22" s="667">
        <v>5317.3011599999991</v>
      </c>
      <c r="C22" s="650">
        <v>5513.9449299999997</v>
      </c>
      <c r="D22" s="668">
        <f t="shared" si="0"/>
        <v>196.64377000000059</v>
      </c>
      <c r="E22" s="669">
        <v>3.6981875594949587E-2</v>
      </c>
    </row>
    <row r="23" spans="1:5" ht="19.5" customHeight="1" x14ac:dyDescent="0.25">
      <c r="A23" s="666" t="s">
        <v>647</v>
      </c>
      <c r="B23" s="667">
        <v>11373.577239999999</v>
      </c>
      <c r="C23" s="650">
        <v>11789.316380000002</v>
      </c>
      <c r="D23" s="668">
        <f t="shared" si="0"/>
        <v>415.73914000000332</v>
      </c>
      <c r="E23" s="669">
        <v>3.6553067801560424E-2</v>
      </c>
    </row>
    <row r="24" spans="1:5" ht="19.5" customHeight="1" x14ac:dyDescent="0.25">
      <c r="A24" s="666" t="s">
        <v>648</v>
      </c>
      <c r="B24" s="667">
        <v>11831.822380000001</v>
      </c>
      <c r="C24" s="650">
        <v>12197.228709999998</v>
      </c>
      <c r="D24" s="668">
        <f t="shared" si="0"/>
        <v>365.40632999999616</v>
      </c>
      <c r="E24" s="669">
        <v>3.0883351546729054E-2</v>
      </c>
    </row>
    <row r="25" spans="1:5" ht="19.5" customHeight="1" x14ac:dyDescent="0.25">
      <c r="A25" s="666" t="s">
        <v>649</v>
      </c>
      <c r="B25" s="667">
        <v>23456.95314999999</v>
      </c>
      <c r="C25" s="650">
        <v>24052.767049999999</v>
      </c>
      <c r="D25" s="668">
        <f t="shared" si="0"/>
        <v>595.81390000000829</v>
      </c>
      <c r="E25" s="669">
        <v>2.5400310781624524E-2</v>
      </c>
    </row>
    <row r="26" spans="1:5" ht="19.5" customHeight="1" x14ac:dyDescent="0.25">
      <c r="A26" s="666" t="s">
        <v>650</v>
      </c>
      <c r="B26" s="667">
        <v>3226.4098399999998</v>
      </c>
      <c r="C26" s="650">
        <v>3300.6462799999999</v>
      </c>
      <c r="D26" s="668">
        <f t="shared" si="0"/>
        <v>74.23644000000013</v>
      </c>
      <c r="E26" s="669">
        <v>2.3008992558738228E-2</v>
      </c>
    </row>
    <row r="27" spans="1:5" ht="19.5" customHeight="1" x14ac:dyDescent="0.25">
      <c r="A27" s="666" t="s">
        <v>651</v>
      </c>
      <c r="B27" s="667">
        <v>10016.48653</v>
      </c>
      <c r="C27" s="650">
        <v>10220.861659999999</v>
      </c>
      <c r="D27" s="668">
        <f t="shared" si="0"/>
        <v>204.37512999999853</v>
      </c>
      <c r="E27" s="669">
        <v>2.0403874091766916E-2</v>
      </c>
    </row>
    <row r="28" spans="1:5" ht="19.5" customHeight="1" x14ac:dyDescent="0.25">
      <c r="A28" s="666" t="s">
        <v>652</v>
      </c>
      <c r="B28" s="667">
        <v>15067.575640000001</v>
      </c>
      <c r="C28" s="650">
        <v>15150.287899999999</v>
      </c>
      <c r="D28" s="668">
        <f t="shared" si="0"/>
        <v>82.712259999998423</v>
      </c>
      <c r="E28" s="669">
        <v>5.4894205926812045E-3</v>
      </c>
    </row>
    <row r="29" spans="1:5" ht="19.5" customHeight="1" x14ac:dyDescent="0.25">
      <c r="A29" s="666" t="s">
        <v>653</v>
      </c>
      <c r="B29" s="667">
        <v>10130.75692</v>
      </c>
      <c r="C29" s="650">
        <v>10170.085960000002</v>
      </c>
      <c r="D29" s="668">
        <f t="shared" si="0"/>
        <v>39.329040000002351</v>
      </c>
      <c r="E29" s="669">
        <v>3.8821423029467006E-3</v>
      </c>
    </row>
    <row r="30" spans="1:5" ht="19.5" customHeight="1" x14ac:dyDescent="0.25">
      <c r="A30" s="666" t="s">
        <v>654</v>
      </c>
      <c r="B30" s="667">
        <v>7739.3002800000013</v>
      </c>
      <c r="C30" s="650">
        <v>7747.6253600000009</v>
      </c>
      <c r="D30" s="668">
        <f t="shared" si="0"/>
        <v>8.3250799999996161</v>
      </c>
      <c r="E30" s="669">
        <v>1.0756889768850364E-3</v>
      </c>
    </row>
    <row r="31" spans="1:5" ht="19.5" customHeight="1" x14ac:dyDescent="0.25">
      <c r="A31" s="666" t="s">
        <v>655</v>
      </c>
      <c r="B31" s="667">
        <v>6546.8321999999998</v>
      </c>
      <c r="C31" s="650">
        <v>6543.3560200000002</v>
      </c>
      <c r="D31" s="670">
        <f t="shared" si="0"/>
        <v>-3.4761799999996583</v>
      </c>
      <c r="E31" s="671">
        <v>-5.3097129937129672E-4</v>
      </c>
    </row>
    <row r="32" spans="1:5" ht="19.5" customHeight="1" x14ac:dyDescent="0.25">
      <c r="A32" s="666" t="s">
        <v>656</v>
      </c>
      <c r="B32" s="667">
        <v>17912.634869999998</v>
      </c>
      <c r="C32" s="650">
        <v>17740.383969999999</v>
      </c>
      <c r="D32" s="670">
        <f t="shared" si="0"/>
        <v>-172.25089999999909</v>
      </c>
      <c r="E32" s="671">
        <v>-9.6161676520568617E-3</v>
      </c>
    </row>
    <row r="33" spans="1:5" ht="19.5" customHeight="1" x14ac:dyDescent="0.25">
      <c r="A33" s="666" t="s">
        <v>657</v>
      </c>
      <c r="B33" s="667">
        <v>2853.4270599999991</v>
      </c>
      <c r="C33" s="650">
        <v>2805.5706099999998</v>
      </c>
      <c r="D33" s="670">
        <f t="shared" si="0"/>
        <v>-47.856449999999313</v>
      </c>
      <c r="E33" s="671">
        <v>-1.6771569412396103E-2</v>
      </c>
    </row>
    <row r="34" spans="1:5" ht="19.5" customHeight="1" x14ac:dyDescent="0.25">
      <c r="A34" s="666" t="s">
        <v>658</v>
      </c>
      <c r="B34" s="667">
        <v>35319.03817</v>
      </c>
      <c r="C34" s="650">
        <v>33984.580999999998</v>
      </c>
      <c r="D34" s="670">
        <f t="shared" si="0"/>
        <v>-1334.4571700000015</v>
      </c>
      <c r="E34" s="671">
        <v>-3.7782941980948115E-2</v>
      </c>
    </row>
    <row r="35" spans="1:5" ht="19.5" customHeight="1" x14ac:dyDescent="0.25">
      <c r="A35" s="666" t="s">
        <v>659</v>
      </c>
      <c r="B35" s="667">
        <v>12527.500310000003</v>
      </c>
      <c r="C35" s="650">
        <v>11877.340340000001</v>
      </c>
      <c r="D35" s="670">
        <f t="shared" si="0"/>
        <v>-650.15997000000243</v>
      </c>
      <c r="E35" s="671">
        <v>-5.1898619350343678E-2</v>
      </c>
    </row>
    <row r="36" spans="1:5" ht="19.5" customHeight="1" x14ac:dyDescent="0.25">
      <c r="A36" s="666" t="s">
        <v>660</v>
      </c>
      <c r="B36" s="667">
        <v>10436.278319999999</v>
      </c>
      <c r="C36" s="650">
        <v>9892.4758099999981</v>
      </c>
      <c r="D36" s="670">
        <f t="shared" si="0"/>
        <v>-543.80251000000135</v>
      </c>
      <c r="E36" s="671">
        <v>-5.2106938251911372E-2</v>
      </c>
    </row>
    <row r="37" spans="1:5" ht="19.5" customHeight="1" x14ac:dyDescent="0.25">
      <c r="A37" s="666" t="s">
        <v>661</v>
      </c>
      <c r="B37" s="667">
        <v>6425.0005900000006</v>
      </c>
      <c r="C37" s="650">
        <v>5890.497940000002</v>
      </c>
      <c r="D37" s="670">
        <f t="shared" si="0"/>
        <v>-534.50264999999854</v>
      </c>
      <c r="E37" s="671">
        <v>-8.3191066290625559E-2</v>
      </c>
    </row>
    <row r="38" spans="1:5" ht="19.5" customHeight="1" x14ac:dyDescent="0.25">
      <c r="A38" s="666" t="s">
        <v>662</v>
      </c>
      <c r="B38" s="667">
        <v>7319.8372099999988</v>
      </c>
      <c r="C38" s="650">
        <v>6693.1535400000012</v>
      </c>
      <c r="D38" s="670">
        <f t="shared" si="0"/>
        <v>-626.68366999999762</v>
      </c>
      <c r="E38" s="671">
        <v>-8.5614427209372068E-2</v>
      </c>
    </row>
    <row r="39" spans="1:5" ht="19.5" customHeight="1" x14ac:dyDescent="0.25">
      <c r="A39" s="666" t="s">
        <v>663</v>
      </c>
      <c r="B39" s="667">
        <v>10810.906199999998</v>
      </c>
      <c r="C39" s="650">
        <v>9319.379069999999</v>
      </c>
      <c r="D39" s="670">
        <f t="shared" si="0"/>
        <v>-1491.5271299999986</v>
      </c>
      <c r="E39" s="671">
        <v>-0.13796504219045014</v>
      </c>
    </row>
    <row r="40" spans="1:5" ht="19.5" customHeight="1" thickBot="1" x14ac:dyDescent="0.3">
      <c r="A40" s="676" t="s">
        <v>664</v>
      </c>
      <c r="B40" s="680">
        <f>SUM(B4:B39)</f>
        <v>717304.69397999987</v>
      </c>
      <c r="C40" s="680">
        <f>SUM(C4:C39)</f>
        <v>785047.91017000005</v>
      </c>
      <c r="D40" s="680">
        <f t="shared" si="0"/>
        <v>67743.216190000181</v>
      </c>
      <c r="E40" s="681">
        <v>9.4441339584889095E-2</v>
      </c>
    </row>
    <row r="41" spans="1:5" ht="19.5" customHeight="1" thickTop="1" x14ac:dyDescent="0.25">
      <c r="A41" s="678" t="s">
        <v>665</v>
      </c>
      <c r="B41" s="679">
        <v>26562.697160000007</v>
      </c>
      <c r="C41" s="679">
        <v>31295.196819999997</v>
      </c>
      <c r="D41" s="682">
        <f t="shared" si="0"/>
        <v>4732.4996599999904</v>
      </c>
      <c r="E41" s="683">
        <v>0.1781633706657817</v>
      </c>
    </row>
    <row r="42" spans="1:5" ht="19.5" customHeight="1" thickBot="1" x14ac:dyDescent="0.3">
      <c r="A42" s="677" t="s">
        <v>666</v>
      </c>
      <c r="B42" s="684">
        <f>SUM(B40:B41)</f>
        <v>743867.39113999985</v>
      </c>
      <c r="C42" s="684">
        <f>SUM(C40:C41)</f>
        <v>816343.10699</v>
      </c>
      <c r="D42" s="684">
        <f>SUM(D40:D41)</f>
        <v>72475.715850000168</v>
      </c>
      <c r="E42" s="685">
        <v>9.7430962444702507E-2</v>
      </c>
    </row>
    <row r="43" spans="1:5" x14ac:dyDescent="0.25">
      <c r="A43" s="162"/>
      <c r="B43" s="162"/>
      <c r="C43" s="162"/>
      <c r="D43" s="162"/>
      <c r="E43" s="162"/>
    </row>
    <row r="45" spans="1:5" ht="12.75" customHeight="1" x14ac:dyDescent="0.25"/>
  </sheetData>
  <mergeCells count="2">
    <mergeCell ref="A2:A3"/>
    <mergeCell ref="B2:E2"/>
  </mergeCells>
  <conditionalFormatting sqref="D40">
    <cfRule type="cellIs" dxfId="4" priority="1" stopIfTrue="1" operator="lessThan">
      <formula>0</formula>
    </cfRule>
  </conditionalFormatting>
  <conditionalFormatting sqref="D41">
    <cfRule type="cellIs" dxfId="3" priority="2" stopIfTrue="1" operator="lessThan">
      <formula>0</formula>
    </cfRule>
  </conditionalFormatting>
  <conditionalFormatting sqref="D4:D39">
    <cfRule type="cellIs" dxfId="2" priority="3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5:H10"/>
  <sheetViews>
    <sheetView zoomScale="80" zoomScaleNormal="80" workbookViewId="0">
      <selection activeCell="E7" sqref="E7"/>
    </sheetView>
  </sheetViews>
  <sheetFormatPr defaultRowHeight="15" x14ac:dyDescent="0.25"/>
  <cols>
    <col min="1" max="1" width="16.140625" style="644" customWidth="1"/>
    <col min="2" max="2" width="16.7109375" style="644" bestFit="1" customWidth="1"/>
    <col min="3" max="3" width="26.85546875" style="644" customWidth="1"/>
    <col min="4" max="4" width="20" style="644" customWidth="1"/>
    <col min="5" max="5" width="13.5703125" style="644" customWidth="1"/>
    <col min="6" max="6" width="14.28515625" style="644" bestFit="1" customWidth="1"/>
    <col min="7" max="7" width="15.5703125" style="644" bestFit="1" customWidth="1"/>
    <col min="8" max="8" width="16.28515625" style="644" customWidth="1"/>
    <col min="9" max="9" width="15.42578125" style="644" customWidth="1"/>
    <col min="10" max="10" width="12.42578125" style="644" bestFit="1" customWidth="1"/>
    <col min="11" max="249" width="9.140625" style="644"/>
    <col min="250" max="251" width="18" style="644" customWidth="1"/>
    <col min="252" max="252" width="22.28515625" style="644" customWidth="1"/>
    <col min="253" max="253" width="20.140625" style="644" customWidth="1"/>
    <col min="254" max="254" width="17.28515625" style="644" customWidth="1"/>
    <col min="255" max="255" width="9.140625" style="644"/>
    <col min="256" max="256" width="13.85546875" style="644" bestFit="1" customWidth="1"/>
    <col min="257" max="257" width="16.7109375" style="644" bestFit="1" customWidth="1"/>
    <col min="258" max="258" width="12.7109375" style="644" bestFit="1" customWidth="1"/>
    <col min="259" max="505" width="9.140625" style="644"/>
    <col min="506" max="507" width="18" style="644" customWidth="1"/>
    <col min="508" max="508" width="22.28515625" style="644" customWidth="1"/>
    <col min="509" max="509" width="20.140625" style="644" customWidth="1"/>
    <col min="510" max="510" width="17.28515625" style="644" customWidth="1"/>
    <col min="511" max="511" width="9.140625" style="644"/>
    <col min="512" max="512" width="13.85546875" style="644" bestFit="1" customWidth="1"/>
    <col min="513" max="513" width="16.7109375" style="644" bestFit="1" customWidth="1"/>
    <col min="514" max="514" width="12.7109375" style="644" bestFit="1" customWidth="1"/>
    <col min="515" max="761" width="9.140625" style="644"/>
    <col min="762" max="763" width="18" style="644" customWidth="1"/>
    <col min="764" max="764" width="22.28515625" style="644" customWidth="1"/>
    <col min="765" max="765" width="20.140625" style="644" customWidth="1"/>
    <col min="766" max="766" width="17.28515625" style="644" customWidth="1"/>
    <col min="767" max="767" width="9.140625" style="644"/>
    <col min="768" max="768" width="13.85546875" style="644" bestFit="1" customWidth="1"/>
    <col min="769" max="769" width="16.7109375" style="644" bestFit="1" customWidth="1"/>
    <col min="770" max="770" width="12.7109375" style="644" bestFit="1" customWidth="1"/>
    <col min="771" max="1017" width="9.140625" style="644"/>
    <col min="1018" max="1019" width="18" style="644" customWidth="1"/>
    <col min="1020" max="1020" width="22.28515625" style="644" customWidth="1"/>
    <col min="1021" max="1021" width="20.140625" style="644" customWidth="1"/>
    <col min="1022" max="1022" width="17.28515625" style="644" customWidth="1"/>
    <col min="1023" max="1023" width="9.140625" style="644"/>
    <col min="1024" max="1024" width="13.85546875" style="644" bestFit="1" customWidth="1"/>
    <col min="1025" max="1025" width="16.7109375" style="644" bestFit="1" customWidth="1"/>
    <col min="1026" max="1026" width="12.7109375" style="644" bestFit="1" customWidth="1"/>
    <col min="1027" max="1273" width="9.140625" style="644"/>
    <col min="1274" max="1275" width="18" style="644" customWidth="1"/>
    <col min="1276" max="1276" width="22.28515625" style="644" customWidth="1"/>
    <col min="1277" max="1277" width="20.140625" style="644" customWidth="1"/>
    <col min="1278" max="1278" width="17.28515625" style="644" customWidth="1"/>
    <col min="1279" max="1279" width="9.140625" style="644"/>
    <col min="1280" max="1280" width="13.85546875" style="644" bestFit="1" customWidth="1"/>
    <col min="1281" max="1281" width="16.7109375" style="644" bestFit="1" customWidth="1"/>
    <col min="1282" max="1282" width="12.7109375" style="644" bestFit="1" customWidth="1"/>
    <col min="1283" max="1529" width="9.140625" style="644"/>
    <col min="1530" max="1531" width="18" style="644" customWidth="1"/>
    <col min="1532" max="1532" width="22.28515625" style="644" customWidth="1"/>
    <col min="1533" max="1533" width="20.140625" style="644" customWidth="1"/>
    <col min="1534" max="1534" width="17.28515625" style="644" customWidth="1"/>
    <col min="1535" max="1535" width="9.140625" style="644"/>
    <col min="1536" max="1536" width="13.85546875" style="644" bestFit="1" customWidth="1"/>
    <col min="1537" max="1537" width="16.7109375" style="644" bestFit="1" customWidth="1"/>
    <col min="1538" max="1538" width="12.7109375" style="644" bestFit="1" customWidth="1"/>
    <col min="1539" max="1785" width="9.140625" style="644"/>
    <col min="1786" max="1787" width="18" style="644" customWidth="1"/>
    <col min="1788" max="1788" width="22.28515625" style="644" customWidth="1"/>
    <col min="1789" max="1789" width="20.140625" style="644" customWidth="1"/>
    <col min="1790" max="1790" width="17.28515625" style="644" customWidth="1"/>
    <col min="1791" max="1791" width="9.140625" style="644"/>
    <col min="1792" max="1792" width="13.85546875" style="644" bestFit="1" customWidth="1"/>
    <col min="1793" max="1793" width="16.7109375" style="644" bestFit="1" customWidth="1"/>
    <col min="1794" max="1794" width="12.7109375" style="644" bestFit="1" customWidth="1"/>
    <col min="1795" max="2041" width="9.140625" style="644"/>
    <col min="2042" max="2043" width="18" style="644" customWidth="1"/>
    <col min="2044" max="2044" width="22.28515625" style="644" customWidth="1"/>
    <col min="2045" max="2045" width="20.140625" style="644" customWidth="1"/>
    <col min="2046" max="2046" width="17.28515625" style="644" customWidth="1"/>
    <col min="2047" max="2047" width="9.140625" style="644"/>
    <col min="2048" max="2048" width="13.85546875" style="644" bestFit="1" customWidth="1"/>
    <col min="2049" max="2049" width="16.7109375" style="644" bestFit="1" customWidth="1"/>
    <col min="2050" max="2050" width="12.7109375" style="644" bestFit="1" customWidth="1"/>
    <col min="2051" max="2297" width="9.140625" style="644"/>
    <col min="2298" max="2299" width="18" style="644" customWidth="1"/>
    <col min="2300" max="2300" width="22.28515625" style="644" customWidth="1"/>
    <col min="2301" max="2301" width="20.140625" style="644" customWidth="1"/>
    <col min="2302" max="2302" width="17.28515625" style="644" customWidth="1"/>
    <col min="2303" max="2303" width="9.140625" style="644"/>
    <col min="2304" max="2304" width="13.85546875" style="644" bestFit="1" customWidth="1"/>
    <col min="2305" max="2305" width="16.7109375" style="644" bestFit="1" customWidth="1"/>
    <col min="2306" max="2306" width="12.7109375" style="644" bestFit="1" customWidth="1"/>
    <col min="2307" max="2553" width="9.140625" style="644"/>
    <col min="2554" max="2555" width="18" style="644" customWidth="1"/>
    <col min="2556" max="2556" width="22.28515625" style="644" customWidth="1"/>
    <col min="2557" max="2557" width="20.140625" style="644" customWidth="1"/>
    <col min="2558" max="2558" width="17.28515625" style="644" customWidth="1"/>
    <col min="2559" max="2559" width="9.140625" style="644"/>
    <col min="2560" max="2560" width="13.85546875" style="644" bestFit="1" customWidth="1"/>
    <col min="2561" max="2561" width="16.7109375" style="644" bestFit="1" customWidth="1"/>
    <col min="2562" max="2562" width="12.7109375" style="644" bestFit="1" customWidth="1"/>
    <col min="2563" max="2809" width="9.140625" style="644"/>
    <col min="2810" max="2811" width="18" style="644" customWidth="1"/>
    <col min="2812" max="2812" width="22.28515625" style="644" customWidth="1"/>
    <col min="2813" max="2813" width="20.140625" style="644" customWidth="1"/>
    <col min="2814" max="2814" width="17.28515625" style="644" customWidth="1"/>
    <col min="2815" max="2815" width="9.140625" style="644"/>
    <col min="2816" max="2816" width="13.85546875" style="644" bestFit="1" customWidth="1"/>
    <col min="2817" max="2817" width="16.7109375" style="644" bestFit="1" customWidth="1"/>
    <col min="2818" max="2818" width="12.7109375" style="644" bestFit="1" customWidth="1"/>
    <col min="2819" max="3065" width="9.140625" style="644"/>
    <col min="3066" max="3067" width="18" style="644" customWidth="1"/>
    <col min="3068" max="3068" width="22.28515625" style="644" customWidth="1"/>
    <col min="3069" max="3069" width="20.140625" style="644" customWidth="1"/>
    <col min="3070" max="3070" width="17.28515625" style="644" customWidth="1"/>
    <col min="3071" max="3071" width="9.140625" style="644"/>
    <col min="3072" max="3072" width="13.85546875" style="644" bestFit="1" customWidth="1"/>
    <col min="3073" max="3073" width="16.7109375" style="644" bestFit="1" customWidth="1"/>
    <col min="3074" max="3074" width="12.7109375" style="644" bestFit="1" customWidth="1"/>
    <col min="3075" max="3321" width="9.140625" style="644"/>
    <col min="3322" max="3323" width="18" style="644" customWidth="1"/>
    <col min="3324" max="3324" width="22.28515625" style="644" customWidth="1"/>
    <col min="3325" max="3325" width="20.140625" style="644" customWidth="1"/>
    <col min="3326" max="3326" width="17.28515625" style="644" customWidth="1"/>
    <col min="3327" max="3327" width="9.140625" style="644"/>
    <col min="3328" max="3328" width="13.85546875" style="644" bestFit="1" customWidth="1"/>
    <col min="3329" max="3329" width="16.7109375" style="644" bestFit="1" customWidth="1"/>
    <col min="3330" max="3330" width="12.7109375" style="644" bestFit="1" customWidth="1"/>
    <col min="3331" max="3577" width="9.140625" style="644"/>
    <col min="3578" max="3579" width="18" style="644" customWidth="1"/>
    <col min="3580" max="3580" width="22.28515625" style="644" customWidth="1"/>
    <col min="3581" max="3581" width="20.140625" style="644" customWidth="1"/>
    <col min="3582" max="3582" width="17.28515625" style="644" customWidth="1"/>
    <col min="3583" max="3583" width="9.140625" style="644"/>
    <col min="3584" max="3584" width="13.85546875" style="644" bestFit="1" customWidth="1"/>
    <col min="3585" max="3585" width="16.7109375" style="644" bestFit="1" customWidth="1"/>
    <col min="3586" max="3586" width="12.7109375" style="644" bestFit="1" customWidth="1"/>
    <col min="3587" max="3833" width="9.140625" style="644"/>
    <col min="3834" max="3835" width="18" style="644" customWidth="1"/>
    <col min="3836" max="3836" width="22.28515625" style="644" customWidth="1"/>
    <col min="3837" max="3837" width="20.140625" style="644" customWidth="1"/>
    <col min="3838" max="3838" width="17.28515625" style="644" customWidth="1"/>
    <col min="3839" max="3839" width="9.140625" style="644"/>
    <col min="3840" max="3840" width="13.85546875" style="644" bestFit="1" customWidth="1"/>
    <col min="3841" max="3841" width="16.7109375" style="644" bestFit="1" customWidth="1"/>
    <col min="3842" max="3842" width="12.7109375" style="644" bestFit="1" customWidth="1"/>
    <col min="3843" max="4089" width="9.140625" style="644"/>
    <col min="4090" max="4091" width="18" style="644" customWidth="1"/>
    <col min="4092" max="4092" width="22.28515625" style="644" customWidth="1"/>
    <col min="4093" max="4093" width="20.140625" style="644" customWidth="1"/>
    <col min="4094" max="4094" width="17.28515625" style="644" customWidth="1"/>
    <col min="4095" max="4095" width="9.140625" style="644"/>
    <col min="4096" max="4096" width="13.85546875" style="644" bestFit="1" customWidth="1"/>
    <col min="4097" max="4097" width="16.7109375" style="644" bestFit="1" customWidth="1"/>
    <col min="4098" max="4098" width="12.7109375" style="644" bestFit="1" customWidth="1"/>
    <col min="4099" max="4345" width="9.140625" style="644"/>
    <col min="4346" max="4347" width="18" style="644" customWidth="1"/>
    <col min="4348" max="4348" width="22.28515625" style="644" customWidth="1"/>
    <col min="4349" max="4349" width="20.140625" style="644" customWidth="1"/>
    <col min="4350" max="4350" width="17.28515625" style="644" customWidth="1"/>
    <col min="4351" max="4351" width="9.140625" style="644"/>
    <col min="4352" max="4352" width="13.85546875" style="644" bestFit="1" customWidth="1"/>
    <col min="4353" max="4353" width="16.7109375" style="644" bestFit="1" customWidth="1"/>
    <col min="4354" max="4354" width="12.7109375" style="644" bestFit="1" customWidth="1"/>
    <col min="4355" max="4601" width="9.140625" style="644"/>
    <col min="4602" max="4603" width="18" style="644" customWidth="1"/>
    <col min="4604" max="4604" width="22.28515625" style="644" customWidth="1"/>
    <col min="4605" max="4605" width="20.140625" style="644" customWidth="1"/>
    <col min="4606" max="4606" width="17.28515625" style="644" customWidth="1"/>
    <col min="4607" max="4607" width="9.140625" style="644"/>
    <col min="4608" max="4608" width="13.85546875" style="644" bestFit="1" customWidth="1"/>
    <col min="4609" max="4609" width="16.7109375" style="644" bestFit="1" customWidth="1"/>
    <col min="4610" max="4610" width="12.7109375" style="644" bestFit="1" customWidth="1"/>
    <col min="4611" max="4857" width="9.140625" style="644"/>
    <col min="4858" max="4859" width="18" style="644" customWidth="1"/>
    <col min="4860" max="4860" width="22.28515625" style="644" customWidth="1"/>
    <col min="4861" max="4861" width="20.140625" style="644" customWidth="1"/>
    <col min="4862" max="4862" width="17.28515625" style="644" customWidth="1"/>
    <col min="4863" max="4863" width="9.140625" style="644"/>
    <col min="4864" max="4864" width="13.85546875" style="644" bestFit="1" customWidth="1"/>
    <col min="4865" max="4865" width="16.7109375" style="644" bestFit="1" customWidth="1"/>
    <col min="4866" max="4866" width="12.7109375" style="644" bestFit="1" customWidth="1"/>
    <col min="4867" max="5113" width="9.140625" style="644"/>
    <col min="5114" max="5115" width="18" style="644" customWidth="1"/>
    <col min="5116" max="5116" width="22.28515625" style="644" customWidth="1"/>
    <col min="5117" max="5117" width="20.140625" style="644" customWidth="1"/>
    <col min="5118" max="5118" width="17.28515625" style="644" customWidth="1"/>
    <col min="5119" max="5119" width="9.140625" style="644"/>
    <col min="5120" max="5120" width="13.85546875" style="644" bestFit="1" customWidth="1"/>
    <col min="5121" max="5121" width="16.7109375" style="644" bestFit="1" customWidth="1"/>
    <col min="5122" max="5122" width="12.7109375" style="644" bestFit="1" customWidth="1"/>
    <col min="5123" max="5369" width="9.140625" style="644"/>
    <col min="5370" max="5371" width="18" style="644" customWidth="1"/>
    <col min="5372" max="5372" width="22.28515625" style="644" customWidth="1"/>
    <col min="5373" max="5373" width="20.140625" style="644" customWidth="1"/>
    <col min="5374" max="5374" width="17.28515625" style="644" customWidth="1"/>
    <col min="5375" max="5375" width="9.140625" style="644"/>
    <col min="5376" max="5376" width="13.85546875" style="644" bestFit="1" customWidth="1"/>
    <col min="5377" max="5377" width="16.7109375" style="644" bestFit="1" customWidth="1"/>
    <col min="5378" max="5378" width="12.7109375" style="644" bestFit="1" customWidth="1"/>
    <col min="5379" max="5625" width="9.140625" style="644"/>
    <col min="5626" max="5627" width="18" style="644" customWidth="1"/>
    <col min="5628" max="5628" width="22.28515625" style="644" customWidth="1"/>
    <col min="5629" max="5629" width="20.140625" style="644" customWidth="1"/>
    <col min="5630" max="5630" width="17.28515625" style="644" customWidth="1"/>
    <col min="5631" max="5631" width="9.140625" style="644"/>
    <col min="5632" max="5632" width="13.85546875" style="644" bestFit="1" customWidth="1"/>
    <col min="5633" max="5633" width="16.7109375" style="644" bestFit="1" customWidth="1"/>
    <col min="5634" max="5634" width="12.7109375" style="644" bestFit="1" customWidth="1"/>
    <col min="5635" max="5881" width="9.140625" style="644"/>
    <col min="5882" max="5883" width="18" style="644" customWidth="1"/>
    <col min="5884" max="5884" width="22.28515625" style="644" customWidth="1"/>
    <col min="5885" max="5885" width="20.140625" style="644" customWidth="1"/>
    <col min="5886" max="5886" width="17.28515625" style="644" customWidth="1"/>
    <col min="5887" max="5887" width="9.140625" style="644"/>
    <col min="5888" max="5888" width="13.85546875" style="644" bestFit="1" customWidth="1"/>
    <col min="5889" max="5889" width="16.7109375" style="644" bestFit="1" customWidth="1"/>
    <col min="5890" max="5890" width="12.7109375" style="644" bestFit="1" customWidth="1"/>
    <col min="5891" max="6137" width="9.140625" style="644"/>
    <col min="6138" max="6139" width="18" style="644" customWidth="1"/>
    <col min="6140" max="6140" width="22.28515625" style="644" customWidth="1"/>
    <col min="6141" max="6141" width="20.140625" style="644" customWidth="1"/>
    <col min="6142" max="6142" width="17.28515625" style="644" customWidth="1"/>
    <col min="6143" max="6143" width="9.140625" style="644"/>
    <col min="6144" max="6144" width="13.85546875" style="644" bestFit="1" customWidth="1"/>
    <col min="6145" max="6145" width="16.7109375" style="644" bestFit="1" customWidth="1"/>
    <col min="6146" max="6146" width="12.7109375" style="644" bestFit="1" customWidth="1"/>
    <col min="6147" max="6393" width="9.140625" style="644"/>
    <col min="6394" max="6395" width="18" style="644" customWidth="1"/>
    <col min="6396" max="6396" width="22.28515625" style="644" customWidth="1"/>
    <col min="6397" max="6397" width="20.140625" style="644" customWidth="1"/>
    <col min="6398" max="6398" width="17.28515625" style="644" customWidth="1"/>
    <col min="6399" max="6399" width="9.140625" style="644"/>
    <col min="6400" max="6400" width="13.85546875" style="644" bestFit="1" customWidth="1"/>
    <col min="6401" max="6401" width="16.7109375" style="644" bestFit="1" customWidth="1"/>
    <col min="6402" max="6402" width="12.7109375" style="644" bestFit="1" customWidth="1"/>
    <col min="6403" max="6649" width="9.140625" style="644"/>
    <col min="6650" max="6651" width="18" style="644" customWidth="1"/>
    <col min="6652" max="6652" width="22.28515625" style="644" customWidth="1"/>
    <col min="6653" max="6653" width="20.140625" style="644" customWidth="1"/>
    <col min="6654" max="6654" width="17.28515625" style="644" customWidth="1"/>
    <col min="6655" max="6655" width="9.140625" style="644"/>
    <col min="6656" max="6656" width="13.85546875" style="644" bestFit="1" customWidth="1"/>
    <col min="6657" max="6657" width="16.7109375" style="644" bestFit="1" customWidth="1"/>
    <col min="6658" max="6658" width="12.7109375" style="644" bestFit="1" customWidth="1"/>
    <col min="6659" max="6905" width="9.140625" style="644"/>
    <col min="6906" max="6907" width="18" style="644" customWidth="1"/>
    <col min="6908" max="6908" width="22.28515625" style="644" customWidth="1"/>
    <col min="6909" max="6909" width="20.140625" style="644" customWidth="1"/>
    <col min="6910" max="6910" width="17.28515625" style="644" customWidth="1"/>
    <col min="6911" max="6911" width="9.140625" style="644"/>
    <col min="6912" max="6912" width="13.85546875" style="644" bestFit="1" customWidth="1"/>
    <col min="6913" max="6913" width="16.7109375" style="644" bestFit="1" customWidth="1"/>
    <col min="6914" max="6914" width="12.7109375" style="644" bestFit="1" customWidth="1"/>
    <col min="6915" max="7161" width="9.140625" style="644"/>
    <col min="7162" max="7163" width="18" style="644" customWidth="1"/>
    <col min="7164" max="7164" width="22.28515625" style="644" customWidth="1"/>
    <col min="7165" max="7165" width="20.140625" style="644" customWidth="1"/>
    <col min="7166" max="7166" width="17.28515625" style="644" customWidth="1"/>
    <col min="7167" max="7167" width="9.140625" style="644"/>
    <col min="7168" max="7168" width="13.85546875" style="644" bestFit="1" customWidth="1"/>
    <col min="7169" max="7169" width="16.7109375" style="644" bestFit="1" customWidth="1"/>
    <col min="7170" max="7170" width="12.7109375" style="644" bestFit="1" customWidth="1"/>
    <col min="7171" max="7417" width="9.140625" style="644"/>
    <col min="7418" max="7419" width="18" style="644" customWidth="1"/>
    <col min="7420" max="7420" width="22.28515625" style="644" customWidth="1"/>
    <col min="7421" max="7421" width="20.140625" style="644" customWidth="1"/>
    <col min="7422" max="7422" width="17.28515625" style="644" customWidth="1"/>
    <col min="7423" max="7423" width="9.140625" style="644"/>
    <col min="7424" max="7424" width="13.85546875" style="644" bestFit="1" customWidth="1"/>
    <col min="7425" max="7425" width="16.7109375" style="644" bestFit="1" customWidth="1"/>
    <col min="7426" max="7426" width="12.7109375" style="644" bestFit="1" customWidth="1"/>
    <col min="7427" max="7673" width="9.140625" style="644"/>
    <col min="7674" max="7675" width="18" style="644" customWidth="1"/>
    <col min="7676" max="7676" width="22.28515625" style="644" customWidth="1"/>
    <col min="7677" max="7677" width="20.140625" style="644" customWidth="1"/>
    <col min="7678" max="7678" width="17.28515625" style="644" customWidth="1"/>
    <col min="7679" max="7679" width="9.140625" style="644"/>
    <col min="7680" max="7680" width="13.85546875" style="644" bestFit="1" customWidth="1"/>
    <col min="7681" max="7681" width="16.7109375" style="644" bestFit="1" customWidth="1"/>
    <col min="7682" max="7682" width="12.7109375" style="644" bestFit="1" customWidth="1"/>
    <col min="7683" max="7929" width="9.140625" style="644"/>
    <col min="7930" max="7931" width="18" style="644" customWidth="1"/>
    <col min="7932" max="7932" width="22.28515625" style="644" customWidth="1"/>
    <col min="7933" max="7933" width="20.140625" style="644" customWidth="1"/>
    <col min="7934" max="7934" width="17.28515625" style="644" customWidth="1"/>
    <col min="7935" max="7935" width="9.140625" style="644"/>
    <col min="7936" max="7936" width="13.85546875" style="644" bestFit="1" customWidth="1"/>
    <col min="7937" max="7937" width="16.7109375" style="644" bestFit="1" customWidth="1"/>
    <col min="7938" max="7938" width="12.7109375" style="644" bestFit="1" customWidth="1"/>
    <col min="7939" max="8185" width="9.140625" style="644"/>
    <col min="8186" max="8187" width="18" style="644" customWidth="1"/>
    <col min="8188" max="8188" width="22.28515625" style="644" customWidth="1"/>
    <col min="8189" max="8189" width="20.140625" style="644" customWidth="1"/>
    <col min="8190" max="8190" width="17.28515625" style="644" customWidth="1"/>
    <col min="8191" max="8191" width="9.140625" style="644"/>
    <col min="8192" max="8192" width="13.85546875" style="644" bestFit="1" customWidth="1"/>
    <col min="8193" max="8193" width="16.7109375" style="644" bestFit="1" customWidth="1"/>
    <col min="8194" max="8194" width="12.7109375" style="644" bestFit="1" customWidth="1"/>
    <col min="8195" max="8441" width="9.140625" style="644"/>
    <col min="8442" max="8443" width="18" style="644" customWidth="1"/>
    <col min="8444" max="8444" width="22.28515625" style="644" customWidth="1"/>
    <col min="8445" max="8445" width="20.140625" style="644" customWidth="1"/>
    <col min="8446" max="8446" width="17.28515625" style="644" customWidth="1"/>
    <col min="8447" max="8447" width="9.140625" style="644"/>
    <col min="8448" max="8448" width="13.85546875" style="644" bestFit="1" customWidth="1"/>
    <col min="8449" max="8449" width="16.7109375" style="644" bestFit="1" customWidth="1"/>
    <col min="8450" max="8450" width="12.7109375" style="644" bestFit="1" customWidth="1"/>
    <col min="8451" max="8697" width="9.140625" style="644"/>
    <col min="8698" max="8699" width="18" style="644" customWidth="1"/>
    <col min="8700" max="8700" width="22.28515625" style="644" customWidth="1"/>
    <col min="8701" max="8701" width="20.140625" style="644" customWidth="1"/>
    <col min="8702" max="8702" width="17.28515625" style="644" customWidth="1"/>
    <col min="8703" max="8703" width="9.140625" style="644"/>
    <col min="8704" max="8704" width="13.85546875" style="644" bestFit="1" customWidth="1"/>
    <col min="8705" max="8705" width="16.7109375" style="644" bestFit="1" customWidth="1"/>
    <col min="8706" max="8706" width="12.7109375" style="644" bestFit="1" customWidth="1"/>
    <col min="8707" max="8953" width="9.140625" style="644"/>
    <col min="8954" max="8955" width="18" style="644" customWidth="1"/>
    <col min="8956" max="8956" width="22.28515625" style="644" customWidth="1"/>
    <col min="8957" max="8957" width="20.140625" style="644" customWidth="1"/>
    <col min="8958" max="8958" width="17.28515625" style="644" customWidth="1"/>
    <col min="8959" max="8959" width="9.140625" style="644"/>
    <col min="8960" max="8960" width="13.85546875" style="644" bestFit="1" customWidth="1"/>
    <col min="8961" max="8961" width="16.7109375" style="644" bestFit="1" customWidth="1"/>
    <col min="8962" max="8962" width="12.7109375" style="644" bestFit="1" customWidth="1"/>
    <col min="8963" max="9209" width="9.140625" style="644"/>
    <col min="9210" max="9211" width="18" style="644" customWidth="1"/>
    <col min="9212" max="9212" width="22.28515625" style="644" customWidth="1"/>
    <col min="9213" max="9213" width="20.140625" style="644" customWidth="1"/>
    <col min="9214" max="9214" width="17.28515625" style="644" customWidth="1"/>
    <col min="9215" max="9215" width="9.140625" style="644"/>
    <col min="9216" max="9216" width="13.85546875" style="644" bestFit="1" customWidth="1"/>
    <col min="9217" max="9217" width="16.7109375" style="644" bestFit="1" customWidth="1"/>
    <col min="9218" max="9218" width="12.7109375" style="644" bestFit="1" customWidth="1"/>
    <col min="9219" max="9465" width="9.140625" style="644"/>
    <col min="9466" max="9467" width="18" style="644" customWidth="1"/>
    <col min="9468" max="9468" width="22.28515625" style="644" customWidth="1"/>
    <col min="9469" max="9469" width="20.140625" style="644" customWidth="1"/>
    <col min="9470" max="9470" width="17.28515625" style="644" customWidth="1"/>
    <col min="9471" max="9471" width="9.140625" style="644"/>
    <col min="9472" max="9472" width="13.85546875" style="644" bestFit="1" customWidth="1"/>
    <col min="9473" max="9473" width="16.7109375" style="644" bestFit="1" customWidth="1"/>
    <col min="9474" max="9474" width="12.7109375" style="644" bestFit="1" customWidth="1"/>
    <col min="9475" max="9721" width="9.140625" style="644"/>
    <col min="9722" max="9723" width="18" style="644" customWidth="1"/>
    <col min="9724" max="9724" width="22.28515625" style="644" customWidth="1"/>
    <col min="9725" max="9725" width="20.140625" style="644" customWidth="1"/>
    <col min="9726" max="9726" width="17.28515625" style="644" customWidth="1"/>
    <col min="9727" max="9727" width="9.140625" style="644"/>
    <col min="9728" max="9728" width="13.85546875" style="644" bestFit="1" customWidth="1"/>
    <col min="9729" max="9729" width="16.7109375" style="644" bestFit="1" customWidth="1"/>
    <col min="9730" max="9730" width="12.7109375" style="644" bestFit="1" customWidth="1"/>
    <col min="9731" max="9977" width="9.140625" style="644"/>
    <col min="9978" max="9979" width="18" style="644" customWidth="1"/>
    <col min="9980" max="9980" width="22.28515625" style="644" customWidth="1"/>
    <col min="9981" max="9981" width="20.140625" style="644" customWidth="1"/>
    <col min="9982" max="9982" width="17.28515625" style="644" customWidth="1"/>
    <col min="9983" max="9983" width="9.140625" style="644"/>
    <col min="9984" max="9984" width="13.85546875" style="644" bestFit="1" customWidth="1"/>
    <col min="9985" max="9985" width="16.7109375" style="644" bestFit="1" customWidth="1"/>
    <col min="9986" max="9986" width="12.7109375" style="644" bestFit="1" customWidth="1"/>
    <col min="9987" max="10233" width="9.140625" style="644"/>
    <col min="10234" max="10235" width="18" style="644" customWidth="1"/>
    <col min="10236" max="10236" width="22.28515625" style="644" customWidth="1"/>
    <col min="10237" max="10237" width="20.140625" style="644" customWidth="1"/>
    <col min="10238" max="10238" width="17.28515625" style="644" customWidth="1"/>
    <col min="10239" max="10239" width="9.140625" style="644"/>
    <col min="10240" max="10240" width="13.85546875" style="644" bestFit="1" customWidth="1"/>
    <col min="10241" max="10241" width="16.7109375" style="644" bestFit="1" customWidth="1"/>
    <col min="10242" max="10242" width="12.7109375" style="644" bestFit="1" customWidth="1"/>
    <col min="10243" max="10489" width="9.140625" style="644"/>
    <col min="10490" max="10491" width="18" style="644" customWidth="1"/>
    <col min="10492" max="10492" width="22.28515625" style="644" customWidth="1"/>
    <col min="10493" max="10493" width="20.140625" style="644" customWidth="1"/>
    <col min="10494" max="10494" width="17.28515625" style="644" customWidth="1"/>
    <col min="10495" max="10495" width="9.140625" style="644"/>
    <col min="10496" max="10496" width="13.85546875" style="644" bestFit="1" customWidth="1"/>
    <col min="10497" max="10497" width="16.7109375" style="644" bestFit="1" customWidth="1"/>
    <col min="10498" max="10498" width="12.7109375" style="644" bestFit="1" customWidth="1"/>
    <col min="10499" max="10745" width="9.140625" style="644"/>
    <col min="10746" max="10747" width="18" style="644" customWidth="1"/>
    <col min="10748" max="10748" width="22.28515625" style="644" customWidth="1"/>
    <col min="10749" max="10749" width="20.140625" style="644" customWidth="1"/>
    <col min="10750" max="10750" width="17.28515625" style="644" customWidth="1"/>
    <col min="10751" max="10751" width="9.140625" style="644"/>
    <col min="10752" max="10752" width="13.85546875" style="644" bestFit="1" customWidth="1"/>
    <col min="10753" max="10753" width="16.7109375" style="644" bestFit="1" customWidth="1"/>
    <col min="10754" max="10754" width="12.7109375" style="644" bestFit="1" customWidth="1"/>
    <col min="10755" max="11001" width="9.140625" style="644"/>
    <col min="11002" max="11003" width="18" style="644" customWidth="1"/>
    <col min="11004" max="11004" width="22.28515625" style="644" customWidth="1"/>
    <col min="11005" max="11005" width="20.140625" style="644" customWidth="1"/>
    <col min="11006" max="11006" width="17.28515625" style="644" customWidth="1"/>
    <col min="11007" max="11007" width="9.140625" style="644"/>
    <col min="11008" max="11008" width="13.85546875" style="644" bestFit="1" customWidth="1"/>
    <col min="11009" max="11009" width="16.7109375" style="644" bestFit="1" customWidth="1"/>
    <col min="11010" max="11010" width="12.7109375" style="644" bestFit="1" customWidth="1"/>
    <col min="11011" max="11257" width="9.140625" style="644"/>
    <col min="11258" max="11259" width="18" style="644" customWidth="1"/>
    <col min="11260" max="11260" width="22.28515625" style="644" customWidth="1"/>
    <col min="11261" max="11261" width="20.140625" style="644" customWidth="1"/>
    <col min="11262" max="11262" width="17.28515625" style="644" customWidth="1"/>
    <col min="11263" max="11263" width="9.140625" style="644"/>
    <col min="11264" max="11264" width="13.85546875" style="644" bestFit="1" customWidth="1"/>
    <col min="11265" max="11265" width="16.7109375" style="644" bestFit="1" customWidth="1"/>
    <col min="11266" max="11266" width="12.7109375" style="644" bestFit="1" customWidth="1"/>
    <col min="11267" max="11513" width="9.140625" style="644"/>
    <col min="11514" max="11515" width="18" style="644" customWidth="1"/>
    <col min="11516" max="11516" width="22.28515625" style="644" customWidth="1"/>
    <col min="11517" max="11517" width="20.140625" style="644" customWidth="1"/>
    <col min="11518" max="11518" width="17.28515625" style="644" customWidth="1"/>
    <col min="11519" max="11519" width="9.140625" style="644"/>
    <col min="11520" max="11520" width="13.85546875" style="644" bestFit="1" customWidth="1"/>
    <col min="11521" max="11521" width="16.7109375" style="644" bestFit="1" customWidth="1"/>
    <col min="11522" max="11522" width="12.7109375" style="644" bestFit="1" customWidth="1"/>
    <col min="11523" max="11769" width="9.140625" style="644"/>
    <col min="11770" max="11771" width="18" style="644" customWidth="1"/>
    <col min="11772" max="11772" width="22.28515625" style="644" customWidth="1"/>
    <col min="11773" max="11773" width="20.140625" style="644" customWidth="1"/>
    <col min="11774" max="11774" width="17.28515625" style="644" customWidth="1"/>
    <col min="11775" max="11775" width="9.140625" style="644"/>
    <col min="11776" max="11776" width="13.85546875" style="644" bestFit="1" customWidth="1"/>
    <col min="11777" max="11777" width="16.7109375" style="644" bestFit="1" customWidth="1"/>
    <col min="11778" max="11778" width="12.7109375" style="644" bestFit="1" customWidth="1"/>
    <col min="11779" max="12025" width="9.140625" style="644"/>
    <col min="12026" max="12027" width="18" style="644" customWidth="1"/>
    <col min="12028" max="12028" width="22.28515625" style="644" customWidth="1"/>
    <col min="12029" max="12029" width="20.140625" style="644" customWidth="1"/>
    <col min="12030" max="12030" width="17.28515625" style="644" customWidth="1"/>
    <col min="12031" max="12031" width="9.140625" style="644"/>
    <col min="12032" max="12032" width="13.85546875" style="644" bestFit="1" customWidth="1"/>
    <col min="12033" max="12033" width="16.7109375" style="644" bestFit="1" customWidth="1"/>
    <col min="12034" max="12034" width="12.7109375" style="644" bestFit="1" customWidth="1"/>
    <col min="12035" max="12281" width="9.140625" style="644"/>
    <col min="12282" max="12283" width="18" style="644" customWidth="1"/>
    <col min="12284" max="12284" width="22.28515625" style="644" customWidth="1"/>
    <col min="12285" max="12285" width="20.140625" style="644" customWidth="1"/>
    <col min="12286" max="12286" width="17.28515625" style="644" customWidth="1"/>
    <col min="12287" max="12287" width="9.140625" style="644"/>
    <col min="12288" max="12288" width="13.85546875" style="644" bestFit="1" customWidth="1"/>
    <col min="12289" max="12289" width="16.7109375" style="644" bestFit="1" customWidth="1"/>
    <col min="12290" max="12290" width="12.7109375" style="644" bestFit="1" customWidth="1"/>
    <col min="12291" max="12537" width="9.140625" style="644"/>
    <col min="12538" max="12539" width="18" style="644" customWidth="1"/>
    <col min="12540" max="12540" width="22.28515625" style="644" customWidth="1"/>
    <col min="12541" max="12541" width="20.140625" style="644" customWidth="1"/>
    <col min="12542" max="12542" width="17.28515625" style="644" customWidth="1"/>
    <col min="12543" max="12543" width="9.140625" style="644"/>
    <col min="12544" max="12544" width="13.85546875" style="644" bestFit="1" customWidth="1"/>
    <col min="12545" max="12545" width="16.7109375" style="644" bestFit="1" customWidth="1"/>
    <col min="12546" max="12546" width="12.7109375" style="644" bestFit="1" customWidth="1"/>
    <col min="12547" max="12793" width="9.140625" style="644"/>
    <col min="12794" max="12795" width="18" style="644" customWidth="1"/>
    <col min="12796" max="12796" width="22.28515625" style="644" customWidth="1"/>
    <col min="12797" max="12797" width="20.140625" style="644" customWidth="1"/>
    <col min="12798" max="12798" width="17.28515625" style="644" customWidth="1"/>
    <col min="12799" max="12799" width="9.140625" style="644"/>
    <col min="12800" max="12800" width="13.85546875" style="644" bestFit="1" customWidth="1"/>
    <col min="12801" max="12801" width="16.7109375" style="644" bestFit="1" customWidth="1"/>
    <col min="12802" max="12802" width="12.7109375" style="644" bestFit="1" customWidth="1"/>
    <col min="12803" max="13049" width="9.140625" style="644"/>
    <col min="13050" max="13051" width="18" style="644" customWidth="1"/>
    <col min="13052" max="13052" width="22.28515625" style="644" customWidth="1"/>
    <col min="13053" max="13053" width="20.140625" style="644" customWidth="1"/>
    <col min="13054" max="13054" width="17.28515625" style="644" customWidth="1"/>
    <col min="13055" max="13055" width="9.140625" style="644"/>
    <col min="13056" max="13056" width="13.85546875" style="644" bestFit="1" customWidth="1"/>
    <col min="13057" max="13057" width="16.7109375" style="644" bestFit="1" customWidth="1"/>
    <col min="13058" max="13058" width="12.7109375" style="644" bestFit="1" customWidth="1"/>
    <col min="13059" max="13305" width="9.140625" style="644"/>
    <col min="13306" max="13307" width="18" style="644" customWidth="1"/>
    <col min="13308" max="13308" width="22.28515625" style="644" customWidth="1"/>
    <col min="13309" max="13309" width="20.140625" style="644" customWidth="1"/>
    <col min="13310" max="13310" width="17.28515625" style="644" customWidth="1"/>
    <col min="13311" max="13311" width="9.140625" style="644"/>
    <col min="13312" max="13312" width="13.85546875" style="644" bestFit="1" customWidth="1"/>
    <col min="13313" max="13313" width="16.7109375" style="644" bestFit="1" customWidth="1"/>
    <col min="13314" max="13314" width="12.7109375" style="644" bestFit="1" customWidth="1"/>
    <col min="13315" max="13561" width="9.140625" style="644"/>
    <col min="13562" max="13563" width="18" style="644" customWidth="1"/>
    <col min="13564" max="13564" width="22.28515625" style="644" customWidth="1"/>
    <col min="13565" max="13565" width="20.140625" style="644" customWidth="1"/>
    <col min="13566" max="13566" width="17.28515625" style="644" customWidth="1"/>
    <col min="13567" max="13567" width="9.140625" style="644"/>
    <col min="13568" max="13568" width="13.85546875" style="644" bestFit="1" customWidth="1"/>
    <col min="13569" max="13569" width="16.7109375" style="644" bestFit="1" customWidth="1"/>
    <col min="13570" max="13570" width="12.7109375" style="644" bestFit="1" customWidth="1"/>
    <col min="13571" max="13817" width="9.140625" style="644"/>
    <col min="13818" max="13819" width="18" style="644" customWidth="1"/>
    <col min="13820" max="13820" width="22.28515625" style="644" customWidth="1"/>
    <col min="13821" max="13821" width="20.140625" style="644" customWidth="1"/>
    <col min="13822" max="13822" width="17.28515625" style="644" customWidth="1"/>
    <col min="13823" max="13823" width="9.140625" style="644"/>
    <col min="13824" max="13824" width="13.85546875" style="644" bestFit="1" customWidth="1"/>
    <col min="13825" max="13825" width="16.7109375" style="644" bestFit="1" customWidth="1"/>
    <col min="13826" max="13826" width="12.7109375" style="644" bestFit="1" customWidth="1"/>
    <col min="13827" max="14073" width="9.140625" style="644"/>
    <col min="14074" max="14075" width="18" style="644" customWidth="1"/>
    <col min="14076" max="14076" width="22.28515625" style="644" customWidth="1"/>
    <col min="14077" max="14077" width="20.140625" style="644" customWidth="1"/>
    <col min="14078" max="14078" width="17.28515625" style="644" customWidth="1"/>
    <col min="14079" max="14079" width="9.140625" style="644"/>
    <col min="14080" max="14080" width="13.85546875" style="644" bestFit="1" customWidth="1"/>
    <col min="14081" max="14081" width="16.7109375" style="644" bestFit="1" customWidth="1"/>
    <col min="14082" max="14082" width="12.7109375" style="644" bestFit="1" customWidth="1"/>
    <col min="14083" max="14329" width="9.140625" style="644"/>
    <col min="14330" max="14331" width="18" style="644" customWidth="1"/>
    <col min="14332" max="14332" width="22.28515625" style="644" customWidth="1"/>
    <col min="14333" max="14333" width="20.140625" style="644" customWidth="1"/>
    <col min="14334" max="14334" width="17.28515625" style="644" customWidth="1"/>
    <col min="14335" max="14335" width="9.140625" style="644"/>
    <col min="14336" max="14336" width="13.85546875" style="644" bestFit="1" customWidth="1"/>
    <col min="14337" max="14337" width="16.7109375" style="644" bestFit="1" customWidth="1"/>
    <col min="14338" max="14338" width="12.7109375" style="644" bestFit="1" customWidth="1"/>
    <col min="14339" max="14585" width="9.140625" style="644"/>
    <col min="14586" max="14587" width="18" style="644" customWidth="1"/>
    <col min="14588" max="14588" width="22.28515625" style="644" customWidth="1"/>
    <col min="14589" max="14589" width="20.140625" style="644" customWidth="1"/>
    <col min="14590" max="14590" width="17.28515625" style="644" customWidth="1"/>
    <col min="14591" max="14591" width="9.140625" style="644"/>
    <col min="14592" max="14592" width="13.85546875" style="644" bestFit="1" customWidth="1"/>
    <col min="14593" max="14593" width="16.7109375" style="644" bestFit="1" customWidth="1"/>
    <col min="14594" max="14594" width="12.7109375" style="644" bestFit="1" customWidth="1"/>
    <col min="14595" max="14841" width="9.140625" style="644"/>
    <col min="14842" max="14843" width="18" style="644" customWidth="1"/>
    <col min="14844" max="14844" width="22.28515625" style="644" customWidth="1"/>
    <col min="14845" max="14845" width="20.140625" style="644" customWidth="1"/>
    <col min="14846" max="14846" width="17.28515625" style="644" customWidth="1"/>
    <col min="14847" max="14847" width="9.140625" style="644"/>
    <col min="14848" max="14848" width="13.85546875" style="644" bestFit="1" customWidth="1"/>
    <col min="14849" max="14849" width="16.7109375" style="644" bestFit="1" customWidth="1"/>
    <col min="14850" max="14850" width="12.7109375" style="644" bestFit="1" customWidth="1"/>
    <col min="14851" max="15097" width="9.140625" style="644"/>
    <col min="15098" max="15099" width="18" style="644" customWidth="1"/>
    <col min="15100" max="15100" width="22.28515625" style="644" customWidth="1"/>
    <col min="15101" max="15101" width="20.140625" style="644" customWidth="1"/>
    <col min="15102" max="15102" width="17.28515625" style="644" customWidth="1"/>
    <col min="15103" max="15103" width="9.140625" style="644"/>
    <col min="15104" max="15104" width="13.85546875" style="644" bestFit="1" customWidth="1"/>
    <col min="15105" max="15105" width="16.7109375" style="644" bestFit="1" customWidth="1"/>
    <col min="15106" max="15106" width="12.7109375" style="644" bestFit="1" customWidth="1"/>
    <col min="15107" max="15353" width="9.140625" style="644"/>
    <col min="15354" max="15355" width="18" style="644" customWidth="1"/>
    <col min="15356" max="15356" width="22.28515625" style="644" customWidth="1"/>
    <col min="15357" max="15357" width="20.140625" style="644" customWidth="1"/>
    <col min="15358" max="15358" width="17.28515625" style="644" customWidth="1"/>
    <col min="15359" max="15359" width="9.140625" style="644"/>
    <col min="15360" max="15360" width="13.85546875" style="644" bestFit="1" customWidth="1"/>
    <col min="15361" max="15361" width="16.7109375" style="644" bestFit="1" customWidth="1"/>
    <col min="15362" max="15362" width="12.7109375" style="644" bestFit="1" customWidth="1"/>
    <col min="15363" max="15609" width="9.140625" style="644"/>
    <col min="15610" max="15611" width="18" style="644" customWidth="1"/>
    <col min="15612" max="15612" width="22.28515625" style="644" customWidth="1"/>
    <col min="15613" max="15613" width="20.140625" style="644" customWidth="1"/>
    <col min="15614" max="15614" width="17.28515625" style="644" customWidth="1"/>
    <col min="15615" max="15615" width="9.140625" style="644"/>
    <col min="15616" max="15616" width="13.85546875" style="644" bestFit="1" customWidth="1"/>
    <col min="15617" max="15617" width="16.7109375" style="644" bestFit="1" customWidth="1"/>
    <col min="15618" max="15618" width="12.7109375" style="644" bestFit="1" customWidth="1"/>
    <col min="15619" max="15865" width="9.140625" style="644"/>
    <col min="15866" max="15867" width="18" style="644" customWidth="1"/>
    <col min="15868" max="15868" width="22.28515625" style="644" customWidth="1"/>
    <col min="15869" max="15869" width="20.140625" style="644" customWidth="1"/>
    <col min="15870" max="15870" width="17.28515625" style="644" customWidth="1"/>
    <col min="15871" max="15871" width="9.140625" style="644"/>
    <col min="15872" max="15872" width="13.85546875" style="644" bestFit="1" customWidth="1"/>
    <col min="15873" max="15873" width="16.7109375" style="644" bestFit="1" customWidth="1"/>
    <col min="15874" max="15874" width="12.7109375" style="644" bestFit="1" customWidth="1"/>
    <col min="15875" max="16121" width="9.140625" style="644"/>
    <col min="16122" max="16123" width="18" style="644" customWidth="1"/>
    <col min="16124" max="16124" width="22.28515625" style="644" customWidth="1"/>
    <col min="16125" max="16125" width="20.140625" style="644" customWidth="1"/>
    <col min="16126" max="16126" width="17.28515625" style="644" customWidth="1"/>
    <col min="16127" max="16127" width="9.140625" style="644"/>
    <col min="16128" max="16128" width="13.85546875" style="644" bestFit="1" customWidth="1"/>
    <col min="16129" max="16129" width="16.7109375" style="644" bestFit="1" customWidth="1"/>
    <col min="16130" max="16130" width="12.7109375" style="644" bestFit="1" customWidth="1"/>
    <col min="16131" max="16384" width="9.140625" style="644"/>
  </cols>
  <sheetData>
    <row r="5" spans="1:8" ht="30.75" customHeight="1" x14ac:dyDescent="0.25">
      <c r="A5" s="773" t="s">
        <v>667</v>
      </c>
      <c r="B5" s="773"/>
      <c r="C5" s="773"/>
      <c r="D5" s="773"/>
      <c r="E5" s="647"/>
    </row>
    <row r="6" spans="1:8" ht="51.75" customHeight="1" x14ac:dyDescent="0.25">
      <c r="A6" s="686"/>
      <c r="B6" s="687" t="s">
        <v>668</v>
      </c>
      <c r="C6" s="687" t="s">
        <v>669</v>
      </c>
      <c r="D6" s="687" t="s">
        <v>670</v>
      </c>
      <c r="E6" s="648"/>
    </row>
    <row r="7" spans="1:8" ht="23.25" customHeight="1" x14ac:dyDescent="0.25">
      <c r="A7" s="688">
        <v>42766</v>
      </c>
      <c r="B7" s="689">
        <v>3849</v>
      </c>
      <c r="C7" s="690">
        <v>3837.6620700000126</v>
      </c>
      <c r="D7" s="690">
        <v>212.33145000000005</v>
      </c>
      <c r="E7" s="83"/>
      <c r="F7" s="83"/>
      <c r="G7" s="83"/>
      <c r="H7" s="83"/>
    </row>
    <row r="8" spans="1:8" ht="21.75" customHeight="1" x14ac:dyDescent="0.25">
      <c r="A8" s="688">
        <v>42794</v>
      </c>
      <c r="B8" s="689">
        <v>7833</v>
      </c>
      <c r="C8" s="690">
        <v>7438.5775720000174</v>
      </c>
      <c r="D8" s="690">
        <v>854.56130999999971</v>
      </c>
    </row>
    <row r="9" spans="1:8" x14ac:dyDescent="0.25">
      <c r="C9" s="649"/>
      <c r="D9" s="649"/>
    </row>
    <row r="10" spans="1:8" x14ac:dyDescent="0.25">
      <c r="C10" s="649"/>
    </row>
  </sheetData>
  <mergeCells count="1">
    <mergeCell ref="A5:D5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6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3:S23"/>
  <sheetViews>
    <sheetView zoomScale="90" zoomScaleNormal="90" workbookViewId="0">
      <selection activeCell="E7" sqref="E7"/>
    </sheetView>
  </sheetViews>
  <sheetFormatPr defaultRowHeight="15" x14ac:dyDescent="0.25"/>
  <cols>
    <col min="1" max="1" width="34.28515625" style="644" customWidth="1"/>
    <col min="2" max="2" width="22.85546875" style="644" customWidth="1"/>
    <col min="3" max="3" width="20.7109375" style="644" customWidth="1"/>
    <col min="4" max="4" width="13" style="644" customWidth="1"/>
    <col min="5" max="11" width="12" style="644" customWidth="1"/>
    <col min="12" max="12" width="12.5703125" style="644" customWidth="1"/>
    <col min="13" max="17" width="12.7109375" style="644" customWidth="1"/>
    <col min="18" max="18" width="25" style="644" customWidth="1"/>
    <col min="19" max="19" width="12.28515625" style="644" customWidth="1"/>
    <col min="20" max="264" width="9.140625" style="644"/>
    <col min="265" max="265" width="34.28515625" style="644" customWidth="1"/>
    <col min="266" max="266" width="28.7109375" style="644" customWidth="1"/>
    <col min="267" max="272" width="10.28515625" style="644" customWidth="1"/>
    <col min="273" max="273" width="11.7109375" style="644" customWidth="1"/>
    <col min="274" max="274" width="25" style="644" customWidth="1"/>
    <col min="275" max="275" width="12.28515625" style="644" customWidth="1"/>
    <col min="276" max="520" width="9.140625" style="644"/>
    <col min="521" max="521" width="34.28515625" style="644" customWidth="1"/>
    <col min="522" max="522" width="28.7109375" style="644" customWidth="1"/>
    <col min="523" max="528" width="10.28515625" style="644" customWidth="1"/>
    <col min="529" max="529" width="11.7109375" style="644" customWidth="1"/>
    <col min="530" max="530" width="25" style="644" customWidth="1"/>
    <col min="531" max="531" width="12.28515625" style="644" customWidth="1"/>
    <col min="532" max="776" width="9.140625" style="644"/>
    <col min="777" max="777" width="34.28515625" style="644" customWidth="1"/>
    <col min="778" max="778" width="28.7109375" style="644" customWidth="1"/>
    <col min="779" max="784" width="10.28515625" style="644" customWidth="1"/>
    <col min="785" max="785" width="11.7109375" style="644" customWidth="1"/>
    <col min="786" max="786" width="25" style="644" customWidth="1"/>
    <col min="787" max="787" width="12.28515625" style="644" customWidth="1"/>
    <col min="788" max="1032" width="9.140625" style="644"/>
    <col min="1033" max="1033" width="34.28515625" style="644" customWidth="1"/>
    <col min="1034" max="1034" width="28.7109375" style="644" customWidth="1"/>
    <col min="1035" max="1040" width="10.28515625" style="644" customWidth="1"/>
    <col min="1041" max="1041" width="11.7109375" style="644" customWidth="1"/>
    <col min="1042" max="1042" width="25" style="644" customWidth="1"/>
    <col min="1043" max="1043" width="12.28515625" style="644" customWidth="1"/>
    <col min="1044" max="1288" width="9.140625" style="644"/>
    <col min="1289" max="1289" width="34.28515625" style="644" customWidth="1"/>
    <col min="1290" max="1290" width="28.7109375" style="644" customWidth="1"/>
    <col min="1291" max="1296" width="10.28515625" style="644" customWidth="1"/>
    <col min="1297" max="1297" width="11.7109375" style="644" customWidth="1"/>
    <col min="1298" max="1298" width="25" style="644" customWidth="1"/>
    <col min="1299" max="1299" width="12.28515625" style="644" customWidth="1"/>
    <col min="1300" max="1544" width="9.140625" style="644"/>
    <col min="1545" max="1545" width="34.28515625" style="644" customWidth="1"/>
    <col min="1546" max="1546" width="28.7109375" style="644" customWidth="1"/>
    <col min="1547" max="1552" width="10.28515625" style="644" customWidth="1"/>
    <col min="1553" max="1553" width="11.7109375" style="644" customWidth="1"/>
    <col min="1554" max="1554" width="25" style="644" customWidth="1"/>
    <col min="1555" max="1555" width="12.28515625" style="644" customWidth="1"/>
    <col min="1556" max="1800" width="9.140625" style="644"/>
    <col min="1801" max="1801" width="34.28515625" style="644" customWidth="1"/>
    <col min="1802" max="1802" width="28.7109375" style="644" customWidth="1"/>
    <col min="1803" max="1808" width="10.28515625" style="644" customWidth="1"/>
    <col min="1809" max="1809" width="11.7109375" style="644" customWidth="1"/>
    <col min="1810" max="1810" width="25" style="644" customWidth="1"/>
    <col min="1811" max="1811" width="12.28515625" style="644" customWidth="1"/>
    <col min="1812" max="2056" width="9.140625" style="644"/>
    <col min="2057" max="2057" width="34.28515625" style="644" customWidth="1"/>
    <col min="2058" max="2058" width="28.7109375" style="644" customWidth="1"/>
    <col min="2059" max="2064" width="10.28515625" style="644" customWidth="1"/>
    <col min="2065" max="2065" width="11.7109375" style="644" customWidth="1"/>
    <col min="2066" max="2066" width="25" style="644" customWidth="1"/>
    <col min="2067" max="2067" width="12.28515625" style="644" customWidth="1"/>
    <col min="2068" max="2312" width="9.140625" style="644"/>
    <col min="2313" max="2313" width="34.28515625" style="644" customWidth="1"/>
    <col min="2314" max="2314" width="28.7109375" style="644" customWidth="1"/>
    <col min="2315" max="2320" width="10.28515625" style="644" customWidth="1"/>
    <col min="2321" max="2321" width="11.7109375" style="644" customWidth="1"/>
    <col min="2322" max="2322" width="25" style="644" customWidth="1"/>
    <col min="2323" max="2323" width="12.28515625" style="644" customWidth="1"/>
    <col min="2324" max="2568" width="9.140625" style="644"/>
    <col min="2569" max="2569" width="34.28515625" style="644" customWidth="1"/>
    <col min="2570" max="2570" width="28.7109375" style="644" customWidth="1"/>
    <col min="2571" max="2576" width="10.28515625" style="644" customWidth="1"/>
    <col min="2577" max="2577" width="11.7109375" style="644" customWidth="1"/>
    <col min="2578" max="2578" width="25" style="644" customWidth="1"/>
    <col min="2579" max="2579" width="12.28515625" style="644" customWidth="1"/>
    <col min="2580" max="2824" width="9.140625" style="644"/>
    <col min="2825" max="2825" width="34.28515625" style="644" customWidth="1"/>
    <col min="2826" max="2826" width="28.7109375" style="644" customWidth="1"/>
    <col min="2827" max="2832" width="10.28515625" style="644" customWidth="1"/>
    <col min="2833" max="2833" width="11.7109375" style="644" customWidth="1"/>
    <col min="2834" max="2834" width="25" style="644" customWidth="1"/>
    <col min="2835" max="2835" width="12.28515625" style="644" customWidth="1"/>
    <col min="2836" max="3080" width="9.140625" style="644"/>
    <col min="3081" max="3081" width="34.28515625" style="644" customWidth="1"/>
    <col min="3082" max="3082" width="28.7109375" style="644" customWidth="1"/>
    <col min="3083" max="3088" width="10.28515625" style="644" customWidth="1"/>
    <col min="3089" max="3089" width="11.7109375" style="644" customWidth="1"/>
    <col min="3090" max="3090" width="25" style="644" customWidth="1"/>
    <col min="3091" max="3091" width="12.28515625" style="644" customWidth="1"/>
    <col min="3092" max="3336" width="9.140625" style="644"/>
    <col min="3337" max="3337" width="34.28515625" style="644" customWidth="1"/>
    <col min="3338" max="3338" width="28.7109375" style="644" customWidth="1"/>
    <col min="3339" max="3344" width="10.28515625" style="644" customWidth="1"/>
    <col min="3345" max="3345" width="11.7109375" style="644" customWidth="1"/>
    <col min="3346" max="3346" width="25" style="644" customWidth="1"/>
    <col min="3347" max="3347" width="12.28515625" style="644" customWidth="1"/>
    <col min="3348" max="3592" width="9.140625" style="644"/>
    <col min="3593" max="3593" width="34.28515625" style="644" customWidth="1"/>
    <col min="3594" max="3594" width="28.7109375" style="644" customWidth="1"/>
    <col min="3595" max="3600" width="10.28515625" style="644" customWidth="1"/>
    <col min="3601" max="3601" width="11.7109375" style="644" customWidth="1"/>
    <col min="3602" max="3602" width="25" style="644" customWidth="1"/>
    <col min="3603" max="3603" width="12.28515625" style="644" customWidth="1"/>
    <col min="3604" max="3848" width="9.140625" style="644"/>
    <col min="3849" max="3849" width="34.28515625" style="644" customWidth="1"/>
    <col min="3850" max="3850" width="28.7109375" style="644" customWidth="1"/>
    <col min="3851" max="3856" width="10.28515625" style="644" customWidth="1"/>
    <col min="3857" max="3857" width="11.7109375" style="644" customWidth="1"/>
    <col min="3858" max="3858" width="25" style="644" customWidth="1"/>
    <col min="3859" max="3859" width="12.28515625" style="644" customWidth="1"/>
    <col min="3860" max="4104" width="9.140625" style="644"/>
    <col min="4105" max="4105" width="34.28515625" style="644" customWidth="1"/>
    <col min="4106" max="4106" width="28.7109375" style="644" customWidth="1"/>
    <col min="4107" max="4112" width="10.28515625" style="644" customWidth="1"/>
    <col min="4113" max="4113" width="11.7109375" style="644" customWidth="1"/>
    <col min="4114" max="4114" width="25" style="644" customWidth="1"/>
    <col min="4115" max="4115" width="12.28515625" style="644" customWidth="1"/>
    <col min="4116" max="4360" width="9.140625" style="644"/>
    <col min="4361" max="4361" width="34.28515625" style="644" customWidth="1"/>
    <col min="4362" max="4362" width="28.7109375" style="644" customWidth="1"/>
    <col min="4363" max="4368" width="10.28515625" style="644" customWidth="1"/>
    <col min="4369" max="4369" width="11.7109375" style="644" customWidth="1"/>
    <col min="4370" max="4370" width="25" style="644" customWidth="1"/>
    <col min="4371" max="4371" width="12.28515625" style="644" customWidth="1"/>
    <col min="4372" max="4616" width="9.140625" style="644"/>
    <col min="4617" max="4617" width="34.28515625" style="644" customWidth="1"/>
    <col min="4618" max="4618" width="28.7109375" style="644" customWidth="1"/>
    <col min="4619" max="4624" width="10.28515625" style="644" customWidth="1"/>
    <col min="4625" max="4625" width="11.7109375" style="644" customWidth="1"/>
    <col min="4626" max="4626" width="25" style="644" customWidth="1"/>
    <col min="4627" max="4627" width="12.28515625" style="644" customWidth="1"/>
    <col min="4628" max="4872" width="9.140625" style="644"/>
    <col min="4873" max="4873" width="34.28515625" style="644" customWidth="1"/>
    <col min="4874" max="4874" width="28.7109375" style="644" customWidth="1"/>
    <col min="4875" max="4880" width="10.28515625" style="644" customWidth="1"/>
    <col min="4881" max="4881" width="11.7109375" style="644" customWidth="1"/>
    <col min="4882" max="4882" width="25" style="644" customWidth="1"/>
    <col min="4883" max="4883" width="12.28515625" style="644" customWidth="1"/>
    <col min="4884" max="5128" width="9.140625" style="644"/>
    <col min="5129" max="5129" width="34.28515625" style="644" customWidth="1"/>
    <col min="5130" max="5130" width="28.7109375" style="644" customWidth="1"/>
    <col min="5131" max="5136" width="10.28515625" style="644" customWidth="1"/>
    <col min="5137" max="5137" width="11.7109375" style="644" customWidth="1"/>
    <col min="5138" max="5138" width="25" style="644" customWidth="1"/>
    <col min="5139" max="5139" width="12.28515625" style="644" customWidth="1"/>
    <col min="5140" max="5384" width="9.140625" style="644"/>
    <col min="5385" max="5385" width="34.28515625" style="644" customWidth="1"/>
    <col min="5386" max="5386" width="28.7109375" style="644" customWidth="1"/>
    <col min="5387" max="5392" width="10.28515625" style="644" customWidth="1"/>
    <col min="5393" max="5393" width="11.7109375" style="644" customWidth="1"/>
    <col min="5394" max="5394" width="25" style="644" customWidth="1"/>
    <col min="5395" max="5395" width="12.28515625" style="644" customWidth="1"/>
    <col min="5396" max="5640" width="9.140625" style="644"/>
    <col min="5641" max="5641" width="34.28515625" style="644" customWidth="1"/>
    <col min="5642" max="5642" width="28.7109375" style="644" customWidth="1"/>
    <col min="5643" max="5648" width="10.28515625" style="644" customWidth="1"/>
    <col min="5649" max="5649" width="11.7109375" style="644" customWidth="1"/>
    <col min="5650" max="5650" width="25" style="644" customWidth="1"/>
    <col min="5651" max="5651" width="12.28515625" style="644" customWidth="1"/>
    <col min="5652" max="5896" width="9.140625" style="644"/>
    <col min="5897" max="5897" width="34.28515625" style="644" customWidth="1"/>
    <col min="5898" max="5898" width="28.7109375" style="644" customWidth="1"/>
    <col min="5899" max="5904" width="10.28515625" style="644" customWidth="1"/>
    <col min="5905" max="5905" width="11.7109375" style="644" customWidth="1"/>
    <col min="5906" max="5906" width="25" style="644" customWidth="1"/>
    <col min="5907" max="5907" width="12.28515625" style="644" customWidth="1"/>
    <col min="5908" max="6152" width="9.140625" style="644"/>
    <col min="6153" max="6153" width="34.28515625" style="644" customWidth="1"/>
    <col min="6154" max="6154" width="28.7109375" style="644" customWidth="1"/>
    <col min="6155" max="6160" width="10.28515625" style="644" customWidth="1"/>
    <col min="6161" max="6161" width="11.7109375" style="644" customWidth="1"/>
    <col min="6162" max="6162" width="25" style="644" customWidth="1"/>
    <col min="6163" max="6163" width="12.28515625" style="644" customWidth="1"/>
    <col min="6164" max="6408" width="9.140625" style="644"/>
    <col min="6409" max="6409" width="34.28515625" style="644" customWidth="1"/>
    <col min="6410" max="6410" width="28.7109375" style="644" customWidth="1"/>
    <col min="6411" max="6416" width="10.28515625" style="644" customWidth="1"/>
    <col min="6417" max="6417" width="11.7109375" style="644" customWidth="1"/>
    <col min="6418" max="6418" width="25" style="644" customWidth="1"/>
    <col min="6419" max="6419" width="12.28515625" style="644" customWidth="1"/>
    <col min="6420" max="6664" width="9.140625" style="644"/>
    <col min="6665" max="6665" width="34.28515625" style="644" customWidth="1"/>
    <col min="6666" max="6666" width="28.7109375" style="644" customWidth="1"/>
    <col min="6667" max="6672" width="10.28515625" style="644" customWidth="1"/>
    <col min="6673" max="6673" width="11.7109375" style="644" customWidth="1"/>
    <col min="6674" max="6674" width="25" style="644" customWidth="1"/>
    <col min="6675" max="6675" width="12.28515625" style="644" customWidth="1"/>
    <col min="6676" max="6920" width="9.140625" style="644"/>
    <col min="6921" max="6921" width="34.28515625" style="644" customWidth="1"/>
    <col min="6922" max="6922" width="28.7109375" style="644" customWidth="1"/>
    <col min="6923" max="6928" width="10.28515625" style="644" customWidth="1"/>
    <col min="6929" max="6929" width="11.7109375" style="644" customWidth="1"/>
    <col min="6930" max="6930" width="25" style="644" customWidth="1"/>
    <col min="6931" max="6931" width="12.28515625" style="644" customWidth="1"/>
    <col min="6932" max="7176" width="9.140625" style="644"/>
    <col min="7177" max="7177" width="34.28515625" style="644" customWidth="1"/>
    <col min="7178" max="7178" width="28.7109375" style="644" customWidth="1"/>
    <col min="7179" max="7184" width="10.28515625" style="644" customWidth="1"/>
    <col min="7185" max="7185" width="11.7109375" style="644" customWidth="1"/>
    <col min="7186" max="7186" width="25" style="644" customWidth="1"/>
    <col min="7187" max="7187" width="12.28515625" style="644" customWidth="1"/>
    <col min="7188" max="7432" width="9.140625" style="644"/>
    <col min="7433" max="7433" width="34.28515625" style="644" customWidth="1"/>
    <col min="7434" max="7434" width="28.7109375" style="644" customWidth="1"/>
    <col min="7435" max="7440" width="10.28515625" style="644" customWidth="1"/>
    <col min="7441" max="7441" width="11.7109375" style="644" customWidth="1"/>
    <col min="7442" max="7442" width="25" style="644" customWidth="1"/>
    <col min="7443" max="7443" width="12.28515625" style="644" customWidth="1"/>
    <col min="7444" max="7688" width="9.140625" style="644"/>
    <col min="7689" max="7689" width="34.28515625" style="644" customWidth="1"/>
    <col min="7690" max="7690" width="28.7109375" style="644" customWidth="1"/>
    <col min="7691" max="7696" width="10.28515625" style="644" customWidth="1"/>
    <col min="7697" max="7697" width="11.7109375" style="644" customWidth="1"/>
    <col min="7698" max="7698" width="25" style="644" customWidth="1"/>
    <col min="7699" max="7699" width="12.28515625" style="644" customWidth="1"/>
    <col min="7700" max="7944" width="9.140625" style="644"/>
    <col min="7945" max="7945" width="34.28515625" style="644" customWidth="1"/>
    <col min="7946" max="7946" width="28.7109375" style="644" customWidth="1"/>
    <col min="7947" max="7952" width="10.28515625" style="644" customWidth="1"/>
    <col min="7953" max="7953" width="11.7109375" style="644" customWidth="1"/>
    <col min="7954" max="7954" width="25" style="644" customWidth="1"/>
    <col min="7955" max="7955" width="12.28515625" style="644" customWidth="1"/>
    <col min="7956" max="8200" width="9.140625" style="644"/>
    <col min="8201" max="8201" width="34.28515625" style="644" customWidth="1"/>
    <col min="8202" max="8202" width="28.7109375" style="644" customWidth="1"/>
    <col min="8203" max="8208" width="10.28515625" style="644" customWidth="1"/>
    <col min="8209" max="8209" width="11.7109375" style="644" customWidth="1"/>
    <col min="8210" max="8210" width="25" style="644" customWidth="1"/>
    <col min="8211" max="8211" width="12.28515625" style="644" customWidth="1"/>
    <col min="8212" max="8456" width="9.140625" style="644"/>
    <col min="8457" max="8457" width="34.28515625" style="644" customWidth="1"/>
    <col min="8458" max="8458" width="28.7109375" style="644" customWidth="1"/>
    <col min="8459" max="8464" width="10.28515625" style="644" customWidth="1"/>
    <col min="8465" max="8465" width="11.7109375" style="644" customWidth="1"/>
    <col min="8466" max="8466" width="25" style="644" customWidth="1"/>
    <col min="8467" max="8467" width="12.28515625" style="644" customWidth="1"/>
    <col min="8468" max="8712" width="9.140625" style="644"/>
    <col min="8713" max="8713" width="34.28515625" style="644" customWidth="1"/>
    <col min="8714" max="8714" width="28.7109375" style="644" customWidth="1"/>
    <col min="8715" max="8720" width="10.28515625" style="644" customWidth="1"/>
    <col min="8721" max="8721" width="11.7109375" style="644" customWidth="1"/>
    <col min="8722" max="8722" width="25" style="644" customWidth="1"/>
    <col min="8723" max="8723" width="12.28515625" style="644" customWidth="1"/>
    <col min="8724" max="8968" width="9.140625" style="644"/>
    <col min="8969" max="8969" width="34.28515625" style="644" customWidth="1"/>
    <col min="8970" max="8970" width="28.7109375" style="644" customWidth="1"/>
    <col min="8971" max="8976" width="10.28515625" style="644" customWidth="1"/>
    <col min="8977" max="8977" width="11.7109375" style="644" customWidth="1"/>
    <col min="8978" max="8978" width="25" style="644" customWidth="1"/>
    <col min="8979" max="8979" width="12.28515625" style="644" customWidth="1"/>
    <col min="8980" max="9224" width="9.140625" style="644"/>
    <col min="9225" max="9225" width="34.28515625" style="644" customWidth="1"/>
    <col min="9226" max="9226" width="28.7109375" style="644" customWidth="1"/>
    <col min="9227" max="9232" width="10.28515625" style="644" customWidth="1"/>
    <col min="9233" max="9233" width="11.7109375" style="644" customWidth="1"/>
    <col min="9234" max="9234" width="25" style="644" customWidth="1"/>
    <col min="9235" max="9235" width="12.28515625" style="644" customWidth="1"/>
    <col min="9236" max="9480" width="9.140625" style="644"/>
    <col min="9481" max="9481" width="34.28515625" style="644" customWidth="1"/>
    <col min="9482" max="9482" width="28.7109375" style="644" customWidth="1"/>
    <col min="9483" max="9488" width="10.28515625" style="644" customWidth="1"/>
    <col min="9489" max="9489" width="11.7109375" style="644" customWidth="1"/>
    <col min="9490" max="9490" width="25" style="644" customWidth="1"/>
    <col min="9491" max="9491" width="12.28515625" style="644" customWidth="1"/>
    <col min="9492" max="9736" width="9.140625" style="644"/>
    <col min="9737" max="9737" width="34.28515625" style="644" customWidth="1"/>
    <col min="9738" max="9738" width="28.7109375" style="644" customWidth="1"/>
    <col min="9739" max="9744" width="10.28515625" style="644" customWidth="1"/>
    <col min="9745" max="9745" width="11.7109375" style="644" customWidth="1"/>
    <col min="9746" max="9746" width="25" style="644" customWidth="1"/>
    <col min="9747" max="9747" width="12.28515625" style="644" customWidth="1"/>
    <col min="9748" max="9992" width="9.140625" style="644"/>
    <col min="9993" max="9993" width="34.28515625" style="644" customWidth="1"/>
    <col min="9994" max="9994" width="28.7109375" style="644" customWidth="1"/>
    <col min="9995" max="10000" width="10.28515625" style="644" customWidth="1"/>
    <col min="10001" max="10001" width="11.7109375" style="644" customWidth="1"/>
    <col min="10002" max="10002" width="25" style="644" customWidth="1"/>
    <col min="10003" max="10003" width="12.28515625" style="644" customWidth="1"/>
    <col min="10004" max="10248" width="9.140625" style="644"/>
    <col min="10249" max="10249" width="34.28515625" style="644" customWidth="1"/>
    <col min="10250" max="10250" width="28.7109375" style="644" customWidth="1"/>
    <col min="10251" max="10256" width="10.28515625" style="644" customWidth="1"/>
    <col min="10257" max="10257" width="11.7109375" style="644" customWidth="1"/>
    <col min="10258" max="10258" width="25" style="644" customWidth="1"/>
    <col min="10259" max="10259" width="12.28515625" style="644" customWidth="1"/>
    <col min="10260" max="10504" width="9.140625" style="644"/>
    <col min="10505" max="10505" width="34.28515625" style="644" customWidth="1"/>
    <col min="10506" max="10506" width="28.7109375" style="644" customWidth="1"/>
    <col min="10507" max="10512" width="10.28515625" style="644" customWidth="1"/>
    <col min="10513" max="10513" width="11.7109375" style="644" customWidth="1"/>
    <col min="10514" max="10514" width="25" style="644" customWidth="1"/>
    <col min="10515" max="10515" width="12.28515625" style="644" customWidth="1"/>
    <col min="10516" max="10760" width="9.140625" style="644"/>
    <col min="10761" max="10761" width="34.28515625" style="644" customWidth="1"/>
    <col min="10762" max="10762" width="28.7109375" style="644" customWidth="1"/>
    <col min="10763" max="10768" width="10.28515625" style="644" customWidth="1"/>
    <col min="10769" max="10769" width="11.7109375" style="644" customWidth="1"/>
    <col min="10770" max="10770" width="25" style="644" customWidth="1"/>
    <col min="10771" max="10771" width="12.28515625" style="644" customWidth="1"/>
    <col min="10772" max="11016" width="9.140625" style="644"/>
    <col min="11017" max="11017" width="34.28515625" style="644" customWidth="1"/>
    <col min="11018" max="11018" width="28.7109375" style="644" customWidth="1"/>
    <col min="11019" max="11024" width="10.28515625" style="644" customWidth="1"/>
    <col min="11025" max="11025" width="11.7109375" style="644" customWidth="1"/>
    <col min="11026" max="11026" width="25" style="644" customWidth="1"/>
    <col min="11027" max="11027" width="12.28515625" style="644" customWidth="1"/>
    <col min="11028" max="11272" width="9.140625" style="644"/>
    <col min="11273" max="11273" width="34.28515625" style="644" customWidth="1"/>
    <col min="11274" max="11274" width="28.7109375" style="644" customWidth="1"/>
    <col min="11275" max="11280" width="10.28515625" style="644" customWidth="1"/>
    <col min="11281" max="11281" width="11.7109375" style="644" customWidth="1"/>
    <col min="11282" max="11282" width="25" style="644" customWidth="1"/>
    <col min="11283" max="11283" width="12.28515625" style="644" customWidth="1"/>
    <col min="11284" max="11528" width="9.140625" style="644"/>
    <col min="11529" max="11529" width="34.28515625" style="644" customWidth="1"/>
    <col min="11530" max="11530" width="28.7109375" style="644" customWidth="1"/>
    <col min="11531" max="11536" width="10.28515625" style="644" customWidth="1"/>
    <col min="11537" max="11537" width="11.7109375" style="644" customWidth="1"/>
    <col min="11538" max="11538" width="25" style="644" customWidth="1"/>
    <col min="11539" max="11539" width="12.28515625" style="644" customWidth="1"/>
    <col min="11540" max="11784" width="9.140625" style="644"/>
    <col min="11785" max="11785" width="34.28515625" style="644" customWidth="1"/>
    <col min="11786" max="11786" width="28.7109375" style="644" customWidth="1"/>
    <col min="11787" max="11792" width="10.28515625" style="644" customWidth="1"/>
    <col min="11793" max="11793" width="11.7109375" style="644" customWidth="1"/>
    <col min="11794" max="11794" width="25" style="644" customWidth="1"/>
    <col min="11795" max="11795" width="12.28515625" style="644" customWidth="1"/>
    <col min="11796" max="12040" width="9.140625" style="644"/>
    <col min="12041" max="12041" width="34.28515625" style="644" customWidth="1"/>
    <col min="12042" max="12042" width="28.7109375" style="644" customWidth="1"/>
    <col min="12043" max="12048" width="10.28515625" style="644" customWidth="1"/>
    <col min="12049" max="12049" width="11.7109375" style="644" customWidth="1"/>
    <col min="12050" max="12050" width="25" style="644" customWidth="1"/>
    <col min="12051" max="12051" width="12.28515625" style="644" customWidth="1"/>
    <col min="12052" max="12296" width="9.140625" style="644"/>
    <col min="12297" max="12297" width="34.28515625" style="644" customWidth="1"/>
    <col min="12298" max="12298" width="28.7109375" style="644" customWidth="1"/>
    <col min="12299" max="12304" width="10.28515625" style="644" customWidth="1"/>
    <col min="12305" max="12305" width="11.7109375" style="644" customWidth="1"/>
    <col min="12306" max="12306" width="25" style="644" customWidth="1"/>
    <col min="12307" max="12307" width="12.28515625" style="644" customWidth="1"/>
    <col min="12308" max="12552" width="9.140625" style="644"/>
    <col min="12553" max="12553" width="34.28515625" style="644" customWidth="1"/>
    <col min="12554" max="12554" width="28.7109375" style="644" customWidth="1"/>
    <col min="12555" max="12560" width="10.28515625" style="644" customWidth="1"/>
    <col min="12561" max="12561" width="11.7109375" style="644" customWidth="1"/>
    <col min="12562" max="12562" width="25" style="644" customWidth="1"/>
    <col min="12563" max="12563" width="12.28515625" style="644" customWidth="1"/>
    <col min="12564" max="12808" width="9.140625" style="644"/>
    <col min="12809" max="12809" width="34.28515625" style="644" customWidth="1"/>
    <col min="12810" max="12810" width="28.7109375" style="644" customWidth="1"/>
    <col min="12811" max="12816" width="10.28515625" style="644" customWidth="1"/>
    <col min="12817" max="12817" width="11.7109375" style="644" customWidth="1"/>
    <col min="12818" max="12818" width="25" style="644" customWidth="1"/>
    <col min="12819" max="12819" width="12.28515625" style="644" customWidth="1"/>
    <col min="12820" max="13064" width="9.140625" style="644"/>
    <col min="13065" max="13065" width="34.28515625" style="644" customWidth="1"/>
    <col min="13066" max="13066" width="28.7109375" style="644" customWidth="1"/>
    <col min="13067" max="13072" width="10.28515625" style="644" customWidth="1"/>
    <col min="13073" max="13073" width="11.7109375" style="644" customWidth="1"/>
    <col min="13074" max="13074" width="25" style="644" customWidth="1"/>
    <col min="13075" max="13075" width="12.28515625" style="644" customWidth="1"/>
    <col min="13076" max="13320" width="9.140625" style="644"/>
    <col min="13321" max="13321" width="34.28515625" style="644" customWidth="1"/>
    <col min="13322" max="13322" width="28.7109375" style="644" customWidth="1"/>
    <col min="13323" max="13328" width="10.28515625" style="644" customWidth="1"/>
    <col min="13329" max="13329" width="11.7109375" style="644" customWidth="1"/>
    <col min="13330" max="13330" width="25" style="644" customWidth="1"/>
    <col min="13331" max="13331" width="12.28515625" style="644" customWidth="1"/>
    <col min="13332" max="13576" width="9.140625" style="644"/>
    <col min="13577" max="13577" width="34.28515625" style="644" customWidth="1"/>
    <col min="13578" max="13578" width="28.7109375" style="644" customWidth="1"/>
    <col min="13579" max="13584" width="10.28515625" style="644" customWidth="1"/>
    <col min="13585" max="13585" width="11.7109375" style="644" customWidth="1"/>
    <col min="13586" max="13586" width="25" style="644" customWidth="1"/>
    <col min="13587" max="13587" width="12.28515625" style="644" customWidth="1"/>
    <col min="13588" max="13832" width="9.140625" style="644"/>
    <col min="13833" max="13833" width="34.28515625" style="644" customWidth="1"/>
    <col min="13834" max="13834" width="28.7109375" style="644" customWidth="1"/>
    <col min="13835" max="13840" width="10.28515625" style="644" customWidth="1"/>
    <col min="13841" max="13841" width="11.7109375" style="644" customWidth="1"/>
    <col min="13842" max="13842" width="25" style="644" customWidth="1"/>
    <col min="13843" max="13843" width="12.28515625" style="644" customWidth="1"/>
    <col min="13844" max="14088" width="9.140625" style="644"/>
    <col min="14089" max="14089" width="34.28515625" style="644" customWidth="1"/>
    <col min="14090" max="14090" width="28.7109375" style="644" customWidth="1"/>
    <col min="14091" max="14096" width="10.28515625" style="644" customWidth="1"/>
    <col min="14097" max="14097" width="11.7109375" style="644" customWidth="1"/>
    <col min="14098" max="14098" width="25" style="644" customWidth="1"/>
    <col min="14099" max="14099" width="12.28515625" style="644" customWidth="1"/>
    <col min="14100" max="14344" width="9.140625" style="644"/>
    <col min="14345" max="14345" width="34.28515625" style="644" customWidth="1"/>
    <col min="14346" max="14346" width="28.7109375" style="644" customWidth="1"/>
    <col min="14347" max="14352" width="10.28515625" style="644" customWidth="1"/>
    <col min="14353" max="14353" width="11.7109375" style="644" customWidth="1"/>
    <col min="14354" max="14354" width="25" style="644" customWidth="1"/>
    <col min="14355" max="14355" width="12.28515625" style="644" customWidth="1"/>
    <col min="14356" max="14600" width="9.140625" style="644"/>
    <col min="14601" max="14601" width="34.28515625" style="644" customWidth="1"/>
    <col min="14602" max="14602" width="28.7109375" style="644" customWidth="1"/>
    <col min="14603" max="14608" width="10.28515625" style="644" customWidth="1"/>
    <col min="14609" max="14609" width="11.7109375" style="644" customWidth="1"/>
    <col min="14610" max="14610" width="25" style="644" customWidth="1"/>
    <col min="14611" max="14611" width="12.28515625" style="644" customWidth="1"/>
    <col min="14612" max="14856" width="9.140625" style="644"/>
    <col min="14857" max="14857" width="34.28515625" style="644" customWidth="1"/>
    <col min="14858" max="14858" width="28.7109375" style="644" customWidth="1"/>
    <col min="14859" max="14864" width="10.28515625" style="644" customWidth="1"/>
    <col min="14865" max="14865" width="11.7109375" style="644" customWidth="1"/>
    <col min="14866" max="14866" width="25" style="644" customWidth="1"/>
    <col min="14867" max="14867" width="12.28515625" style="644" customWidth="1"/>
    <col min="14868" max="15112" width="9.140625" style="644"/>
    <col min="15113" max="15113" width="34.28515625" style="644" customWidth="1"/>
    <col min="15114" max="15114" width="28.7109375" style="644" customWidth="1"/>
    <col min="15115" max="15120" width="10.28515625" style="644" customWidth="1"/>
    <col min="15121" max="15121" width="11.7109375" style="644" customWidth="1"/>
    <col min="15122" max="15122" width="25" style="644" customWidth="1"/>
    <col min="15123" max="15123" width="12.28515625" style="644" customWidth="1"/>
    <col min="15124" max="15368" width="9.140625" style="644"/>
    <col min="15369" max="15369" width="34.28515625" style="644" customWidth="1"/>
    <col min="15370" max="15370" width="28.7109375" style="644" customWidth="1"/>
    <col min="15371" max="15376" width="10.28515625" style="644" customWidth="1"/>
    <col min="15377" max="15377" width="11.7109375" style="644" customWidth="1"/>
    <col min="15378" max="15378" width="25" style="644" customWidth="1"/>
    <col min="15379" max="15379" width="12.28515625" style="644" customWidth="1"/>
    <col min="15380" max="15624" width="9.140625" style="644"/>
    <col min="15625" max="15625" width="34.28515625" style="644" customWidth="1"/>
    <col min="15626" max="15626" width="28.7109375" style="644" customWidth="1"/>
    <col min="15627" max="15632" width="10.28515625" style="644" customWidth="1"/>
    <col min="15633" max="15633" width="11.7109375" style="644" customWidth="1"/>
    <col min="15634" max="15634" width="25" style="644" customWidth="1"/>
    <col min="15635" max="15635" width="12.28515625" style="644" customWidth="1"/>
    <col min="15636" max="15880" width="9.140625" style="644"/>
    <col min="15881" max="15881" width="34.28515625" style="644" customWidth="1"/>
    <col min="15882" max="15882" width="28.7109375" style="644" customWidth="1"/>
    <col min="15883" max="15888" width="10.28515625" style="644" customWidth="1"/>
    <col min="15889" max="15889" width="11.7109375" style="644" customWidth="1"/>
    <col min="15890" max="15890" width="25" style="644" customWidth="1"/>
    <col min="15891" max="15891" width="12.28515625" style="644" customWidth="1"/>
    <col min="15892" max="16136" width="9.140625" style="644"/>
    <col min="16137" max="16137" width="34.28515625" style="644" customWidth="1"/>
    <col min="16138" max="16138" width="28.7109375" style="644" customWidth="1"/>
    <col min="16139" max="16144" width="10.28515625" style="644" customWidth="1"/>
    <col min="16145" max="16145" width="11.7109375" style="644" customWidth="1"/>
    <col min="16146" max="16146" width="25" style="644" customWidth="1"/>
    <col min="16147" max="16147" width="12.28515625" style="644" customWidth="1"/>
    <col min="16148" max="16384" width="9.140625" style="644"/>
  </cols>
  <sheetData>
    <row r="3" spans="1:19" ht="52.5" customHeight="1" x14ac:dyDescent="0.25">
      <c r="A3" s="774" t="s">
        <v>671</v>
      </c>
      <c r="B3" s="774"/>
      <c r="C3" s="775"/>
      <c r="D3" s="662"/>
      <c r="E3" s="662"/>
      <c r="F3" s="662"/>
      <c r="G3" s="662"/>
      <c r="H3" s="662"/>
      <c r="I3" s="662"/>
      <c r="J3" s="662"/>
      <c r="K3" s="662"/>
      <c r="L3" s="83"/>
      <c r="M3" s="83"/>
      <c r="N3" s="83"/>
      <c r="O3" s="83"/>
      <c r="P3" s="83"/>
      <c r="Q3" s="83"/>
    </row>
    <row r="4" spans="1:19" ht="15.75" x14ac:dyDescent="0.25">
      <c r="A4" s="20"/>
      <c r="B4" s="20"/>
      <c r="C4" s="20"/>
      <c r="D4" s="162"/>
      <c r="E4" s="162"/>
      <c r="F4" s="162"/>
      <c r="G4" s="162"/>
      <c r="H4" s="162"/>
      <c r="I4" s="162"/>
      <c r="J4" s="162"/>
      <c r="K4" s="162"/>
      <c r="L4" s="83"/>
      <c r="M4" s="83"/>
      <c r="N4" s="83"/>
      <c r="O4" s="83"/>
      <c r="P4" s="83"/>
      <c r="Q4" s="83"/>
    </row>
    <row r="5" spans="1:19" ht="24" customHeight="1" x14ac:dyDescent="0.25">
      <c r="A5" s="776" t="s">
        <v>672</v>
      </c>
      <c r="B5" s="776"/>
      <c r="C5" s="776"/>
      <c r="D5" s="663"/>
      <c r="E5" s="663"/>
      <c r="F5" s="663"/>
      <c r="G5" s="663"/>
      <c r="H5" s="663"/>
      <c r="I5" s="663"/>
      <c r="J5" s="663"/>
      <c r="K5" s="663"/>
      <c r="L5" s="83"/>
      <c r="M5" s="83"/>
      <c r="N5" s="83"/>
      <c r="O5" s="83"/>
      <c r="P5" s="83"/>
      <c r="Q5" s="83"/>
    </row>
    <row r="6" spans="1:19" x14ac:dyDescent="0.25">
      <c r="A6" s="776"/>
      <c r="B6" s="776"/>
      <c r="C6" s="776"/>
      <c r="D6" s="663"/>
      <c r="E6" s="663"/>
      <c r="F6" s="663"/>
      <c r="G6" s="663"/>
      <c r="H6" s="663"/>
      <c r="I6" s="663"/>
      <c r="J6" s="663"/>
      <c r="K6" s="663"/>
      <c r="L6" s="83"/>
      <c r="M6" s="83"/>
      <c r="N6" s="83"/>
      <c r="O6" s="83"/>
      <c r="P6" s="83"/>
      <c r="Q6" s="83"/>
    </row>
    <row r="7" spans="1:19" ht="33" customHeight="1" x14ac:dyDescent="0.25">
      <c r="A7" s="776" t="s">
        <v>673</v>
      </c>
      <c r="B7" s="8" t="s">
        <v>674</v>
      </c>
      <c r="C7" s="692">
        <v>47108</v>
      </c>
      <c r="D7" s="663"/>
      <c r="E7" s="663"/>
      <c r="F7" s="663"/>
      <c r="G7" s="663"/>
      <c r="H7" s="663"/>
      <c r="I7" s="663"/>
      <c r="J7" s="663"/>
      <c r="K7" s="663"/>
      <c r="L7" s="83"/>
      <c r="M7" s="83"/>
      <c r="N7" s="83"/>
      <c r="O7" s="83"/>
      <c r="P7" s="83"/>
      <c r="Q7" s="83"/>
    </row>
    <row r="8" spans="1:19" ht="32.25" customHeight="1" x14ac:dyDescent="0.25">
      <c r="A8" s="776"/>
      <c r="B8" s="693" t="s">
        <v>675</v>
      </c>
      <c r="C8" s="692">
        <v>24306.867119999471</v>
      </c>
      <c r="D8" s="663"/>
      <c r="E8" s="663"/>
      <c r="F8" s="663"/>
      <c r="G8" s="663"/>
      <c r="H8" s="663"/>
      <c r="I8" s="663"/>
      <c r="J8" s="663"/>
      <c r="K8" s="663"/>
      <c r="L8" s="83"/>
      <c r="M8" s="83"/>
      <c r="N8" s="83"/>
      <c r="O8" s="83"/>
      <c r="P8" s="83"/>
      <c r="Q8" s="83"/>
      <c r="S8" s="645"/>
    </row>
    <row r="9" spans="1:19" ht="46.5" customHeight="1" x14ac:dyDescent="0.25">
      <c r="A9" s="693" t="s">
        <v>676</v>
      </c>
      <c r="B9" s="8" t="s">
        <v>675</v>
      </c>
      <c r="C9" s="692">
        <v>3799.1014800000016</v>
      </c>
      <c r="D9" s="663"/>
      <c r="E9" s="663"/>
      <c r="F9" s="663"/>
      <c r="G9" s="663"/>
      <c r="H9" s="663"/>
      <c r="I9" s="663"/>
      <c r="J9" s="663"/>
      <c r="K9" s="663"/>
      <c r="L9" s="184"/>
      <c r="M9" s="83"/>
      <c r="N9" s="83"/>
      <c r="O9" s="83"/>
      <c r="P9" s="83"/>
      <c r="Q9" s="83"/>
      <c r="R9" s="646"/>
      <c r="S9" s="646"/>
    </row>
    <row r="10" spans="1:19" ht="15.75" x14ac:dyDescent="0.25">
      <c r="A10" s="691" t="s">
        <v>677</v>
      </c>
      <c r="B10" s="691"/>
      <c r="C10" s="691"/>
      <c r="D10" s="664"/>
      <c r="E10" s="664"/>
      <c r="F10" s="664"/>
      <c r="G10" s="664"/>
      <c r="H10" s="664"/>
      <c r="I10" s="664"/>
      <c r="J10" s="664"/>
      <c r="K10" s="664"/>
      <c r="L10" s="665"/>
      <c r="M10" s="83"/>
      <c r="N10" s="83"/>
      <c r="O10" s="83"/>
      <c r="P10" s="83"/>
      <c r="Q10" s="83"/>
      <c r="R10" s="646"/>
      <c r="S10" s="646"/>
    </row>
    <row r="11" spans="1:19" x14ac:dyDescent="0.25">
      <c r="A11" s="664"/>
      <c r="B11" s="664"/>
      <c r="C11" s="664"/>
      <c r="D11" s="664"/>
      <c r="E11" s="664"/>
      <c r="F11" s="664"/>
      <c r="G11" s="664"/>
      <c r="H11" s="664"/>
      <c r="I11" s="664"/>
      <c r="J11" s="664"/>
      <c r="K11" s="664"/>
      <c r="L11" s="665"/>
      <c r="M11" s="83"/>
      <c r="N11" s="83"/>
      <c r="O11" s="83"/>
      <c r="P11" s="83"/>
      <c r="Q11" s="83"/>
      <c r="R11" s="646"/>
      <c r="S11" s="646"/>
    </row>
    <row r="12" spans="1:19" x14ac:dyDescent="0.25">
      <c r="A12" s="664"/>
      <c r="B12" s="664"/>
      <c r="C12" s="664"/>
      <c r="D12" s="664"/>
      <c r="E12" s="664"/>
      <c r="F12" s="664"/>
      <c r="G12" s="664"/>
      <c r="H12" s="664"/>
      <c r="I12" s="664"/>
      <c r="J12" s="664"/>
      <c r="K12" s="664"/>
      <c r="L12" s="83"/>
      <c r="M12" s="83"/>
      <c r="N12" s="83"/>
      <c r="O12" s="83"/>
      <c r="P12" s="83"/>
      <c r="Q12" s="83"/>
      <c r="R12" s="646"/>
      <c r="S12" s="646"/>
    </row>
    <row r="19" spans="1:15" x14ac:dyDescent="0.25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</row>
    <row r="20" spans="1:15" x14ac:dyDescent="0.25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</row>
    <row r="21" spans="1:15" x14ac:dyDescent="0.25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</row>
    <row r="22" spans="1:15" x14ac:dyDescent="0.25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</row>
    <row r="23" spans="1:15" x14ac:dyDescent="0.25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</row>
  </sheetData>
  <mergeCells count="3">
    <mergeCell ref="A3:C3"/>
    <mergeCell ref="A5:C6"/>
    <mergeCell ref="A7:A8"/>
  </mergeCells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6"/>
  <sheetViews>
    <sheetView zoomScale="80" zoomScaleNormal="80" workbookViewId="0">
      <selection activeCell="E7" sqref="E7"/>
    </sheetView>
  </sheetViews>
  <sheetFormatPr defaultRowHeight="15" x14ac:dyDescent="0.25"/>
  <cols>
    <col min="1" max="2" width="19.7109375" style="644" customWidth="1"/>
    <col min="3" max="3" width="22.28515625" style="644" customWidth="1"/>
    <col min="4" max="4" width="19.7109375" style="644" customWidth="1"/>
    <col min="5" max="253" width="9.140625" style="644"/>
    <col min="254" max="254" width="19.140625" style="644" customWidth="1"/>
    <col min="255" max="257" width="17.85546875" style="644" customWidth="1"/>
    <col min="258" max="509" width="9.140625" style="644"/>
    <col min="510" max="510" width="19.140625" style="644" customWidth="1"/>
    <col min="511" max="513" width="17.85546875" style="644" customWidth="1"/>
    <col min="514" max="765" width="9.140625" style="644"/>
    <col min="766" max="766" width="19.140625" style="644" customWidth="1"/>
    <col min="767" max="769" width="17.85546875" style="644" customWidth="1"/>
    <col min="770" max="1021" width="9.140625" style="644"/>
    <col min="1022" max="1022" width="19.140625" style="644" customWidth="1"/>
    <col min="1023" max="1025" width="17.85546875" style="644" customWidth="1"/>
    <col min="1026" max="1277" width="9.140625" style="644"/>
    <col min="1278" max="1278" width="19.140625" style="644" customWidth="1"/>
    <col min="1279" max="1281" width="17.85546875" style="644" customWidth="1"/>
    <col min="1282" max="1533" width="9.140625" style="644"/>
    <col min="1534" max="1534" width="19.140625" style="644" customWidth="1"/>
    <col min="1535" max="1537" width="17.85546875" style="644" customWidth="1"/>
    <col min="1538" max="1789" width="9.140625" style="644"/>
    <col min="1790" max="1790" width="19.140625" style="644" customWidth="1"/>
    <col min="1791" max="1793" width="17.85546875" style="644" customWidth="1"/>
    <col min="1794" max="2045" width="9.140625" style="644"/>
    <col min="2046" max="2046" width="19.140625" style="644" customWidth="1"/>
    <col min="2047" max="2049" width="17.85546875" style="644" customWidth="1"/>
    <col min="2050" max="2301" width="9.140625" style="644"/>
    <col min="2302" max="2302" width="19.140625" style="644" customWidth="1"/>
    <col min="2303" max="2305" width="17.85546875" style="644" customWidth="1"/>
    <col min="2306" max="2557" width="9.140625" style="644"/>
    <col min="2558" max="2558" width="19.140625" style="644" customWidth="1"/>
    <col min="2559" max="2561" width="17.85546875" style="644" customWidth="1"/>
    <col min="2562" max="2813" width="9.140625" style="644"/>
    <col min="2814" max="2814" width="19.140625" style="644" customWidth="1"/>
    <col min="2815" max="2817" width="17.85546875" style="644" customWidth="1"/>
    <col min="2818" max="3069" width="9.140625" style="644"/>
    <col min="3070" max="3070" width="19.140625" style="644" customWidth="1"/>
    <col min="3071" max="3073" width="17.85546875" style="644" customWidth="1"/>
    <col min="3074" max="3325" width="9.140625" style="644"/>
    <col min="3326" max="3326" width="19.140625" style="644" customWidth="1"/>
    <col min="3327" max="3329" width="17.85546875" style="644" customWidth="1"/>
    <col min="3330" max="3581" width="9.140625" style="644"/>
    <col min="3582" max="3582" width="19.140625" style="644" customWidth="1"/>
    <col min="3583" max="3585" width="17.85546875" style="644" customWidth="1"/>
    <col min="3586" max="3837" width="9.140625" style="644"/>
    <col min="3838" max="3838" width="19.140625" style="644" customWidth="1"/>
    <col min="3839" max="3841" width="17.85546875" style="644" customWidth="1"/>
    <col min="3842" max="4093" width="9.140625" style="644"/>
    <col min="4094" max="4094" width="19.140625" style="644" customWidth="1"/>
    <col min="4095" max="4097" width="17.85546875" style="644" customWidth="1"/>
    <col min="4098" max="4349" width="9.140625" style="644"/>
    <col min="4350" max="4350" width="19.140625" style="644" customWidth="1"/>
    <col min="4351" max="4353" width="17.85546875" style="644" customWidth="1"/>
    <col min="4354" max="4605" width="9.140625" style="644"/>
    <col min="4606" max="4606" width="19.140625" style="644" customWidth="1"/>
    <col min="4607" max="4609" width="17.85546875" style="644" customWidth="1"/>
    <col min="4610" max="4861" width="9.140625" style="644"/>
    <col min="4862" max="4862" width="19.140625" style="644" customWidth="1"/>
    <col min="4863" max="4865" width="17.85546875" style="644" customWidth="1"/>
    <col min="4866" max="5117" width="9.140625" style="644"/>
    <col min="5118" max="5118" width="19.140625" style="644" customWidth="1"/>
    <col min="5119" max="5121" width="17.85546875" style="644" customWidth="1"/>
    <col min="5122" max="5373" width="9.140625" style="644"/>
    <col min="5374" max="5374" width="19.140625" style="644" customWidth="1"/>
    <col min="5375" max="5377" width="17.85546875" style="644" customWidth="1"/>
    <col min="5378" max="5629" width="9.140625" style="644"/>
    <col min="5630" max="5630" width="19.140625" style="644" customWidth="1"/>
    <col min="5631" max="5633" width="17.85546875" style="644" customWidth="1"/>
    <col min="5634" max="5885" width="9.140625" style="644"/>
    <col min="5886" max="5886" width="19.140625" style="644" customWidth="1"/>
    <col min="5887" max="5889" width="17.85546875" style="644" customWidth="1"/>
    <col min="5890" max="6141" width="9.140625" style="644"/>
    <col min="6142" max="6142" width="19.140625" style="644" customWidth="1"/>
    <col min="6143" max="6145" width="17.85546875" style="644" customWidth="1"/>
    <col min="6146" max="6397" width="9.140625" style="644"/>
    <col min="6398" max="6398" width="19.140625" style="644" customWidth="1"/>
    <col min="6399" max="6401" width="17.85546875" style="644" customWidth="1"/>
    <col min="6402" max="6653" width="9.140625" style="644"/>
    <col min="6654" max="6654" width="19.140625" style="644" customWidth="1"/>
    <col min="6655" max="6657" width="17.85546875" style="644" customWidth="1"/>
    <col min="6658" max="6909" width="9.140625" style="644"/>
    <col min="6910" max="6910" width="19.140625" style="644" customWidth="1"/>
    <col min="6911" max="6913" width="17.85546875" style="644" customWidth="1"/>
    <col min="6914" max="7165" width="9.140625" style="644"/>
    <col min="7166" max="7166" width="19.140625" style="644" customWidth="1"/>
    <col min="7167" max="7169" width="17.85546875" style="644" customWidth="1"/>
    <col min="7170" max="7421" width="9.140625" style="644"/>
    <col min="7422" max="7422" width="19.140625" style="644" customWidth="1"/>
    <col min="7423" max="7425" width="17.85546875" style="644" customWidth="1"/>
    <col min="7426" max="7677" width="9.140625" style="644"/>
    <col min="7678" max="7678" width="19.140625" style="644" customWidth="1"/>
    <col min="7679" max="7681" width="17.85546875" style="644" customWidth="1"/>
    <col min="7682" max="7933" width="9.140625" style="644"/>
    <col min="7934" max="7934" width="19.140625" style="644" customWidth="1"/>
    <col min="7935" max="7937" width="17.85546875" style="644" customWidth="1"/>
    <col min="7938" max="8189" width="9.140625" style="644"/>
    <col min="8190" max="8190" width="19.140625" style="644" customWidth="1"/>
    <col min="8191" max="8193" width="17.85546875" style="644" customWidth="1"/>
    <col min="8194" max="8445" width="9.140625" style="644"/>
    <col min="8446" max="8446" width="19.140625" style="644" customWidth="1"/>
    <col min="8447" max="8449" width="17.85546875" style="644" customWidth="1"/>
    <col min="8450" max="8701" width="9.140625" style="644"/>
    <col min="8702" max="8702" width="19.140625" style="644" customWidth="1"/>
    <col min="8703" max="8705" width="17.85546875" style="644" customWidth="1"/>
    <col min="8706" max="8957" width="9.140625" style="644"/>
    <col min="8958" max="8958" width="19.140625" style="644" customWidth="1"/>
    <col min="8959" max="8961" width="17.85546875" style="644" customWidth="1"/>
    <col min="8962" max="9213" width="9.140625" style="644"/>
    <col min="9214" max="9214" width="19.140625" style="644" customWidth="1"/>
    <col min="9215" max="9217" width="17.85546875" style="644" customWidth="1"/>
    <col min="9218" max="9469" width="9.140625" style="644"/>
    <col min="9470" max="9470" width="19.140625" style="644" customWidth="1"/>
    <col min="9471" max="9473" width="17.85546875" style="644" customWidth="1"/>
    <col min="9474" max="9725" width="9.140625" style="644"/>
    <col min="9726" max="9726" width="19.140625" style="644" customWidth="1"/>
    <col min="9727" max="9729" width="17.85546875" style="644" customWidth="1"/>
    <col min="9730" max="9981" width="9.140625" style="644"/>
    <col min="9982" max="9982" width="19.140625" style="644" customWidth="1"/>
    <col min="9983" max="9985" width="17.85546875" style="644" customWidth="1"/>
    <col min="9986" max="10237" width="9.140625" style="644"/>
    <col min="10238" max="10238" width="19.140625" style="644" customWidth="1"/>
    <col min="10239" max="10241" width="17.85546875" style="644" customWidth="1"/>
    <col min="10242" max="10493" width="9.140625" style="644"/>
    <col min="10494" max="10494" width="19.140625" style="644" customWidth="1"/>
    <col min="10495" max="10497" width="17.85546875" style="644" customWidth="1"/>
    <col min="10498" max="10749" width="9.140625" style="644"/>
    <col min="10750" max="10750" width="19.140625" style="644" customWidth="1"/>
    <col min="10751" max="10753" width="17.85546875" style="644" customWidth="1"/>
    <col min="10754" max="11005" width="9.140625" style="644"/>
    <col min="11006" max="11006" width="19.140625" style="644" customWidth="1"/>
    <col min="11007" max="11009" width="17.85546875" style="644" customWidth="1"/>
    <col min="11010" max="11261" width="9.140625" style="644"/>
    <col min="11262" max="11262" width="19.140625" style="644" customWidth="1"/>
    <col min="11263" max="11265" width="17.85546875" style="644" customWidth="1"/>
    <col min="11266" max="11517" width="9.140625" style="644"/>
    <col min="11518" max="11518" width="19.140625" style="644" customWidth="1"/>
    <col min="11519" max="11521" width="17.85546875" style="644" customWidth="1"/>
    <col min="11522" max="11773" width="9.140625" style="644"/>
    <col min="11774" max="11774" width="19.140625" style="644" customWidth="1"/>
    <col min="11775" max="11777" width="17.85546875" style="644" customWidth="1"/>
    <col min="11778" max="12029" width="9.140625" style="644"/>
    <col min="12030" max="12030" width="19.140625" style="644" customWidth="1"/>
    <col min="12031" max="12033" width="17.85546875" style="644" customWidth="1"/>
    <col min="12034" max="12285" width="9.140625" style="644"/>
    <col min="12286" max="12286" width="19.140625" style="644" customWidth="1"/>
    <col min="12287" max="12289" width="17.85546875" style="644" customWidth="1"/>
    <col min="12290" max="12541" width="9.140625" style="644"/>
    <col min="12542" max="12542" width="19.140625" style="644" customWidth="1"/>
    <col min="12543" max="12545" width="17.85546875" style="644" customWidth="1"/>
    <col min="12546" max="12797" width="9.140625" style="644"/>
    <col min="12798" max="12798" width="19.140625" style="644" customWidth="1"/>
    <col min="12799" max="12801" width="17.85546875" style="644" customWidth="1"/>
    <col min="12802" max="13053" width="9.140625" style="644"/>
    <col min="13054" max="13054" width="19.140625" style="644" customWidth="1"/>
    <col min="13055" max="13057" width="17.85546875" style="644" customWidth="1"/>
    <col min="13058" max="13309" width="9.140625" style="644"/>
    <col min="13310" max="13310" width="19.140625" style="644" customWidth="1"/>
    <col min="13311" max="13313" width="17.85546875" style="644" customWidth="1"/>
    <col min="13314" max="13565" width="9.140625" style="644"/>
    <col min="13566" max="13566" width="19.140625" style="644" customWidth="1"/>
    <col min="13567" max="13569" width="17.85546875" style="644" customWidth="1"/>
    <col min="13570" max="13821" width="9.140625" style="644"/>
    <col min="13822" max="13822" width="19.140625" style="644" customWidth="1"/>
    <col min="13823" max="13825" width="17.85546875" style="644" customWidth="1"/>
    <col min="13826" max="14077" width="9.140625" style="644"/>
    <col min="14078" max="14078" width="19.140625" style="644" customWidth="1"/>
    <col min="14079" max="14081" width="17.85546875" style="644" customWidth="1"/>
    <col min="14082" max="14333" width="9.140625" style="644"/>
    <col min="14334" max="14334" width="19.140625" style="644" customWidth="1"/>
    <col min="14335" max="14337" width="17.85546875" style="644" customWidth="1"/>
    <col min="14338" max="14589" width="9.140625" style="644"/>
    <col min="14590" max="14590" width="19.140625" style="644" customWidth="1"/>
    <col min="14591" max="14593" width="17.85546875" style="644" customWidth="1"/>
    <col min="14594" max="14845" width="9.140625" style="644"/>
    <col min="14846" max="14846" width="19.140625" style="644" customWidth="1"/>
    <col min="14847" max="14849" width="17.85546875" style="644" customWidth="1"/>
    <col min="14850" max="15101" width="9.140625" style="644"/>
    <col min="15102" max="15102" width="19.140625" style="644" customWidth="1"/>
    <col min="15103" max="15105" width="17.85546875" style="644" customWidth="1"/>
    <col min="15106" max="15357" width="9.140625" style="644"/>
    <col min="15358" max="15358" width="19.140625" style="644" customWidth="1"/>
    <col min="15359" max="15361" width="17.85546875" style="644" customWidth="1"/>
    <col min="15362" max="15613" width="9.140625" style="644"/>
    <col min="15614" max="15614" width="19.140625" style="644" customWidth="1"/>
    <col min="15615" max="15617" width="17.85546875" style="644" customWidth="1"/>
    <col min="15618" max="15869" width="9.140625" style="644"/>
    <col min="15870" max="15870" width="19.140625" style="644" customWidth="1"/>
    <col min="15871" max="15873" width="17.85546875" style="644" customWidth="1"/>
    <col min="15874" max="16125" width="9.140625" style="644"/>
    <col min="16126" max="16126" width="19.140625" style="644" customWidth="1"/>
    <col min="16127" max="16129" width="17.85546875" style="644" customWidth="1"/>
    <col min="16130" max="16384" width="9.140625" style="644"/>
  </cols>
  <sheetData>
    <row r="1" spans="1:4" x14ac:dyDescent="0.25">
      <c r="D1" s="637"/>
    </row>
    <row r="2" spans="1:4" x14ac:dyDescent="0.25">
      <c r="A2" s="630"/>
      <c r="B2" s="630"/>
      <c r="C2" s="630"/>
      <c r="D2" s="630"/>
    </row>
    <row r="3" spans="1:4" ht="39.75" customHeight="1" x14ac:dyDescent="0.25">
      <c r="A3" s="767" t="s">
        <v>678</v>
      </c>
      <c r="B3" s="767"/>
      <c r="C3" s="767"/>
      <c r="D3" s="767"/>
    </row>
    <row r="4" spans="1:4" ht="66" customHeight="1" x14ac:dyDescent="0.25">
      <c r="A4" s="708" t="s">
        <v>679</v>
      </c>
      <c r="B4" s="4" t="s">
        <v>680</v>
      </c>
      <c r="C4" s="4" t="s">
        <v>681</v>
      </c>
      <c r="D4" s="4" t="s">
        <v>682</v>
      </c>
    </row>
    <row r="5" spans="1:4" ht="22.5" customHeight="1" x14ac:dyDescent="0.25">
      <c r="A5" s="709">
        <v>42766</v>
      </c>
      <c r="B5" s="710">
        <v>49</v>
      </c>
      <c r="C5" s="710">
        <v>284.88375000000002</v>
      </c>
      <c r="D5" s="710">
        <v>3.2806700000000002</v>
      </c>
    </row>
    <row r="6" spans="1:4" ht="22.35" customHeight="1" x14ac:dyDescent="0.25">
      <c r="A6" s="709">
        <v>42794</v>
      </c>
      <c r="B6" s="710">
        <v>96</v>
      </c>
      <c r="C6" s="710">
        <v>433.17355999999995</v>
      </c>
      <c r="D6" s="710">
        <v>31.303109999999993</v>
      </c>
    </row>
  </sheetData>
  <mergeCells count="1">
    <mergeCell ref="A3:D3"/>
  </mergeCells>
  <printOptions horizontalCentered="1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Pracovné hárky</vt:lpstr>
      </vt:variant>
      <vt:variant>
        <vt:i4>26</vt:i4>
      </vt:variant>
      <vt:variant>
        <vt:lpstr>Grafy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8" baseType="lpstr">
      <vt:lpstr>Súhrnná bilancia</vt:lpstr>
      <vt:lpstr>Vývoj príjmov</vt:lpstr>
      <vt:lpstr>Príjmy rozdelenie</vt:lpstr>
      <vt:lpstr>Vývoj pohľadávok</vt:lpstr>
      <vt:lpstr>graf pohľadávky</vt:lpstr>
      <vt:lpstr>stav poh.podľa poboč._2_17</vt:lpstr>
      <vt:lpstr>Exekučné návrhy</vt:lpstr>
      <vt:lpstr>Mandátna správa</vt:lpstr>
      <vt:lpstr>Vydané rozhodnutia SK </vt:lpstr>
      <vt:lpstr>Pohľadávky voči  ZZ</vt:lpstr>
      <vt:lpstr>Pohľadávky podľa pobočiek ZZ</vt:lpstr>
      <vt:lpstr>ZAM-nepredpísané poistné</vt:lpstr>
      <vt:lpstr>ZAM-nepredložené výkazy</vt:lpstr>
      <vt:lpstr>SZČO-nepredpísané poistné</vt:lpstr>
      <vt:lpstr>V po fondoch podrobne </vt:lpstr>
      <vt:lpstr>V delenie mesačne </vt:lpstr>
      <vt:lpstr>P a V hradené štátom</vt:lpstr>
      <vt:lpstr>zostatky na účtoch</vt:lpstr>
      <vt:lpstr>2016 a 2017</vt:lpstr>
      <vt:lpstr>SF</vt:lpstr>
      <vt:lpstr>Objednávky a faktúry</vt:lpstr>
      <vt:lpstr>600</vt:lpstr>
      <vt:lpstr>700</vt:lpstr>
      <vt:lpstr>600- ústredie</vt:lpstr>
      <vt:lpstr>URR</vt:lpstr>
      <vt:lpstr>Hárok2</vt:lpstr>
      <vt:lpstr>Graf</vt:lpstr>
      <vt:lpstr>URR!Názvy_tlače</vt:lpstr>
    </vt:vector>
  </TitlesOfParts>
  <Company>Socialna poistovna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ba-korsepova_m</dc:creator>
  <cp:lastModifiedBy>SP</cp:lastModifiedBy>
  <cp:lastPrinted>2017-03-22T08:59:29Z</cp:lastPrinted>
  <dcterms:created xsi:type="dcterms:W3CDTF">2007-11-13T07:23:54Z</dcterms:created>
  <dcterms:modified xsi:type="dcterms:W3CDTF">2017-03-22T09:01:57Z</dcterms:modified>
</cp:coreProperties>
</file>