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heets/sheet1.xml" ContentType="application/vnd.openxmlformats-officedocument.spreadsheetml.chart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570" windowWidth="10425" windowHeight="6045" tabRatio="893"/>
  </bookViews>
  <sheets>
    <sheet name="Súhrnná bilancia" sheetId="6" r:id="rId1"/>
    <sheet name="vývoj príjmov" sheetId="269" r:id="rId2"/>
    <sheet name="Príjmy rozdelenie" sheetId="5" r:id="rId3"/>
    <sheet name="Vývoj pohľadávok" sheetId="278" r:id="rId4"/>
    <sheet name="graf pohľadávky" sheetId="279" r:id="rId5"/>
    <sheet name="stav pohľ.podľa pob.10_14.1" sheetId="280" r:id="rId6"/>
    <sheet name="Exekučné návrhy" sheetId="281" r:id="rId7"/>
    <sheet name="Mandátna správa" sheetId="282" r:id="rId8"/>
    <sheet name="Vydané rozhodnutia SK " sheetId="283" r:id="rId9"/>
    <sheet name="Pohľadávky voči  ZZ" sheetId="284" r:id="rId10"/>
    <sheet name="Pohľadávky podľa pobočiek ZZ" sheetId="285" r:id="rId11"/>
    <sheet name="V delenie mesačne " sheetId="159" r:id="rId12"/>
    <sheet name="V po fondoch podrobne " sheetId="158" r:id="rId13"/>
    <sheet name="P a V hradené štátom" sheetId="204" r:id="rId14"/>
    <sheet name="zostatky na účtoch" sheetId="214" r:id="rId15"/>
    <sheet name="2013 a 2014" sheetId="270" r:id="rId16"/>
    <sheet name="Graf" sheetId="271" r:id="rId17"/>
    <sheet name="Objednávky a faktúry" sheetId="272" r:id="rId18"/>
    <sheet name="SF" sheetId="273" r:id="rId19"/>
    <sheet name="600" sheetId="274" r:id="rId20"/>
    <sheet name="700" sheetId="275" r:id="rId21"/>
    <sheet name="600 ústredie" sheetId="276" r:id="rId22"/>
    <sheet name="Úprava RR" sheetId="277" r:id="rId23"/>
    <sheet name="Hárok1" sheetId="213" r:id="rId24"/>
    <sheet name="Hárok2" sheetId="232" r:id="rId25"/>
  </sheets>
  <externalReferences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_________________________________________col8">#REF!</definedName>
    <definedName name="________________________________________col8">#REF!</definedName>
    <definedName name="_______________________________________col8">#REF!</definedName>
    <definedName name="______________________________________col1">#REF!</definedName>
    <definedName name="______________________________________col2">#REF!</definedName>
    <definedName name="______________________________________col3">#REF!</definedName>
    <definedName name="______________________________________col4">#REF!</definedName>
    <definedName name="______________________________________col5">#REF!</definedName>
    <definedName name="______________________________________col6">#REF!</definedName>
    <definedName name="______________________________________col7">#REF!</definedName>
    <definedName name="______________________________________col8">#REF!</definedName>
    <definedName name="_____________________________________col1">#REF!</definedName>
    <definedName name="_____________________________________col2">#REF!</definedName>
    <definedName name="_____________________________________col3">#REF!</definedName>
    <definedName name="_____________________________________col4">#REF!</definedName>
    <definedName name="_____________________________________col5">#REF!</definedName>
    <definedName name="_____________________________________col6">#REF!</definedName>
    <definedName name="_____________________________________col7">#REF!</definedName>
    <definedName name="_____________________________________col8">#REF!</definedName>
    <definedName name="____________________________________col1">#REF!</definedName>
    <definedName name="____________________________________col2">#REF!</definedName>
    <definedName name="____________________________________col3">#REF!</definedName>
    <definedName name="____________________________________col4">#REF!</definedName>
    <definedName name="____________________________________col5">#REF!</definedName>
    <definedName name="____________________________________col6">#REF!</definedName>
    <definedName name="____________________________________col7">#REF!</definedName>
    <definedName name="____________________________________col8">#REF!</definedName>
    <definedName name="___________________________________col1">#REF!</definedName>
    <definedName name="___________________________________col2">#REF!</definedName>
    <definedName name="___________________________________col3">#REF!</definedName>
    <definedName name="___________________________________col4">#REF!</definedName>
    <definedName name="___________________________________col5">#REF!</definedName>
    <definedName name="___________________________________col6">#REF!</definedName>
    <definedName name="___________________________________col7">#REF!</definedName>
    <definedName name="___________________________________col8">#REF!</definedName>
    <definedName name="__________________________________col1">#REF!</definedName>
    <definedName name="__________________________________col2">#REF!</definedName>
    <definedName name="__________________________________col3">#REF!</definedName>
    <definedName name="__________________________________col4">#REF!</definedName>
    <definedName name="__________________________________col5">#REF!</definedName>
    <definedName name="__________________________________col6">#REF!</definedName>
    <definedName name="__________________________________col7">#REF!</definedName>
    <definedName name="__________________________________col8">#REF!</definedName>
    <definedName name="_________________________________col1">#REF!</definedName>
    <definedName name="_________________________________col2">#REF!</definedName>
    <definedName name="_________________________________col3">#REF!</definedName>
    <definedName name="_________________________________col4">#REF!</definedName>
    <definedName name="_________________________________col5">#REF!</definedName>
    <definedName name="_________________________________col6">#REF!</definedName>
    <definedName name="_________________________________col7">#REF!</definedName>
    <definedName name="_________________________________col8">#REF!</definedName>
    <definedName name="________________________________col1">#REF!</definedName>
    <definedName name="________________________________col2">#REF!</definedName>
    <definedName name="________________________________col3">#REF!</definedName>
    <definedName name="________________________________col4">#REF!</definedName>
    <definedName name="________________________________col5">#REF!</definedName>
    <definedName name="________________________________col6">#REF!</definedName>
    <definedName name="________________________________col7">#REF!</definedName>
    <definedName name="________________________________col8">#REF!</definedName>
    <definedName name="_______________________________col1">#REF!</definedName>
    <definedName name="_______________________________col2">#REF!</definedName>
    <definedName name="_______________________________col3">#REF!</definedName>
    <definedName name="_______________________________col4">#REF!</definedName>
    <definedName name="_______________________________col5">#REF!</definedName>
    <definedName name="_______________________________col6">#REF!</definedName>
    <definedName name="_______________________________col7">#REF!</definedName>
    <definedName name="______________________________col1">#REF!</definedName>
    <definedName name="______________________________col2">#REF!</definedName>
    <definedName name="______________________________col3">#REF!</definedName>
    <definedName name="______________________________col4">#REF!</definedName>
    <definedName name="______________________________col5">#REF!</definedName>
    <definedName name="______________________________col6">#REF!</definedName>
    <definedName name="______________________________col7">#REF!</definedName>
    <definedName name="______________________________col8">#REF!</definedName>
    <definedName name="_____________________________col1">#REF!</definedName>
    <definedName name="_____________________________col2">#REF!</definedName>
    <definedName name="_____________________________col3">#REF!</definedName>
    <definedName name="_____________________________col4">#REF!</definedName>
    <definedName name="_____________________________col5">#REF!</definedName>
    <definedName name="_____________________________col6">#REF!</definedName>
    <definedName name="_____________________________col7">#REF!</definedName>
    <definedName name="_____________________________col8" localSheetId="5">#REF!</definedName>
    <definedName name="____________________________col1">#REF!</definedName>
    <definedName name="____________________________col2">#REF!</definedName>
    <definedName name="____________________________col3">#REF!</definedName>
    <definedName name="____________________________col4">#REF!</definedName>
    <definedName name="____________________________col5">#REF!</definedName>
    <definedName name="____________________________col6">#REF!</definedName>
    <definedName name="____________________________col7">#REF!</definedName>
    <definedName name="____________________________col8">#REF!</definedName>
    <definedName name="___________________________col1">#REF!</definedName>
    <definedName name="___________________________col2">#REF!</definedName>
    <definedName name="___________________________col3">#REF!</definedName>
    <definedName name="___________________________col4">#REF!</definedName>
    <definedName name="___________________________col5">#REF!</definedName>
    <definedName name="___________________________col6">#REF!</definedName>
    <definedName name="___________________________col7">#REF!</definedName>
    <definedName name="___________________________col8">#REF!</definedName>
    <definedName name="__________________________col1">#REF!</definedName>
    <definedName name="__________________________col2">#REF!</definedName>
    <definedName name="__________________________col3">#REF!</definedName>
    <definedName name="__________________________col4">#REF!</definedName>
    <definedName name="__________________________col5">#REF!</definedName>
    <definedName name="__________________________col6">#REF!</definedName>
    <definedName name="__________________________col7">#REF!</definedName>
    <definedName name="__________________________col8">#REF!</definedName>
    <definedName name="_________________________col1">#REF!</definedName>
    <definedName name="_________________________col2">#REF!</definedName>
    <definedName name="_________________________col3">#REF!</definedName>
    <definedName name="_________________________col4">#REF!</definedName>
    <definedName name="_________________________col5">#REF!</definedName>
    <definedName name="_________________________col6">#REF!</definedName>
    <definedName name="_________________________col7">#REF!</definedName>
    <definedName name="_________________________col8">#REF!</definedName>
    <definedName name="________________________col1">#REF!</definedName>
    <definedName name="________________________col2">#REF!</definedName>
    <definedName name="________________________col3">#REF!</definedName>
    <definedName name="________________________col4">#REF!</definedName>
    <definedName name="________________________col5">#REF!</definedName>
    <definedName name="________________________col6">#REF!</definedName>
    <definedName name="________________________col7">#REF!</definedName>
    <definedName name="________________________col8">#REF!</definedName>
    <definedName name="_______________________col1">#REF!</definedName>
    <definedName name="_______________________col2">#REF!</definedName>
    <definedName name="_______________________col255">#REF!</definedName>
    <definedName name="_______________________col3">#REF!</definedName>
    <definedName name="_______________________col4">#REF!</definedName>
    <definedName name="_______________________col5">#REF!</definedName>
    <definedName name="_______________________col6">#REF!</definedName>
    <definedName name="_______________________col7">#REF!</definedName>
    <definedName name="_______________________col8">#REF!</definedName>
    <definedName name="______________________col1">#REF!</definedName>
    <definedName name="______________________col2">#REF!</definedName>
    <definedName name="______________________col255">#REF!</definedName>
    <definedName name="______________________col3">#REF!</definedName>
    <definedName name="______________________col4">#REF!</definedName>
    <definedName name="______________________col5">#REF!</definedName>
    <definedName name="______________________col6">#REF!</definedName>
    <definedName name="______________________col7">#REF!</definedName>
    <definedName name="______________________col8">#REF!</definedName>
    <definedName name="_____________________col1">#REF!</definedName>
    <definedName name="_____________________col2">#REF!</definedName>
    <definedName name="_____________________col225">#REF!</definedName>
    <definedName name="_____________________col255">#REF!</definedName>
    <definedName name="_____________________col3">#REF!</definedName>
    <definedName name="_____________________col4">#REF!</definedName>
    <definedName name="_____________________col5">#REF!</definedName>
    <definedName name="_____________________col6">#REF!</definedName>
    <definedName name="_____________________col7">#REF!</definedName>
    <definedName name="_____________________col8">#REF!</definedName>
    <definedName name="_____________________tab2">#REF!</definedName>
    <definedName name="_____________________tab33">#REF!</definedName>
    <definedName name="____________________col1">#REF!</definedName>
    <definedName name="____________________col2">#REF!</definedName>
    <definedName name="____________________col225">#REF!</definedName>
    <definedName name="____________________col255">#REF!</definedName>
    <definedName name="____________________col3">#REF!</definedName>
    <definedName name="____________________col4">#REF!</definedName>
    <definedName name="____________________col5">#REF!</definedName>
    <definedName name="____________________col6">#REF!</definedName>
    <definedName name="____________________col7">#REF!</definedName>
    <definedName name="____________________col8">#REF!</definedName>
    <definedName name="____________________tab2">#REF!</definedName>
    <definedName name="____________________tab33">#REF!</definedName>
    <definedName name="___________________col1">#REF!</definedName>
    <definedName name="___________________col2">#REF!</definedName>
    <definedName name="___________________col225">#REF!</definedName>
    <definedName name="___________________col255">#REF!</definedName>
    <definedName name="___________________col3">#REF!</definedName>
    <definedName name="___________________col4">#REF!</definedName>
    <definedName name="___________________col5">#REF!</definedName>
    <definedName name="___________________col6">#REF!</definedName>
    <definedName name="___________________col7">#REF!</definedName>
    <definedName name="___________________col8">#REF!</definedName>
    <definedName name="___________________tab2">#REF!</definedName>
    <definedName name="___________________tab33">#REF!</definedName>
    <definedName name="__________________col1">#REF!</definedName>
    <definedName name="__________________col2">#REF!</definedName>
    <definedName name="__________________col225">#REF!</definedName>
    <definedName name="__________________col255">#REF!</definedName>
    <definedName name="__________________col3">#REF!</definedName>
    <definedName name="__________________col4">#REF!</definedName>
    <definedName name="__________________col5">#REF!</definedName>
    <definedName name="__________________col6">#REF!</definedName>
    <definedName name="__________________col7">#REF!</definedName>
    <definedName name="__________________col8">#REF!</definedName>
    <definedName name="__________________tab2">#REF!</definedName>
    <definedName name="__________________tab33">#REF!</definedName>
    <definedName name="_________________col1">#REF!</definedName>
    <definedName name="_________________col2">#REF!</definedName>
    <definedName name="_________________col225">#REF!</definedName>
    <definedName name="_________________col255">#REF!</definedName>
    <definedName name="_________________col3">#REF!</definedName>
    <definedName name="_________________col4">#REF!</definedName>
    <definedName name="_________________col5">#REF!</definedName>
    <definedName name="_________________col6">#REF!</definedName>
    <definedName name="_________________col7">#REF!</definedName>
    <definedName name="_________________col8">#REF!</definedName>
    <definedName name="_________________tab2">#REF!</definedName>
    <definedName name="_________________tab33">#REF!</definedName>
    <definedName name="________________col1">#REF!</definedName>
    <definedName name="________________col2">#REF!</definedName>
    <definedName name="________________col225">#REF!</definedName>
    <definedName name="________________col255">#REF!</definedName>
    <definedName name="________________col3">#REF!</definedName>
    <definedName name="________________col4">#REF!</definedName>
    <definedName name="________________col5">#REF!</definedName>
    <definedName name="________________col6">#REF!</definedName>
    <definedName name="________________col7">#REF!</definedName>
    <definedName name="________________col8">#REF!</definedName>
    <definedName name="________________tab2">#REF!</definedName>
    <definedName name="________________tab33">#REF!</definedName>
    <definedName name="_______________col1">#REF!</definedName>
    <definedName name="_______________col2">#REF!</definedName>
    <definedName name="_______________col225">#REF!</definedName>
    <definedName name="_______________col255">#REF!</definedName>
    <definedName name="_______________col3">#REF!</definedName>
    <definedName name="_______________col4">#REF!</definedName>
    <definedName name="_______________col5">#REF!</definedName>
    <definedName name="_______________col6">#REF!</definedName>
    <definedName name="_______________col7">#REF!</definedName>
    <definedName name="_______________col8">#REF!</definedName>
    <definedName name="_______________tab2">#REF!</definedName>
    <definedName name="_______________tab33">#REF!</definedName>
    <definedName name="______________col1">#REF!</definedName>
    <definedName name="______________col2">#REF!</definedName>
    <definedName name="______________col225">#REF!</definedName>
    <definedName name="______________col255">#REF!</definedName>
    <definedName name="______________col3">#REF!</definedName>
    <definedName name="______________col4">#REF!</definedName>
    <definedName name="______________col5">#REF!</definedName>
    <definedName name="______________col6">#REF!</definedName>
    <definedName name="______________col7">#REF!</definedName>
    <definedName name="______________col8">#REF!</definedName>
    <definedName name="______________tab2">#REF!</definedName>
    <definedName name="______________tab33">#REF!</definedName>
    <definedName name="_____________col1">#REF!</definedName>
    <definedName name="_____________col2">#REF!</definedName>
    <definedName name="_____________col225">#REF!</definedName>
    <definedName name="_____________col3">#REF!</definedName>
    <definedName name="_____________col4">#REF!</definedName>
    <definedName name="_____________col5">#REF!</definedName>
    <definedName name="_____________col6">#REF!</definedName>
    <definedName name="_____________col7">#REF!</definedName>
    <definedName name="_____________col8">#REF!</definedName>
    <definedName name="_____________tab2">#REF!</definedName>
    <definedName name="_____________tab33">#REF!</definedName>
    <definedName name="____________col1">#REF!</definedName>
    <definedName name="____________col2">#REF!</definedName>
    <definedName name="____________col225">#REF!</definedName>
    <definedName name="____________col255">#REF!</definedName>
    <definedName name="____________col3">#REF!</definedName>
    <definedName name="____________col4">#REF!</definedName>
    <definedName name="____________col5">#REF!</definedName>
    <definedName name="____________col6">#REF!</definedName>
    <definedName name="____________col7">#REF!</definedName>
    <definedName name="____________col8">#REF!</definedName>
    <definedName name="____________tab2">#REF!</definedName>
    <definedName name="____________tab33">#REF!</definedName>
    <definedName name="___________col1">#REF!</definedName>
    <definedName name="___________col2">#REF!</definedName>
    <definedName name="___________col255">#REF!</definedName>
    <definedName name="___________col3">#REF!</definedName>
    <definedName name="___________col4">#REF!</definedName>
    <definedName name="___________col5">#REF!</definedName>
    <definedName name="___________col6">#REF!</definedName>
    <definedName name="___________col7">#REF!</definedName>
    <definedName name="___________col8">#REF!</definedName>
    <definedName name="__________col1">#REF!</definedName>
    <definedName name="__________col2">#REF!</definedName>
    <definedName name="__________col225">#REF!</definedName>
    <definedName name="__________col255" localSheetId="5">#REF!</definedName>
    <definedName name="__________col3">#REF!</definedName>
    <definedName name="__________col4">#REF!</definedName>
    <definedName name="__________col5">#REF!</definedName>
    <definedName name="__________col6">#REF!</definedName>
    <definedName name="__________col7">#REF!</definedName>
    <definedName name="__________col8">#REF!</definedName>
    <definedName name="__________tab2">#REF!</definedName>
    <definedName name="__________tab33">#REF!</definedName>
    <definedName name="_________col1">#REF!</definedName>
    <definedName name="_________col2">#REF!</definedName>
    <definedName name="_________col225">#REF!</definedName>
    <definedName name="_________col255">#REF!</definedName>
    <definedName name="_________col3">#REF!</definedName>
    <definedName name="_________col4">#REF!</definedName>
    <definedName name="_________col5">#REF!</definedName>
    <definedName name="_________col6">#REF!</definedName>
    <definedName name="_________col7">#REF!</definedName>
    <definedName name="_________col8">#REF!</definedName>
    <definedName name="_________tab2">#REF!</definedName>
    <definedName name="_________tab33">#REF!</definedName>
    <definedName name="________col1">#REF!</definedName>
    <definedName name="________col2">#REF!</definedName>
    <definedName name="________col225">#REF!</definedName>
    <definedName name="________col255">#REF!</definedName>
    <definedName name="________col3">#REF!</definedName>
    <definedName name="________col4">#REF!</definedName>
    <definedName name="________col5">#REF!</definedName>
    <definedName name="________col6">#REF!</definedName>
    <definedName name="________col7">#REF!</definedName>
    <definedName name="________col8">#REF!</definedName>
    <definedName name="________tab2">#REF!</definedName>
    <definedName name="________tab33">#REF!</definedName>
    <definedName name="_______col1">#REF!</definedName>
    <definedName name="_______col2">#REF!</definedName>
    <definedName name="_______col225" localSheetId="5">#REF!</definedName>
    <definedName name="_______col255">#REF!</definedName>
    <definedName name="_______col3">#REF!</definedName>
    <definedName name="_______col4">#REF!</definedName>
    <definedName name="_______col5">#REF!</definedName>
    <definedName name="_______col6">#REF!</definedName>
    <definedName name="_______col7">#REF!</definedName>
    <definedName name="_______col8" localSheetId="12">#REF!</definedName>
    <definedName name="_______col8">#REF!</definedName>
    <definedName name="_______tab2" localSheetId="5">#REF!</definedName>
    <definedName name="_______tab33" localSheetId="5">#REF!</definedName>
    <definedName name="______col1">#REF!</definedName>
    <definedName name="______col2">#REF!</definedName>
    <definedName name="______col225">#REF!</definedName>
    <definedName name="______col255">#REF!</definedName>
    <definedName name="______col3">#REF!</definedName>
    <definedName name="______col4">#REF!</definedName>
    <definedName name="______col5">#REF!</definedName>
    <definedName name="______col6">#REF!</definedName>
    <definedName name="______col7">#REF!</definedName>
    <definedName name="______col8">#REF!</definedName>
    <definedName name="______tab2">#REF!</definedName>
    <definedName name="______tab33">#REF!</definedName>
    <definedName name="_____col1" localSheetId="12">#REF!</definedName>
    <definedName name="_____col1">#REF!</definedName>
    <definedName name="_____col2">#REF!</definedName>
    <definedName name="_____col225">#REF!</definedName>
    <definedName name="_____col255">#REF!</definedName>
    <definedName name="_____col3">#REF!</definedName>
    <definedName name="_____col4">#REF!</definedName>
    <definedName name="_____col5">#REF!</definedName>
    <definedName name="_____col6">#REF!</definedName>
    <definedName name="_____col7">#REF!</definedName>
    <definedName name="_____col8" localSheetId="4">#REF!</definedName>
    <definedName name="_____tab2">#REF!</definedName>
    <definedName name="_____tab33">#REF!</definedName>
    <definedName name="____col1">#REF!</definedName>
    <definedName name="____col2">#REF!</definedName>
    <definedName name="____col225">#REF!</definedName>
    <definedName name="____col255">#REF!</definedName>
    <definedName name="____col3">#REF!</definedName>
    <definedName name="____col4">#REF!</definedName>
    <definedName name="____col5">#REF!</definedName>
    <definedName name="____col6">#REF!</definedName>
    <definedName name="____col7">#REF!</definedName>
    <definedName name="____col8">#REF!</definedName>
    <definedName name="____tab2">#REF!</definedName>
    <definedName name="____tab33">#REF!</definedName>
    <definedName name="___col1">#REF!</definedName>
    <definedName name="___col2">#REF!</definedName>
    <definedName name="___col225">#REF!</definedName>
    <definedName name="___col255">#REF!</definedName>
    <definedName name="___col3">#REF!</definedName>
    <definedName name="___col4">#REF!</definedName>
    <definedName name="___col5">#REF!</definedName>
    <definedName name="___col6">#REF!</definedName>
    <definedName name="___col7">#REF!</definedName>
    <definedName name="___col8">#REF!</definedName>
    <definedName name="___tab2">#REF!</definedName>
    <definedName name="___tab33">#REF!</definedName>
    <definedName name="__col1">#REF!</definedName>
    <definedName name="__col2">#REF!</definedName>
    <definedName name="__col225">#REF!</definedName>
    <definedName name="__col255">#REF!</definedName>
    <definedName name="__col3">#REF!</definedName>
    <definedName name="__col4">#REF!</definedName>
    <definedName name="__col5">#REF!</definedName>
    <definedName name="__col6">#REF!</definedName>
    <definedName name="__col7">#REF!</definedName>
    <definedName name="__col8">#REF!</definedName>
    <definedName name="__tab2">#REF!</definedName>
    <definedName name="__tab33">#REF!</definedName>
    <definedName name="_col1">#REF!</definedName>
    <definedName name="_col2">#REF!</definedName>
    <definedName name="_col225">#REF!</definedName>
    <definedName name="_col255">#REF!</definedName>
    <definedName name="_col3">#REF!</definedName>
    <definedName name="_col4">#REF!</definedName>
    <definedName name="_col5">#REF!</definedName>
    <definedName name="_col6">#REF!</definedName>
    <definedName name="_col7">#REF!</definedName>
    <definedName name="_col8">#REF!</definedName>
    <definedName name="_xlnm._FilterDatabase" localSheetId="10" hidden="1">'Pohľadávky podľa pobočiek ZZ'!$A$3:$O$51</definedName>
    <definedName name="_tab2">#REF!</definedName>
    <definedName name="_tab33">#REF!</definedName>
    <definedName name="a" localSheetId="19">#REF!</definedName>
    <definedName name="a" localSheetId="21">#REF!</definedName>
    <definedName name="a" localSheetId="20">#REF!</definedName>
    <definedName name="a" localSheetId="4">#REF!</definedName>
    <definedName name="a" localSheetId="17">#REF!</definedName>
    <definedName name="a" localSheetId="5">#REF!</definedName>
    <definedName name="a">#REF!</definedName>
    <definedName name="aa" localSheetId="5">'[1]Budoucí hodnota - zadání'!#REF!</definedName>
    <definedName name="aa">'[1]Budoucí hodnota - zadání'!#REF!</definedName>
    <definedName name="aaa" localSheetId="5">#REF!</definedName>
    <definedName name="aaa">#REF!</definedName>
    <definedName name="aaaaaaa" localSheetId="19">#REF!</definedName>
    <definedName name="aaaaaaa" localSheetId="21">#REF!</definedName>
    <definedName name="aaaaaaa" localSheetId="20">#REF!</definedName>
    <definedName name="aaaaaaa" localSheetId="17">#REF!</definedName>
    <definedName name="aaaaaaa">#REF!</definedName>
    <definedName name="aaaaaaaaaaaaa" localSheetId="19">#REF!</definedName>
    <definedName name="aaaaaaaaaaaaa" localSheetId="21">#REF!</definedName>
    <definedName name="aaaaaaaaaaaaa" localSheetId="20">#REF!</definedName>
    <definedName name="aaaaaaaaaaaaa" localSheetId="17">#REF!</definedName>
    <definedName name="aaaaaaaaaaaaa">#REF!</definedName>
    <definedName name="aaaaaaaaaaaaaaa" localSheetId="19">#REF!</definedName>
    <definedName name="aaaaaaaaaaaaaaa" localSheetId="21">#REF!</definedName>
    <definedName name="aaaaaaaaaaaaaaa" localSheetId="20">#REF!</definedName>
    <definedName name="aaaaaaaaaaaaaaa" localSheetId="17">#REF!</definedName>
    <definedName name="aaaaaaaaaaaaaaa">#REF!</definedName>
    <definedName name="ab" localSheetId="5">#REF!</definedName>
    <definedName name="ab">#REF!</definedName>
    <definedName name="ä" localSheetId="19">'[2]Budoucí hodnota - zadání'!#REF!</definedName>
    <definedName name="ä" localSheetId="21">'[2]Budoucí hodnota - zadání'!#REF!</definedName>
    <definedName name="ä" localSheetId="20">'[2]Budoucí hodnota - zadání'!#REF!</definedName>
    <definedName name="ä" localSheetId="17">'[2]Budoucí hodnota - zadání'!#REF!</definedName>
    <definedName name="ä">'[2]Budoucí hodnota - zadání'!#REF!</definedName>
    <definedName name="bbb" localSheetId="5">#REF!</definedName>
    <definedName name="bbb">#REF!</definedName>
    <definedName name="bbbb" localSheetId="19">'[1]Budoucí hodnota - zadání'!#REF!</definedName>
    <definedName name="bbbb" localSheetId="21">'[1]Budoucí hodnota - zadání'!#REF!</definedName>
    <definedName name="bbbb" localSheetId="20">'[1]Budoucí hodnota - zadání'!#REF!</definedName>
    <definedName name="bbbb" localSheetId="17">'[1]Budoucí hodnota - zadání'!#REF!</definedName>
    <definedName name="bbbb">'[1]Budoucí hodnota - zadání'!#REF!</definedName>
    <definedName name="bubina" localSheetId="5">#REF!</definedName>
    <definedName name="bubina">#REF!</definedName>
    <definedName name="BudgetTab" localSheetId="19">#REF!</definedName>
    <definedName name="BudgetTab" localSheetId="21">#REF!</definedName>
    <definedName name="BudgetTab" localSheetId="20">#REF!</definedName>
    <definedName name="BudgetTab" localSheetId="4">#REF!</definedName>
    <definedName name="BudgetTab" localSheetId="17">#REF!</definedName>
    <definedName name="BudgetTab" localSheetId="5">#REF!</definedName>
    <definedName name="BudgetTab">#REF!</definedName>
    <definedName name="ccc" localSheetId="5">#REF!</definedName>
    <definedName name="ccc">#REF!</definedName>
    <definedName name="Celk_Zisk" localSheetId="5">[3]Scénář!$E$15</definedName>
    <definedName name="Celk_Zisk">[3]Scénář!$E$15</definedName>
    <definedName name="CelkZisk" localSheetId="19">#REF!</definedName>
    <definedName name="CelkZisk" localSheetId="21">#REF!</definedName>
    <definedName name="CelkZisk" localSheetId="20">#REF!</definedName>
    <definedName name="CelkZisk" localSheetId="17">#REF!</definedName>
    <definedName name="CelkZisk" localSheetId="5">#REF!</definedName>
    <definedName name="CelkZisk" localSheetId="12">#REF!</definedName>
    <definedName name="CelkZisk">#REF!</definedName>
    <definedName name="celkZisk1" localSheetId="19">#REF!</definedName>
    <definedName name="celkZisk1" localSheetId="21">#REF!</definedName>
    <definedName name="celkZisk1" localSheetId="20">#REF!</definedName>
    <definedName name="celkZisk1" localSheetId="17">#REF!</definedName>
    <definedName name="celkZisk1">#REF!</definedName>
    <definedName name="d" localSheetId="19">#REF!</definedName>
    <definedName name="d" localSheetId="21">#REF!</definedName>
    <definedName name="d" localSheetId="20">#REF!</definedName>
    <definedName name="d" localSheetId="17">#REF!</definedName>
    <definedName name="d">#REF!</definedName>
    <definedName name="datumK" localSheetId="5">#REF!</definedName>
    <definedName name="datumK" localSheetId="12">#REF!</definedName>
    <definedName name="datumK">#REF!</definedName>
    <definedName name="ddddddddd" localSheetId="19">#REF!</definedName>
    <definedName name="ddddddddd" localSheetId="21">#REF!</definedName>
    <definedName name="ddddddddd" localSheetId="20">#REF!</definedName>
    <definedName name="ddddddddd" localSheetId="17">#REF!</definedName>
    <definedName name="ddddddddd">#REF!</definedName>
    <definedName name="e" localSheetId="19">'[1]Budoucí hodnota - zadání'!#REF!</definedName>
    <definedName name="e" localSheetId="21">'[1]Budoucí hodnota - zadání'!#REF!</definedName>
    <definedName name="e" localSheetId="20">'[1]Budoucí hodnota - zadání'!#REF!</definedName>
    <definedName name="e" localSheetId="17">'[1]Budoucí hodnota - zadání'!#REF!</definedName>
    <definedName name="e">'[1]Budoucí hodnota - zadání'!#REF!</definedName>
    <definedName name="eeee" localSheetId="19">#REF!</definedName>
    <definedName name="eeee" localSheetId="21">#REF!</definedName>
    <definedName name="eeee" localSheetId="20">#REF!</definedName>
    <definedName name="eeee" localSheetId="17">#REF!</definedName>
    <definedName name="eeee">#REF!</definedName>
    <definedName name="eeeeeeeeee" localSheetId="19">#REF!</definedName>
    <definedName name="eeeeeeeeee" localSheetId="21">#REF!</definedName>
    <definedName name="eeeeeeeeee" localSheetId="20">#REF!</definedName>
    <definedName name="eeeeeeeeee" localSheetId="17">#REF!</definedName>
    <definedName name="eeeeeeeeee">#REF!</definedName>
    <definedName name="eeeeeeeeeeeeeeee" localSheetId="19">#REF!</definedName>
    <definedName name="eeeeeeeeeeeeeeee" localSheetId="21">#REF!</definedName>
    <definedName name="eeeeeeeeeeeeeeee" localSheetId="20">#REF!</definedName>
    <definedName name="eeeeeeeeeeeeeeee" localSheetId="17">#REF!</definedName>
    <definedName name="eeeeeeeeeeeeeeee">#REF!</definedName>
    <definedName name="ehdxjxrf" localSheetId="5">#REF!</definedName>
    <definedName name="ehdxjxrf" localSheetId="12">#REF!</definedName>
    <definedName name="ehdxjxrf">#REF!</definedName>
    <definedName name="f" localSheetId="19">#REF!</definedName>
    <definedName name="f" localSheetId="21">#REF!</definedName>
    <definedName name="f" localSheetId="20">#REF!</definedName>
    <definedName name="f" localSheetId="17">#REF!</definedName>
    <definedName name="f">#REF!</definedName>
    <definedName name="fffff" localSheetId="19">#REF!</definedName>
    <definedName name="fffff" localSheetId="21">#REF!</definedName>
    <definedName name="fffff" localSheetId="20">#REF!</definedName>
    <definedName name="fffff" localSheetId="17">#REF!</definedName>
    <definedName name="fffff">#REF!</definedName>
    <definedName name="fffffffffffff" localSheetId="19">#REF!</definedName>
    <definedName name="fffffffffffff" localSheetId="21">#REF!</definedName>
    <definedName name="fffffffffffff" localSheetId="20">#REF!</definedName>
    <definedName name="fffffffffffff" localSheetId="17">#REF!</definedName>
    <definedName name="fffffffffffff">#REF!</definedName>
    <definedName name="ffffffffffffffffffffffff" localSheetId="19">#REF!</definedName>
    <definedName name="ffffffffffffffffffffffff" localSheetId="21">#REF!</definedName>
    <definedName name="ffffffffffffffffffffffff" localSheetId="20">#REF!</definedName>
    <definedName name="ffffffffffffffffffffffff" localSheetId="17">#REF!</definedName>
    <definedName name="ffffffffffffffffffffffff">#REF!</definedName>
    <definedName name="ffffffffffffffffffffffffff" localSheetId="19">#REF!</definedName>
    <definedName name="ffffffffffffffffffffffffff" localSheetId="21">#REF!</definedName>
    <definedName name="ffffffffffffffffffffffffff" localSheetId="20">#REF!</definedName>
    <definedName name="ffffffffffffffffffffffffff" localSheetId="17">#REF!</definedName>
    <definedName name="ffffffffffffffffffffffffff">#REF!</definedName>
    <definedName name="ffffffffffffffffffffffffffffffffffffff" localSheetId="19">'[1]Budoucí hodnota - zadání'!#REF!</definedName>
    <definedName name="ffffffffffffffffffffffffffffffffffffff" localSheetId="21">'[1]Budoucí hodnota - zadání'!#REF!</definedName>
    <definedName name="ffffffffffffffffffffffffffffffffffffff" localSheetId="20">'[1]Budoucí hodnota - zadání'!#REF!</definedName>
    <definedName name="ffffffffffffffffffffffffffffffffffffff" localSheetId="17">'[1]Budoucí hodnota - zadání'!#REF!</definedName>
    <definedName name="ffffffffffffffffffffffffffffffffffffff">'[1]Budoucí hodnota - zadání'!#REF!</definedName>
    <definedName name="fghfgjjgf" localSheetId="19">#REF!</definedName>
    <definedName name="fghfgjjgf" localSheetId="21">#REF!</definedName>
    <definedName name="fghfgjjgf" localSheetId="20">#REF!</definedName>
    <definedName name="fghfgjjgf" localSheetId="17">#REF!</definedName>
    <definedName name="fghfgjjgf">#REF!</definedName>
    <definedName name="Format" localSheetId="19">#REF!</definedName>
    <definedName name="Format" localSheetId="21">#REF!</definedName>
    <definedName name="Format" localSheetId="20">#REF!</definedName>
    <definedName name="Format" localSheetId="4">#REF!</definedName>
    <definedName name="Format" localSheetId="17">#REF!</definedName>
    <definedName name="Format" localSheetId="5">#REF!</definedName>
    <definedName name="Format">#REF!</definedName>
    <definedName name="g" localSheetId="19">#REF!</definedName>
    <definedName name="g" localSheetId="21">#REF!</definedName>
    <definedName name="g" localSheetId="20">#REF!</definedName>
    <definedName name="g" localSheetId="17">#REF!</definedName>
    <definedName name="g">#REF!</definedName>
    <definedName name="gfgfggfgf" localSheetId="19">'[2]Budoucí hodnota - zadání'!#REF!</definedName>
    <definedName name="gfgfggfgf" localSheetId="21">'[2]Budoucí hodnota - zadání'!#REF!</definedName>
    <definedName name="gfgfggfgf" localSheetId="20">'[2]Budoucí hodnota - zadání'!#REF!</definedName>
    <definedName name="gfgfggfgf" localSheetId="17">'[2]Budoucí hodnota - zadání'!#REF!</definedName>
    <definedName name="gfgfggfgf">'[2]Budoucí hodnota - zadání'!#REF!</definedName>
    <definedName name="ggggggggg" localSheetId="19">#REF!</definedName>
    <definedName name="ggggggggg" localSheetId="21">#REF!</definedName>
    <definedName name="ggggggggg" localSheetId="20">#REF!</definedName>
    <definedName name="ggggggggg" localSheetId="17">#REF!</definedName>
    <definedName name="ggggggggg">#REF!</definedName>
    <definedName name="gggggggggggg" localSheetId="19">'[2]Budoucí hodnota - zadání'!#REF!</definedName>
    <definedName name="gggggggggggg" localSheetId="21">'[2]Budoucí hodnota - zadání'!#REF!</definedName>
    <definedName name="gggggggggggg" localSheetId="20">'[2]Budoucí hodnota - zadání'!#REF!</definedName>
    <definedName name="gggggggggggg" localSheetId="17">'[2]Budoucí hodnota - zadání'!#REF!</definedName>
    <definedName name="gggggggggggg">'[2]Budoucí hodnota - zadání'!#REF!</definedName>
    <definedName name="gggggggggggggggggggggggggggg" localSheetId="19">'[2]Budoucí hodnota - zadání'!#REF!</definedName>
    <definedName name="gggggggggggggggggggggggggggg" localSheetId="21">'[2]Budoucí hodnota - zadání'!#REF!</definedName>
    <definedName name="gggggggggggggggggggggggggggg" localSheetId="20">'[2]Budoucí hodnota - zadání'!#REF!</definedName>
    <definedName name="gggggggggggggggggggggggggggg" localSheetId="17">'[2]Budoucí hodnota - zadání'!#REF!</definedName>
    <definedName name="gggggggggggggggggggggggggggg">'[2]Budoucí hodnota - zadání'!#REF!</definedName>
    <definedName name="h" localSheetId="19">#REF!</definedName>
    <definedName name="h" localSheetId="21">#REF!</definedName>
    <definedName name="h" localSheetId="20">#REF!</definedName>
    <definedName name="h" localSheetId="17">#REF!</definedName>
    <definedName name="h">#REF!</definedName>
    <definedName name="hggfghdgjdgmdghncg" localSheetId="19">'[1]Budoucí hodnota - zadání'!#REF!</definedName>
    <definedName name="hggfghdgjdgmdghncg" localSheetId="21">'[1]Budoucí hodnota - zadání'!#REF!</definedName>
    <definedName name="hggfghdgjdgmdghncg" localSheetId="20">'[1]Budoucí hodnota - zadání'!#REF!</definedName>
    <definedName name="hggfghdgjdgmdghncg" localSheetId="17">'[1]Budoucí hodnota - zadání'!#REF!</definedName>
    <definedName name="hggfghdgjdgmdghncg">'[1]Budoucí hodnota - zadání'!#REF!</definedName>
    <definedName name="hhhh" localSheetId="19">#REF!</definedName>
    <definedName name="hhhh" localSheetId="21">#REF!</definedName>
    <definedName name="hhhh" localSheetId="20">#REF!</definedName>
    <definedName name="hhhh" localSheetId="17">#REF!</definedName>
    <definedName name="hhhh">#REF!</definedName>
    <definedName name="hhhhhhhhhhhhhhhhhh" localSheetId="19">#REF!</definedName>
    <definedName name="hhhhhhhhhhhhhhhhhh" localSheetId="21">#REF!</definedName>
    <definedName name="hhhhhhhhhhhhhhhhhh" localSheetId="20">#REF!</definedName>
    <definedName name="hhhhhhhhhhhhhhhhhh" localSheetId="17">#REF!</definedName>
    <definedName name="hhhhhhhhhhhhhhhhhh">#REF!</definedName>
    <definedName name="hhhhhhhhhhhhhhhhhhhhhhhhhhh" localSheetId="19">'[1]Budoucí hodnota - zadání'!#REF!</definedName>
    <definedName name="hhhhhhhhhhhhhhhhhhhhhhhhhhh" localSheetId="21">'[1]Budoucí hodnota - zadání'!#REF!</definedName>
    <definedName name="hhhhhhhhhhhhhhhhhhhhhhhhhhh" localSheetId="20">'[1]Budoucí hodnota - zadání'!#REF!</definedName>
    <definedName name="hhhhhhhhhhhhhhhhhhhhhhhhhhh" localSheetId="17">'[1]Budoucí hodnota - zadání'!#REF!</definedName>
    <definedName name="hhhhhhhhhhhhhhhhhhhhhhhhhhh">'[1]Budoucí hodnota - zadání'!#REF!</definedName>
    <definedName name="HrubyZisk" localSheetId="19">#REF!</definedName>
    <definedName name="HrubyZisk" localSheetId="21">#REF!</definedName>
    <definedName name="HrubyZisk" localSheetId="20">#REF!</definedName>
    <definedName name="HrubyZisk" localSheetId="17">#REF!</definedName>
    <definedName name="HrubyZisk" localSheetId="5">#REF!</definedName>
    <definedName name="HrubyZisk">#REF!</definedName>
    <definedName name="i" localSheetId="19">#REF!</definedName>
    <definedName name="i" localSheetId="21">#REF!</definedName>
    <definedName name="i" localSheetId="20">#REF!</definedName>
    <definedName name="i" localSheetId="17">#REF!</definedName>
    <definedName name="i">#REF!</definedName>
    <definedName name="j" localSheetId="19">#REF!</definedName>
    <definedName name="j" localSheetId="21">#REF!</definedName>
    <definedName name="j" localSheetId="20">#REF!</definedName>
    <definedName name="j" localSheetId="17">#REF!</definedName>
    <definedName name="j">#REF!</definedName>
    <definedName name="jfhdghgjfc" localSheetId="19">#REF!</definedName>
    <definedName name="jfhdghgjfc" localSheetId="21">#REF!</definedName>
    <definedName name="jfhdghgjfc" localSheetId="20">#REF!</definedName>
    <definedName name="jfhdghgjfc" localSheetId="17">#REF!</definedName>
    <definedName name="jfhdghgjfc">#REF!</definedName>
    <definedName name="jjjjjjjjjjjjjjjjjjjjj" localSheetId="19">#REF!</definedName>
    <definedName name="jjjjjjjjjjjjjjjjjjjjj" localSheetId="21">#REF!</definedName>
    <definedName name="jjjjjjjjjjjjjjjjjjjjj" localSheetId="20">#REF!</definedName>
    <definedName name="jjjjjjjjjjjjjjjjjjjjj" localSheetId="17">#REF!</definedName>
    <definedName name="jjjjjjjjjjjjjjjjjjjjj">#REF!</definedName>
    <definedName name="jjjjjjjjjjjjjjjjjjjjjjjjjjjjjjjjjjjj" localSheetId="19">#REF!</definedName>
    <definedName name="jjjjjjjjjjjjjjjjjjjjjjjjjjjjjjjjjjjj" localSheetId="21">#REF!</definedName>
    <definedName name="jjjjjjjjjjjjjjjjjjjjjjjjjjjjjjjjjjjj" localSheetId="20">#REF!</definedName>
    <definedName name="jjjjjjjjjjjjjjjjjjjjjjjjjjjjjjjjjjjj" localSheetId="17">#REF!</definedName>
    <definedName name="jjjjjjjjjjjjjjjjjjjjjjjjjjjjjjjjjjjj">#REF!</definedName>
    <definedName name="jún" localSheetId="19">'[1]Budoucí hodnota - zadání'!#REF!</definedName>
    <definedName name="jún" localSheetId="21">'[1]Budoucí hodnota - zadání'!#REF!</definedName>
    <definedName name="jún" localSheetId="20">'[1]Budoucí hodnota - zadání'!#REF!</definedName>
    <definedName name="jún" localSheetId="17">'[1]Budoucí hodnota - zadání'!#REF!</definedName>
    <definedName name="jún">'[1]Budoucí hodnota - zadání'!#REF!</definedName>
    <definedName name="k">#REF!</definedName>
    <definedName name="kdsjkfhakj" localSheetId="19">#REF!</definedName>
    <definedName name="kdsjkfhakj" localSheetId="21">#REF!</definedName>
    <definedName name="kdsjkfhakj" localSheetId="20">#REF!</definedName>
    <definedName name="kdsjkfhakj" localSheetId="17">#REF!</definedName>
    <definedName name="kdsjkfhakj">#REF!</definedName>
    <definedName name="kjhjkcyxhjodj" localSheetId="19">'[2]Budoucí hodnota - zadání'!#REF!</definedName>
    <definedName name="kjhjkcyxhjodj" localSheetId="21">'[2]Budoucí hodnota - zadání'!#REF!</definedName>
    <definedName name="kjhjkcyxhjodj" localSheetId="20">'[2]Budoucí hodnota - zadání'!#REF!</definedName>
    <definedName name="kjhjkcyxhjodj" localSheetId="17">'[2]Budoucí hodnota - zadání'!#REF!</definedName>
    <definedName name="kjhjkcyxhjodj">'[2]Budoucí hodnota - zadání'!#REF!</definedName>
    <definedName name="kkkk" localSheetId="19">#REF!</definedName>
    <definedName name="kkkk" localSheetId="21">#REF!</definedName>
    <definedName name="kkkk" localSheetId="20">#REF!</definedName>
    <definedName name="kkkk" localSheetId="17">#REF!</definedName>
    <definedName name="kkkk">#REF!</definedName>
    <definedName name="kkkkkkkk" localSheetId="19">#REF!</definedName>
    <definedName name="kkkkkkkk" localSheetId="21">#REF!</definedName>
    <definedName name="kkkkkkkk" localSheetId="20">#REF!</definedName>
    <definedName name="kkkkkkkk" localSheetId="17">#REF!</definedName>
    <definedName name="kkkkkkkk">#REF!</definedName>
    <definedName name="kkkkkkkkkk" localSheetId="19">#REF!</definedName>
    <definedName name="kkkkkkkkkk" localSheetId="21">#REF!</definedName>
    <definedName name="kkkkkkkkkk" localSheetId="20">#REF!</definedName>
    <definedName name="kkkkkkkkkk" localSheetId="17">#REF!</definedName>
    <definedName name="kkkkkkkkkk">#REF!</definedName>
    <definedName name="kkkkkkkkkkkk" localSheetId="19">'[2]Budoucí hodnota - zadání'!#REF!</definedName>
    <definedName name="kkkkkkkkkkkk" localSheetId="21">'[2]Budoucí hodnota - zadání'!#REF!</definedName>
    <definedName name="kkkkkkkkkkkk" localSheetId="20">'[2]Budoucí hodnota - zadání'!#REF!</definedName>
    <definedName name="kkkkkkkkkkkk" localSheetId="17">'[2]Budoucí hodnota - zadání'!#REF!</definedName>
    <definedName name="kkkkkkkkkkkk">'[2]Budoucí hodnota - zadání'!#REF!</definedName>
    <definedName name="mmm" localSheetId="19">#REF!</definedName>
    <definedName name="mmm" localSheetId="21">#REF!</definedName>
    <definedName name="mmm" localSheetId="20">#REF!</definedName>
    <definedName name="mmm" localSheetId="17">#REF!</definedName>
    <definedName name="mmm">#REF!</definedName>
    <definedName name="mmmm" localSheetId="19">#REF!</definedName>
    <definedName name="mmmm" localSheetId="21">#REF!</definedName>
    <definedName name="mmmm" localSheetId="20">#REF!</definedName>
    <definedName name="mmmm" localSheetId="17">#REF!</definedName>
    <definedName name="mmmm">#REF!</definedName>
    <definedName name="mmmmmmmmmmmmmmmmmmmm" localSheetId="19">#REF!</definedName>
    <definedName name="mmmmmmmmmmmmmmmmmmmm" localSheetId="21">#REF!</definedName>
    <definedName name="mmmmmmmmmmmmmmmmmmmm" localSheetId="20">#REF!</definedName>
    <definedName name="mmmmmmmmmmmmmmmmmmmm" localSheetId="17">#REF!</definedName>
    <definedName name="mmmmmmmmmmmmmmmmmmmm">#REF!</definedName>
    <definedName name="_xlnm.Print_Titles" localSheetId="9">'Pohľadávky voči  ZZ'!#REF!</definedName>
    <definedName name="_xlnm.Print_Titles" localSheetId="22">'Úprava RR'!$6:$7</definedName>
    <definedName name="nnnnnnnnnnnnnnnnnnn" localSheetId="19">#REF!</definedName>
    <definedName name="nnnnnnnnnnnnnnnnnnn" localSheetId="21">#REF!</definedName>
    <definedName name="nnnnnnnnnnnnnnnnnnn" localSheetId="20">#REF!</definedName>
    <definedName name="nnnnnnnnnnnnnnnnnnn" localSheetId="17">#REF!</definedName>
    <definedName name="nnnnnnnnnnnnnnnnnnn">#REF!</definedName>
    <definedName name="NZbozi">[4]Test1!$B$89:$D$96</definedName>
    <definedName name="o" localSheetId="19">#REF!</definedName>
    <definedName name="o" localSheetId="21">#REF!</definedName>
    <definedName name="o" localSheetId="20">#REF!</definedName>
    <definedName name="o" localSheetId="17">#REF!</definedName>
    <definedName name="o">#REF!</definedName>
    <definedName name="obraz" localSheetId="5">#REF!</definedName>
    <definedName name="obraz">#REF!</definedName>
    <definedName name="Opravy" localSheetId="19">#REF!</definedName>
    <definedName name="Opravy" localSheetId="21">#REF!</definedName>
    <definedName name="Opravy" localSheetId="20">#REF!</definedName>
    <definedName name="Opravy" localSheetId="17">#REF!</definedName>
    <definedName name="Opravy" localSheetId="5">#REF!</definedName>
    <definedName name="Opravy" localSheetId="12">#REF!</definedName>
    <definedName name="Opravy">#REF!</definedName>
    <definedName name="Ostatni" localSheetId="19">#REF!</definedName>
    <definedName name="Ostatni" localSheetId="21">#REF!</definedName>
    <definedName name="Ostatni" localSheetId="20">#REF!</definedName>
    <definedName name="Ostatni" localSheetId="17">#REF!</definedName>
    <definedName name="Ostatni" localSheetId="5">#REF!</definedName>
    <definedName name="Ostatni">#REF!</definedName>
    <definedName name="p" localSheetId="19">'[1]Budoucí hodnota - zadání'!#REF!</definedName>
    <definedName name="p" localSheetId="21">'[1]Budoucí hodnota - zadání'!#REF!</definedName>
    <definedName name="p" localSheetId="20">'[1]Budoucí hodnota - zadání'!#REF!</definedName>
    <definedName name="p" localSheetId="17">'[1]Budoucí hodnota - zadání'!#REF!</definedName>
    <definedName name="p">'[1]Budoucí hodnota - zadání'!#REF!</definedName>
    <definedName name="pl" localSheetId="19">#REF!</definedName>
    <definedName name="pl" localSheetId="21">#REF!</definedName>
    <definedName name="pl" localSheetId="20">#REF!</definedName>
    <definedName name="pl" localSheetId="17">#REF!</definedName>
    <definedName name="pl">#REF!</definedName>
    <definedName name="pobočky" localSheetId="5">#REF!</definedName>
    <definedName name="pobočky">#REF!</definedName>
    <definedName name="PocetNavstev" localSheetId="19">#REF!</definedName>
    <definedName name="PocetNavstev" localSheetId="21">#REF!</definedName>
    <definedName name="PocetNavstev" localSheetId="20">#REF!</definedName>
    <definedName name="PocetNavstev" localSheetId="17">#REF!</definedName>
    <definedName name="PocetNavstev" localSheetId="5">#REF!</definedName>
    <definedName name="PocetNavstev">#REF!</definedName>
    <definedName name="pppp" localSheetId="19">#REF!</definedName>
    <definedName name="pppp" localSheetId="21">#REF!</definedName>
    <definedName name="pppp" localSheetId="20">#REF!</definedName>
    <definedName name="pppp" localSheetId="17">#REF!</definedName>
    <definedName name="pppp">#REF!</definedName>
    <definedName name="ppppppppppppp" localSheetId="19">#REF!</definedName>
    <definedName name="ppppppppppppp" localSheetId="21">#REF!</definedName>
    <definedName name="ppppppppppppp" localSheetId="20">#REF!</definedName>
    <definedName name="ppppppppppppp" localSheetId="17">#REF!</definedName>
    <definedName name="ppppppppppppp">#REF!</definedName>
    <definedName name="PrijemNaZakaz" localSheetId="19">#REF!</definedName>
    <definedName name="PrijemNaZakaz" localSheetId="21">#REF!</definedName>
    <definedName name="PrijemNaZakaz" localSheetId="20">#REF!</definedName>
    <definedName name="PrijemNaZakaz" localSheetId="17">#REF!</definedName>
    <definedName name="PrijemNaZakaz" localSheetId="5">#REF!</definedName>
    <definedName name="PrijemNaZakaz">#REF!</definedName>
    <definedName name="produkt" localSheetId="19">'[1]Budoucí hodnota - zadání'!#REF!</definedName>
    <definedName name="produkt" localSheetId="21">'[1]Budoucí hodnota - zadání'!#REF!</definedName>
    <definedName name="produkt" localSheetId="20">'[1]Budoucí hodnota - zadání'!#REF!</definedName>
    <definedName name="produkt" localSheetId="4">'[1]Budoucí hodnota - zadání'!#REF!</definedName>
    <definedName name="produkt" localSheetId="17">'[1]Budoucí hodnota - zadání'!#REF!</definedName>
    <definedName name="produkt" localSheetId="5">'[1]Budoucí hodnota - zadání'!#REF!</definedName>
    <definedName name="produkt">'[1]Budoucí hodnota - zadání'!#REF!</definedName>
    <definedName name="produkt22" localSheetId="19">'[2]Budoucí hodnota - zadání'!#REF!</definedName>
    <definedName name="produkt22" localSheetId="21">'[2]Budoucí hodnota - zadání'!#REF!</definedName>
    <definedName name="produkt22" localSheetId="20">'[2]Budoucí hodnota - zadání'!#REF!</definedName>
    <definedName name="produkt22" localSheetId="17">'[2]Budoucí hodnota - zadání'!#REF!</definedName>
    <definedName name="produkt22">'[2]Budoucí hodnota - zadání'!#REF!</definedName>
    <definedName name="PRODUKT3" localSheetId="19">'[2]Budoucí hodnota - zadání'!#REF!</definedName>
    <definedName name="PRODUKT3" localSheetId="21">'[2]Budoucí hodnota - zadání'!#REF!</definedName>
    <definedName name="PRODUKT3" localSheetId="20">'[2]Budoucí hodnota - zadání'!#REF!</definedName>
    <definedName name="PRODUKT3" localSheetId="17">'[2]Budoucí hodnota - zadání'!#REF!</definedName>
    <definedName name="PRODUKT3">'[2]Budoucí hodnota - zadání'!#REF!</definedName>
    <definedName name="q" localSheetId="19">#REF!</definedName>
    <definedName name="q" localSheetId="21">#REF!</definedName>
    <definedName name="q" localSheetId="20">#REF!</definedName>
    <definedName name="q" localSheetId="17">#REF!</definedName>
    <definedName name="q">#REF!</definedName>
    <definedName name="qqq" localSheetId="19">#REF!</definedName>
    <definedName name="qqq" localSheetId="21">#REF!</definedName>
    <definedName name="qqq" localSheetId="20">#REF!</definedName>
    <definedName name="qqq" localSheetId="17">#REF!</definedName>
    <definedName name="qqq">#REF!</definedName>
    <definedName name="qqqqq" localSheetId="19">#REF!</definedName>
    <definedName name="qqqqq" localSheetId="21">#REF!</definedName>
    <definedName name="qqqqq" localSheetId="20">#REF!</definedName>
    <definedName name="qqqqq" localSheetId="17">#REF!</definedName>
    <definedName name="qqqqq">#REF!</definedName>
    <definedName name="qqqqqqqqqqq" localSheetId="19">#REF!</definedName>
    <definedName name="qqqqqqqqqqq" localSheetId="21">#REF!</definedName>
    <definedName name="qqqqqqqqqqq" localSheetId="20">#REF!</definedName>
    <definedName name="qqqqqqqqqqq" localSheetId="17">#REF!</definedName>
    <definedName name="qqqqqqqqqqq">#REF!</definedName>
    <definedName name="qqqqqqqqqqqq" localSheetId="19">#REF!</definedName>
    <definedName name="qqqqqqqqqqqq" localSheetId="21">#REF!</definedName>
    <definedName name="qqqqqqqqqqqq" localSheetId="20">#REF!</definedName>
    <definedName name="qqqqqqqqqqqq" localSheetId="17">#REF!</definedName>
    <definedName name="qqqqqqqqqqqq">#REF!</definedName>
    <definedName name="qqqqqqqqqqqqq" localSheetId="19">#REF!</definedName>
    <definedName name="qqqqqqqqqqqqq" localSheetId="21">#REF!</definedName>
    <definedName name="qqqqqqqqqqqqq" localSheetId="20">#REF!</definedName>
    <definedName name="qqqqqqqqqqqqq" localSheetId="17">#REF!</definedName>
    <definedName name="qqqqqqqqqqqqq">#REF!</definedName>
    <definedName name="qqqqqqqqqqqqqqq" localSheetId="19">#REF!</definedName>
    <definedName name="qqqqqqqqqqqqqqq" localSheetId="21">#REF!</definedName>
    <definedName name="qqqqqqqqqqqqqqq" localSheetId="20">#REF!</definedName>
    <definedName name="qqqqqqqqqqqqqqq" localSheetId="17">#REF!</definedName>
    <definedName name="qqqqqqqqqqqqqqq">#REF!</definedName>
    <definedName name="qqqqqqqqqqqqqqqq" localSheetId="19">'[2]Budoucí hodnota - zadání'!#REF!</definedName>
    <definedName name="qqqqqqqqqqqqqqqq" localSheetId="21">'[2]Budoucí hodnota - zadání'!#REF!</definedName>
    <definedName name="qqqqqqqqqqqqqqqq" localSheetId="20">'[2]Budoucí hodnota - zadání'!#REF!</definedName>
    <definedName name="qqqqqqqqqqqqqqqq" localSheetId="17">'[2]Budoucí hodnota - zadání'!#REF!</definedName>
    <definedName name="qqqqqqqqqqqqqqqq">'[2]Budoucí hodnota - zadání'!#REF!</definedName>
    <definedName name="qqqqqqqqqqqqqqqqq" localSheetId="19">#REF!</definedName>
    <definedName name="qqqqqqqqqqqqqqqqq" localSheetId="21">#REF!</definedName>
    <definedName name="qqqqqqqqqqqqqqqqq" localSheetId="20">#REF!</definedName>
    <definedName name="qqqqqqqqqqqqqqqqq" localSheetId="17">#REF!</definedName>
    <definedName name="qqqqqqqqqqqqqqqqq">#REF!</definedName>
    <definedName name="Reklama" localSheetId="19">#REF!</definedName>
    <definedName name="Reklama" localSheetId="21">#REF!</definedName>
    <definedName name="Reklama" localSheetId="20">#REF!</definedName>
    <definedName name="Reklama" localSheetId="17">#REF!</definedName>
    <definedName name="Reklama" localSheetId="5">#REF!</definedName>
    <definedName name="Reklama">#REF!</definedName>
    <definedName name="Revenue" localSheetId="19">#REF!</definedName>
    <definedName name="Revenue" localSheetId="21">#REF!</definedName>
    <definedName name="Revenue" localSheetId="20">#REF!</definedName>
    <definedName name="Revenue" localSheetId="17">#REF!</definedName>
    <definedName name="Revenue" localSheetId="5">#REF!</definedName>
    <definedName name="Revenue" localSheetId="12">#REF!</definedName>
    <definedName name="Revenue">#REF!</definedName>
    <definedName name="rr" localSheetId="19">#REF!</definedName>
    <definedName name="rr" localSheetId="21">#REF!</definedName>
    <definedName name="rr" localSheetId="20">#REF!</definedName>
    <definedName name="rr" localSheetId="17">#REF!</definedName>
    <definedName name="rr">#REF!</definedName>
    <definedName name="rrrrrrrrrrr" localSheetId="19">'[1]Budoucí hodnota - zadání'!#REF!</definedName>
    <definedName name="rrrrrrrrrrr" localSheetId="21">'[1]Budoucí hodnota - zadání'!#REF!</definedName>
    <definedName name="rrrrrrrrrrr" localSheetId="20">'[1]Budoucí hodnota - zadání'!#REF!</definedName>
    <definedName name="rrrrrrrrrrr" localSheetId="17">'[1]Budoucí hodnota - zadání'!#REF!</definedName>
    <definedName name="rrrrrrrrrrr">'[1]Budoucí hodnota - zadání'!#REF!</definedName>
    <definedName name="rrrrrrrrrrrrrrrrrrrrrrrr" localSheetId="19">#REF!</definedName>
    <definedName name="rrrrrrrrrrrrrrrrrrrrrrrr" localSheetId="21">#REF!</definedName>
    <definedName name="rrrrrrrrrrrrrrrrrrrrrrrr" localSheetId="20">#REF!</definedName>
    <definedName name="rrrrrrrrrrrrrrrrrrrrrrrr" localSheetId="17">#REF!</definedName>
    <definedName name="rrrrrrrrrrrrrrrrrrrrrrrr">#REF!</definedName>
    <definedName name="s" localSheetId="19">#REF!</definedName>
    <definedName name="s" localSheetId="21">#REF!</definedName>
    <definedName name="s" localSheetId="20">#REF!</definedName>
    <definedName name="s" localSheetId="17">#REF!</definedName>
    <definedName name="s">#REF!</definedName>
    <definedName name="ss" localSheetId="19">#REF!</definedName>
    <definedName name="ss" localSheetId="21">#REF!</definedName>
    <definedName name="ss" localSheetId="20">#REF!</definedName>
    <definedName name="ss" localSheetId="17">#REF!</definedName>
    <definedName name="ss">#REF!</definedName>
    <definedName name="sss" localSheetId="19">#REF!</definedName>
    <definedName name="sss" localSheetId="21">#REF!</definedName>
    <definedName name="sss" localSheetId="20">#REF!</definedName>
    <definedName name="sss" localSheetId="17">#REF!</definedName>
    <definedName name="sss">#REF!</definedName>
    <definedName name="ssss" localSheetId="19">#REF!</definedName>
    <definedName name="ssss" localSheetId="21">#REF!</definedName>
    <definedName name="ssss" localSheetId="20">#REF!</definedName>
    <definedName name="ssss" localSheetId="17">#REF!</definedName>
    <definedName name="ssss">#REF!</definedName>
    <definedName name="sssss" localSheetId="19">#REF!</definedName>
    <definedName name="sssss" localSheetId="21">#REF!</definedName>
    <definedName name="sssss" localSheetId="20">#REF!</definedName>
    <definedName name="sssss" localSheetId="17">#REF!</definedName>
    <definedName name="sssss">#REF!</definedName>
    <definedName name="ssssss" localSheetId="19">#REF!</definedName>
    <definedName name="ssssss" localSheetId="21">#REF!</definedName>
    <definedName name="ssssss" localSheetId="20">#REF!</definedName>
    <definedName name="ssssss" localSheetId="17">#REF!</definedName>
    <definedName name="ssssss">#REF!</definedName>
    <definedName name="sssssss" localSheetId="19">#REF!</definedName>
    <definedName name="sssssss" localSheetId="21">#REF!</definedName>
    <definedName name="sssssss" localSheetId="20">#REF!</definedName>
    <definedName name="sssssss" localSheetId="17">#REF!</definedName>
    <definedName name="sssssss">#REF!</definedName>
    <definedName name="ssssssss" localSheetId="19">'[1]Budoucí hodnota - zadání'!#REF!</definedName>
    <definedName name="ssssssss" localSheetId="21">'[1]Budoucí hodnota - zadání'!#REF!</definedName>
    <definedName name="ssssssss" localSheetId="20">'[1]Budoucí hodnota - zadání'!#REF!</definedName>
    <definedName name="ssssssss" localSheetId="17">'[1]Budoucí hodnota - zadání'!#REF!</definedName>
    <definedName name="ssssssss">'[1]Budoucí hodnota - zadání'!#REF!</definedName>
    <definedName name="sssssssss" localSheetId="19">#REF!</definedName>
    <definedName name="sssssssss" localSheetId="21">#REF!</definedName>
    <definedName name="sssssssss" localSheetId="20">#REF!</definedName>
    <definedName name="sssssssss" localSheetId="17">#REF!</definedName>
    <definedName name="sssssssss">#REF!</definedName>
    <definedName name="ssssssssss" localSheetId="19">#REF!</definedName>
    <definedName name="ssssssssss" localSheetId="21">#REF!</definedName>
    <definedName name="ssssssssss" localSheetId="20">#REF!</definedName>
    <definedName name="ssssssssss" localSheetId="17">#REF!</definedName>
    <definedName name="ssssssssss">#REF!</definedName>
    <definedName name="sssssssssss" localSheetId="19">'[2]Budoucí hodnota - zadání'!#REF!</definedName>
    <definedName name="sssssssssss" localSheetId="21">'[2]Budoucí hodnota - zadání'!#REF!</definedName>
    <definedName name="sssssssssss" localSheetId="20">'[2]Budoucí hodnota - zadání'!#REF!</definedName>
    <definedName name="sssssssssss" localSheetId="17">'[2]Budoucí hodnota - zadání'!#REF!</definedName>
    <definedName name="sssssssssss">'[2]Budoucí hodnota - zadání'!#REF!</definedName>
    <definedName name="ssssssssssss" localSheetId="19">#REF!</definedName>
    <definedName name="ssssssssssss" localSheetId="21">#REF!</definedName>
    <definedName name="ssssssssssss" localSheetId="20">#REF!</definedName>
    <definedName name="ssssssssssss" localSheetId="17">#REF!</definedName>
    <definedName name="ssssssssssss">#REF!</definedName>
    <definedName name="sssssssssssss" localSheetId="19">'[2]Budoucí hodnota - zadání'!#REF!</definedName>
    <definedName name="sssssssssssss" localSheetId="21">'[2]Budoucí hodnota - zadání'!#REF!</definedName>
    <definedName name="sssssssssssss" localSheetId="20">'[2]Budoucí hodnota - zadání'!#REF!</definedName>
    <definedName name="sssssssssssss" localSheetId="17">'[2]Budoucí hodnota - zadání'!#REF!</definedName>
    <definedName name="sssssssssssss">'[2]Budoucí hodnota - zadání'!#REF!</definedName>
    <definedName name="ssssssssssssss" localSheetId="19">'[2]Budoucí hodnota - zadání'!#REF!</definedName>
    <definedName name="ssssssssssssss" localSheetId="21">'[2]Budoucí hodnota - zadání'!#REF!</definedName>
    <definedName name="ssssssssssssss" localSheetId="20">'[2]Budoucí hodnota - zadání'!#REF!</definedName>
    <definedName name="ssssssssssssss" localSheetId="17">'[2]Budoucí hodnota - zadání'!#REF!</definedName>
    <definedName name="ssssssssssssss">'[2]Budoucí hodnota - zadání'!#REF!</definedName>
    <definedName name="sssssssssssssss" localSheetId="19">#REF!</definedName>
    <definedName name="sssssssssssssss" localSheetId="21">#REF!</definedName>
    <definedName name="sssssssssssssss" localSheetId="20">#REF!</definedName>
    <definedName name="sssssssssssssss" localSheetId="17">#REF!</definedName>
    <definedName name="sssssssssssssss">#REF!</definedName>
    <definedName name="ssssssssssssssss" localSheetId="19">'[1]Budoucí hodnota - zadání'!#REF!</definedName>
    <definedName name="ssssssssssssssss" localSheetId="21">'[1]Budoucí hodnota - zadání'!#REF!</definedName>
    <definedName name="ssssssssssssssss" localSheetId="20">'[1]Budoucí hodnota - zadání'!#REF!</definedName>
    <definedName name="ssssssssssssssss" localSheetId="17">'[1]Budoucí hodnota - zadání'!#REF!</definedName>
    <definedName name="ssssssssssssssss">'[1]Budoucí hodnota - zadání'!#REF!</definedName>
    <definedName name="sssssssssssssssss" localSheetId="19">#REF!</definedName>
    <definedName name="sssssssssssssssss" localSheetId="21">#REF!</definedName>
    <definedName name="sssssssssssssssss" localSheetId="20">#REF!</definedName>
    <definedName name="sssssssssssssssss" localSheetId="17">#REF!</definedName>
    <definedName name="sssssssssssssssss">#REF!</definedName>
    <definedName name="ssssssssssssssssss" localSheetId="19">#REF!</definedName>
    <definedName name="ssssssssssssssssss" localSheetId="21">#REF!</definedName>
    <definedName name="ssssssssssssssssss" localSheetId="20">#REF!</definedName>
    <definedName name="ssssssssssssssssss" localSheetId="17">#REF!</definedName>
    <definedName name="ssssssssssssssssss">#REF!</definedName>
    <definedName name="sssssssssssssssssss" localSheetId="19">'[1]Budoucí hodnota - zadání'!#REF!</definedName>
    <definedName name="sssssssssssssssssss" localSheetId="21">'[1]Budoucí hodnota - zadání'!#REF!</definedName>
    <definedName name="sssssssssssssssssss" localSheetId="20">'[1]Budoucí hodnota - zadání'!#REF!</definedName>
    <definedName name="sssssssssssssssssss" localSheetId="17">'[1]Budoucí hodnota - zadání'!#REF!</definedName>
    <definedName name="sssssssssssssssssss">'[1]Budoucí hodnota - zadání'!#REF!</definedName>
    <definedName name="ssssssssssssssssssss" localSheetId="19">#REF!</definedName>
    <definedName name="ssssssssssssssssssss" localSheetId="21">#REF!</definedName>
    <definedName name="ssssssssssssssssssss" localSheetId="20">#REF!</definedName>
    <definedName name="ssssssssssssssssssss" localSheetId="17">#REF!</definedName>
    <definedName name="ssssssssssssssssssss">#REF!</definedName>
    <definedName name="sssssssssssssssssssss" localSheetId="19">#REF!</definedName>
    <definedName name="sssssssssssssssssssss" localSheetId="21">#REF!</definedName>
    <definedName name="sssssssssssssssssssss" localSheetId="20">#REF!</definedName>
    <definedName name="sssssssssssssssssssss" localSheetId="17">#REF!</definedName>
    <definedName name="sssssssssssssssssssss">#REF!</definedName>
    <definedName name="ssssssssssssssssssssss" localSheetId="19">#REF!</definedName>
    <definedName name="ssssssssssssssssssssss" localSheetId="21">#REF!</definedName>
    <definedName name="ssssssssssssssssssssss" localSheetId="20">#REF!</definedName>
    <definedName name="ssssssssssssssssssssss" localSheetId="17">#REF!</definedName>
    <definedName name="ssssssssssssssssssssss">#REF!</definedName>
    <definedName name="sssssssssssssssssssssss" localSheetId="19">#REF!</definedName>
    <definedName name="sssssssssssssssssssssss" localSheetId="21">#REF!</definedName>
    <definedName name="sssssssssssssssssssssss" localSheetId="20">#REF!</definedName>
    <definedName name="sssssssssssssssssssssss" localSheetId="17">#REF!</definedName>
    <definedName name="sssssssssssssssssssssss">#REF!</definedName>
    <definedName name="ssssssssssssssssssssssss" localSheetId="19">'[1]Budoucí hodnota - zadání'!#REF!</definedName>
    <definedName name="ssssssssssssssssssssssss" localSheetId="21">'[1]Budoucí hodnota - zadání'!#REF!</definedName>
    <definedName name="ssssssssssssssssssssssss" localSheetId="20">'[1]Budoucí hodnota - zadání'!#REF!</definedName>
    <definedName name="ssssssssssssssssssssssss" localSheetId="17">'[1]Budoucí hodnota - zadání'!#REF!</definedName>
    <definedName name="ssssssssssssssssssssssss">'[1]Budoucí hodnota - zadání'!#REF!</definedName>
    <definedName name="ssssssssssssssssssssssssssssss" localSheetId="19">#REF!</definedName>
    <definedName name="ssssssssssssssssssssssssssssss" localSheetId="21">#REF!</definedName>
    <definedName name="ssssssssssssssssssssssssssssss" localSheetId="20">#REF!</definedName>
    <definedName name="ssssssssssssssssssssssssssssss" localSheetId="17">#REF!</definedName>
    <definedName name="ssssssssssssssssssssssssssssss">#REF!</definedName>
    <definedName name="t" localSheetId="19">#REF!</definedName>
    <definedName name="t" localSheetId="21">#REF!</definedName>
    <definedName name="t" localSheetId="20">#REF!</definedName>
    <definedName name="t" localSheetId="17">#REF!</definedName>
    <definedName name="t">#REF!</definedName>
    <definedName name="tab" localSheetId="5">#REF!</definedName>
    <definedName name="tab">#REF!</definedName>
    <definedName name="tab.2" localSheetId="5">#REF!</definedName>
    <definedName name="tab.2">#REF!</definedName>
    <definedName name="TableArea" localSheetId="4">#REF!</definedName>
    <definedName name="TableArea" localSheetId="5">#REF!</definedName>
    <definedName name="TableArea">#REF!</definedName>
    <definedName name="tabulky" localSheetId="5">#REF!</definedName>
    <definedName name="tabulky">#REF!</definedName>
    <definedName name="tdjgcdkcb" localSheetId="19">#REF!</definedName>
    <definedName name="tdjgcdkcb" localSheetId="21">#REF!</definedName>
    <definedName name="tdjgcdkcb" localSheetId="20">#REF!</definedName>
    <definedName name="tdjgcdkcb" localSheetId="17">#REF!</definedName>
    <definedName name="tdjgcdkcb">#REF!</definedName>
    <definedName name="ttttttttttttttt" localSheetId="19">'[2]Budoucí hodnota - zadání'!#REF!</definedName>
    <definedName name="ttttttttttttttt" localSheetId="21">'[2]Budoucí hodnota - zadání'!#REF!</definedName>
    <definedName name="ttttttttttttttt" localSheetId="20">'[2]Budoucí hodnota - zadání'!#REF!</definedName>
    <definedName name="ttttttttttttttt" localSheetId="17">'[2]Budoucí hodnota - zadání'!#REF!</definedName>
    <definedName name="ttttttttttttttt">'[2]Budoucí hodnota - zadání'!#REF!</definedName>
    <definedName name="ttttttttttttttttttttt" localSheetId="19">#REF!</definedName>
    <definedName name="ttttttttttttttttttttt" localSheetId="21">#REF!</definedName>
    <definedName name="ttttttttttttttttttttt" localSheetId="20">#REF!</definedName>
    <definedName name="ttttttttttttttttttttt" localSheetId="17">#REF!</definedName>
    <definedName name="ttttttttttttttttttttt">#REF!</definedName>
    <definedName name="u" localSheetId="19">#REF!</definedName>
    <definedName name="u" localSheetId="21">#REF!</definedName>
    <definedName name="u" localSheetId="20">#REF!</definedName>
    <definedName name="u" localSheetId="17">#REF!</definedName>
    <definedName name="u">#REF!</definedName>
    <definedName name="ú" localSheetId="19">'[2]Budoucí hodnota - zadání'!#REF!</definedName>
    <definedName name="ú" localSheetId="21">'[2]Budoucí hodnota - zadání'!#REF!</definedName>
    <definedName name="ú" localSheetId="20">'[2]Budoucí hodnota - zadání'!#REF!</definedName>
    <definedName name="ú" localSheetId="17">'[2]Budoucí hodnota - zadání'!#REF!</definedName>
    <definedName name="ú">'[2]Budoucí hodnota - zadání'!#REF!</definedName>
    <definedName name="uuuuu" localSheetId="19">#REF!</definedName>
    <definedName name="uuuuu" localSheetId="21">#REF!</definedName>
    <definedName name="uuuuu" localSheetId="20">#REF!</definedName>
    <definedName name="uuuuu" localSheetId="17">#REF!</definedName>
    <definedName name="uuuuu">#REF!</definedName>
    <definedName name="VydajeNaZakaz" localSheetId="19">#REF!</definedName>
    <definedName name="VydajeNaZakaz" localSheetId="21">#REF!</definedName>
    <definedName name="VydajeNaZakaz" localSheetId="20">#REF!</definedName>
    <definedName name="VydajeNaZakaz" localSheetId="17">#REF!</definedName>
    <definedName name="VydajeNaZakaz" localSheetId="5">#REF!</definedName>
    <definedName name="VydajeNaZakaz">#REF!</definedName>
    <definedName name="Vyplaty" localSheetId="19">#REF!</definedName>
    <definedName name="Vyplaty" localSheetId="21">#REF!</definedName>
    <definedName name="Vyplaty" localSheetId="20">#REF!</definedName>
    <definedName name="Vyplaty" localSheetId="17">#REF!</definedName>
    <definedName name="Vyplaty" localSheetId="5">#REF!</definedName>
    <definedName name="Vyplaty">#REF!</definedName>
    <definedName name="w" localSheetId="19">#REF!</definedName>
    <definedName name="w" localSheetId="21">#REF!</definedName>
    <definedName name="w" localSheetId="20">#REF!</definedName>
    <definedName name="w" localSheetId="17">#REF!</definedName>
    <definedName name="w">#REF!</definedName>
    <definedName name="wwwwwwwwwwwwwwwwwwwwwwwww" localSheetId="19">'[2]Budoucí hodnota - zadání'!#REF!</definedName>
    <definedName name="wwwwwwwwwwwwwwwwwwwwwwwww" localSheetId="21">'[2]Budoucí hodnota - zadání'!#REF!</definedName>
    <definedName name="wwwwwwwwwwwwwwwwwwwwwwwww" localSheetId="20">'[2]Budoucí hodnota - zadání'!#REF!</definedName>
    <definedName name="wwwwwwwwwwwwwwwwwwwwwwwww" localSheetId="17">'[2]Budoucí hodnota - zadání'!#REF!</definedName>
    <definedName name="wwwwwwwwwwwwwwwwwwwwwwwww">'[2]Budoucí hodnota - zadání'!#REF!</definedName>
    <definedName name="wwwwwwwwwwwwwwwwwwwwwwwwwwwwwwwwwwww" localSheetId="19">#REF!</definedName>
    <definedName name="wwwwwwwwwwwwwwwwwwwwwwwwwwwwwwwwwwww" localSheetId="21">#REF!</definedName>
    <definedName name="wwwwwwwwwwwwwwwwwwwwwwwwwwwwwwwwwwww" localSheetId="20">#REF!</definedName>
    <definedName name="wwwwwwwwwwwwwwwwwwwwwwwwwwwwwwwwwwww" localSheetId="17">#REF!</definedName>
    <definedName name="wwwwwwwwwwwwwwwwwwwwwwwwwwwwwwwwwwww">#REF!</definedName>
    <definedName name="x" localSheetId="19">#REF!</definedName>
    <definedName name="x" localSheetId="21">#REF!</definedName>
    <definedName name="x" localSheetId="20">#REF!</definedName>
    <definedName name="x" localSheetId="17">#REF!</definedName>
    <definedName name="x">#REF!</definedName>
    <definedName name="ydgdfhn" localSheetId="19">#REF!</definedName>
    <definedName name="ydgdfhn" localSheetId="21">#REF!</definedName>
    <definedName name="ydgdfhn" localSheetId="20">#REF!</definedName>
    <definedName name="ydgdfhn" localSheetId="17">#REF!</definedName>
    <definedName name="ydgdfhn">#REF!</definedName>
    <definedName name="z" localSheetId="19">#REF!</definedName>
    <definedName name="z" localSheetId="21">#REF!</definedName>
    <definedName name="z" localSheetId="20">#REF!</definedName>
    <definedName name="z" localSheetId="17">#REF!</definedName>
    <definedName name="z">#REF!</definedName>
    <definedName name="Zarizeni" localSheetId="19">#REF!</definedName>
    <definedName name="Zarizeni" localSheetId="21">#REF!</definedName>
    <definedName name="Zarizeni" localSheetId="20">#REF!</definedName>
    <definedName name="Zarizeni" localSheetId="17">#REF!</definedName>
    <definedName name="Zarizeni" localSheetId="5">#REF!</definedName>
    <definedName name="Zarizeni">#REF!</definedName>
    <definedName name="Zásoby" localSheetId="19">#REF!</definedName>
    <definedName name="Zásoby" localSheetId="21">#REF!</definedName>
    <definedName name="Zásoby" localSheetId="20">#REF!</definedName>
    <definedName name="Zásoby" localSheetId="17">#REF!</definedName>
    <definedName name="Zásoby" localSheetId="5">#REF!</definedName>
    <definedName name="Zásoby">#REF!</definedName>
    <definedName name="Zbozi" localSheetId="5">[5]Test1!$B$89:$D$96</definedName>
    <definedName name="Zbozi">[5]Test1!$B$89:$D$96</definedName>
    <definedName name="ZboziN">[6]Test1!$B$89:$D$96</definedName>
    <definedName name="zugskrheiogwe" localSheetId="5">#REF!</definedName>
    <definedName name="zugskrheiogwe">#REF!</definedName>
    <definedName name="zzzzzzzzzzzzzzzzzzz" localSheetId="19">#REF!</definedName>
    <definedName name="zzzzzzzzzzzzzzzzzzz" localSheetId="21">#REF!</definedName>
    <definedName name="zzzzzzzzzzzzzzzzzzz" localSheetId="20">#REF!</definedName>
    <definedName name="zzzzzzzzzzzzzzzzzzz" localSheetId="17">#REF!</definedName>
    <definedName name="zzzzzzzzzzzzzzzzzzz">#REF!</definedName>
  </definedNames>
  <calcPr calcId="145621"/>
</workbook>
</file>

<file path=xl/calcChain.xml><?xml version="1.0" encoding="utf-8"?>
<calcChain xmlns="http://schemas.openxmlformats.org/spreadsheetml/2006/main">
  <c r="N63" i="285" l="1"/>
  <c r="L63" i="285"/>
  <c r="K63" i="285"/>
  <c r="J63" i="285"/>
  <c r="O53" i="285"/>
  <c r="N53" i="285"/>
  <c r="L53" i="285"/>
  <c r="K53" i="285"/>
  <c r="J53" i="285"/>
  <c r="G53" i="285"/>
  <c r="G25" i="284"/>
  <c r="F25" i="284"/>
  <c r="H24" i="284"/>
  <c r="H23" i="284"/>
  <c r="H22" i="284"/>
  <c r="H21" i="284"/>
  <c r="H20" i="284"/>
  <c r="H19" i="284"/>
  <c r="H18" i="284"/>
  <c r="H17" i="284"/>
  <c r="H16" i="284"/>
  <c r="H15" i="284"/>
  <c r="H14" i="284"/>
  <c r="H13" i="284"/>
  <c r="H12" i="284"/>
  <c r="H11" i="284"/>
  <c r="H10" i="284"/>
  <c r="H9" i="284"/>
  <c r="H8" i="284"/>
  <c r="H7" i="284"/>
  <c r="H6" i="284"/>
  <c r="H5" i="284"/>
  <c r="H4" i="284"/>
  <c r="H3" i="284"/>
  <c r="H25" i="284" s="1"/>
  <c r="M16" i="282"/>
  <c r="M15" i="282"/>
  <c r="M14" i="282"/>
  <c r="D41" i="280"/>
  <c r="C40" i="280"/>
  <c r="C42" i="280" s="1"/>
  <c r="B40" i="280"/>
  <c r="B42" i="280" s="1"/>
  <c r="D39" i="280"/>
  <c r="D38" i="280"/>
  <c r="D37" i="280"/>
  <c r="D36" i="280"/>
  <c r="D35" i="280"/>
  <c r="D34" i="280"/>
  <c r="D33" i="280"/>
  <c r="D32" i="280"/>
  <c r="D31" i="280"/>
  <c r="D30" i="280"/>
  <c r="D29" i="280"/>
  <c r="D28" i="280"/>
  <c r="D27" i="280"/>
  <c r="D26" i="280"/>
  <c r="D25" i="280"/>
  <c r="D24" i="280"/>
  <c r="D23" i="280"/>
  <c r="D22" i="280"/>
  <c r="D21" i="280"/>
  <c r="D20" i="280"/>
  <c r="D19" i="280"/>
  <c r="D18" i="280"/>
  <c r="D17" i="280"/>
  <c r="D16" i="280"/>
  <c r="D15" i="280"/>
  <c r="D14" i="280"/>
  <c r="D13" i="280"/>
  <c r="D12" i="280"/>
  <c r="D11" i="280"/>
  <c r="D10" i="280"/>
  <c r="D9" i="280"/>
  <c r="D8" i="280"/>
  <c r="D7" i="280"/>
  <c r="D6" i="280"/>
  <c r="D5" i="280"/>
  <c r="D4" i="280"/>
  <c r="D40" i="280" l="1"/>
  <c r="D42" i="280" s="1"/>
  <c r="J531" i="277"/>
  <c r="J486" i="277"/>
  <c r="J414" i="277"/>
  <c r="J415" i="277" s="1"/>
  <c r="J406" i="277"/>
  <c r="J404" i="277"/>
  <c r="J401" i="277"/>
  <c r="J407" i="277" s="1"/>
  <c r="J395" i="277"/>
  <c r="J388" i="277"/>
  <c r="J374" i="277"/>
  <c r="J366" i="277"/>
  <c r="J279" i="277"/>
  <c r="J269" i="277"/>
  <c r="J231" i="277"/>
  <c r="J358" i="277" s="1"/>
  <c r="J226" i="277"/>
  <c r="J207" i="277"/>
  <c r="J30" i="277"/>
  <c r="J24" i="277"/>
  <c r="J18" i="277"/>
  <c r="J12" i="277"/>
  <c r="J79" i="276"/>
  <c r="I78" i="276"/>
  <c r="H78" i="276"/>
  <c r="H71" i="276" s="1"/>
  <c r="G78" i="276"/>
  <c r="J77" i="276"/>
  <c r="J76" i="276"/>
  <c r="J75" i="276"/>
  <c r="J74" i="276"/>
  <c r="J73" i="276"/>
  <c r="I72" i="276"/>
  <c r="J72" i="276" s="1"/>
  <c r="H72" i="276"/>
  <c r="G72" i="276"/>
  <c r="I71" i="276"/>
  <c r="J71" i="276" s="1"/>
  <c r="G71" i="276"/>
  <c r="J70" i="276"/>
  <c r="J69" i="276"/>
  <c r="J68" i="276"/>
  <c r="J67" i="276"/>
  <c r="J66" i="276"/>
  <c r="J65" i="276"/>
  <c r="J64" i="276"/>
  <c r="J63" i="276"/>
  <c r="J62" i="276"/>
  <c r="J61" i="276"/>
  <c r="J60" i="276"/>
  <c r="J59" i="276"/>
  <c r="J58" i="276"/>
  <c r="J57" i="276"/>
  <c r="J56" i="276"/>
  <c r="J55" i="276"/>
  <c r="J54" i="276"/>
  <c r="I53" i="276"/>
  <c r="H53" i="276"/>
  <c r="J53" i="276" s="1"/>
  <c r="G53" i="276"/>
  <c r="J52" i="276"/>
  <c r="J51" i="276"/>
  <c r="J50" i="276"/>
  <c r="I50" i="276"/>
  <c r="H50" i="276"/>
  <c r="G50" i="276"/>
  <c r="J49" i="276"/>
  <c r="J48" i="276"/>
  <c r="J47" i="276"/>
  <c r="J46" i="276"/>
  <c r="J45" i="276"/>
  <c r="I44" i="276"/>
  <c r="J44" i="276" s="1"/>
  <c r="H44" i="276"/>
  <c r="G44" i="276"/>
  <c r="J43" i="276"/>
  <c r="J42" i="276"/>
  <c r="J41" i="276"/>
  <c r="J40" i="276"/>
  <c r="J39" i="276"/>
  <c r="I38" i="276"/>
  <c r="H38" i="276"/>
  <c r="J38" i="276" s="1"/>
  <c r="G38" i="276"/>
  <c r="J37" i="276"/>
  <c r="J36" i="276"/>
  <c r="J35" i="276"/>
  <c r="J34" i="276"/>
  <c r="J33" i="276"/>
  <c r="J32" i="276"/>
  <c r="J31" i="276"/>
  <c r="J30" i="276"/>
  <c r="J29" i="276"/>
  <c r="I28" i="276"/>
  <c r="J28" i="276" s="1"/>
  <c r="H28" i="276"/>
  <c r="G28" i="276"/>
  <c r="J27" i="276"/>
  <c r="J26" i="276"/>
  <c r="J25" i="276"/>
  <c r="J24" i="276"/>
  <c r="I23" i="276"/>
  <c r="I19" i="276" s="1"/>
  <c r="H23" i="276"/>
  <c r="G23" i="276"/>
  <c r="J22" i="276"/>
  <c r="J21" i="276"/>
  <c r="I20" i="276"/>
  <c r="J20" i="276" s="1"/>
  <c r="H20" i="276"/>
  <c r="G20" i="276"/>
  <c r="G19" i="276"/>
  <c r="J18" i="276"/>
  <c r="J17" i="276"/>
  <c r="J16" i="276"/>
  <c r="J15" i="276"/>
  <c r="I14" i="276"/>
  <c r="J14" i="276" s="1"/>
  <c r="H14" i="276"/>
  <c r="G14" i="276"/>
  <c r="G12" i="276" s="1"/>
  <c r="G11" i="276" s="1"/>
  <c r="J13" i="276"/>
  <c r="H12" i="276"/>
  <c r="J31" i="275"/>
  <c r="J30" i="275"/>
  <c r="J28" i="275"/>
  <c r="I28" i="275"/>
  <c r="H28" i="275"/>
  <c r="G28" i="275"/>
  <c r="J27" i="275"/>
  <c r="J26" i="275"/>
  <c r="I25" i="275"/>
  <c r="H25" i="275"/>
  <c r="J25" i="275" s="1"/>
  <c r="G25" i="275"/>
  <c r="J24" i="275"/>
  <c r="J23" i="275"/>
  <c r="J21" i="275"/>
  <c r="I19" i="275"/>
  <c r="J19" i="275" s="1"/>
  <c r="H19" i="275"/>
  <c r="G19" i="275"/>
  <c r="I17" i="275"/>
  <c r="H17" i="275"/>
  <c r="H12" i="275" s="1"/>
  <c r="H11" i="275" s="1"/>
  <c r="G17" i="275"/>
  <c r="J15" i="275"/>
  <c r="I13" i="275"/>
  <c r="J13" i="275" s="1"/>
  <c r="H13" i="275"/>
  <c r="G13" i="275"/>
  <c r="I12" i="275"/>
  <c r="G12" i="275"/>
  <c r="I11" i="275"/>
  <c r="G11" i="275"/>
  <c r="J91" i="274"/>
  <c r="I90" i="274"/>
  <c r="H90" i="274"/>
  <c r="H83" i="274" s="1"/>
  <c r="G90" i="274"/>
  <c r="J89" i="274"/>
  <c r="J88" i="274"/>
  <c r="J87" i="274"/>
  <c r="J86" i="274"/>
  <c r="J85" i="274"/>
  <c r="I84" i="274"/>
  <c r="J84" i="274" s="1"/>
  <c r="H84" i="274"/>
  <c r="G84" i="274"/>
  <c r="I83" i="274"/>
  <c r="G83" i="274"/>
  <c r="J82" i="274"/>
  <c r="J81" i="274"/>
  <c r="J80" i="274"/>
  <c r="J79" i="274"/>
  <c r="J78" i="274"/>
  <c r="J77" i="274"/>
  <c r="J76" i="274"/>
  <c r="J75" i="274"/>
  <c r="J74" i="274"/>
  <c r="J73" i="274"/>
  <c r="J72" i="274"/>
  <c r="J71" i="274"/>
  <c r="J70" i="274"/>
  <c r="J69" i="274"/>
  <c r="J68" i="274"/>
  <c r="J67" i="274"/>
  <c r="J66" i="274"/>
  <c r="J65" i="274"/>
  <c r="I65" i="274"/>
  <c r="H65" i="274"/>
  <c r="G65" i="274"/>
  <c r="J64" i="274"/>
  <c r="J63" i="274"/>
  <c r="I62" i="274"/>
  <c r="H62" i="274"/>
  <c r="J62" i="274" s="1"/>
  <c r="G62" i="274"/>
  <c r="J61" i="274"/>
  <c r="J60" i="274"/>
  <c r="J59" i="274"/>
  <c r="J58" i="274"/>
  <c r="J57" i="274"/>
  <c r="I56" i="274"/>
  <c r="J56" i="274" s="1"/>
  <c r="H56" i="274"/>
  <c r="G56" i="274"/>
  <c r="J55" i="274"/>
  <c r="J54" i="274"/>
  <c r="J53" i="274"/>
  <c r="J52" i="274"/>
  <c r="J51" i="274"/>
  <c r="J50" i="274"/>
  <c r="I50" i="274"/>
  <c r="H50" i="274"/>
  <c r="G50" i="274"/>
  <c r="J49" i="274"/>
  <c r="J48" i="274"/>
  <c r="J47" i="274"/>
  <c r="J46" i="274"/>
  <c r="J45" i="274"/>
  <c r="J44" i="274"/>
  <c r="J43" i="274"/>
  <c r="J42" i="274"/>
  <c r="J41" i="274"/>
  <c r="I40" i="274"/>
  <c r="J40" i="274" s="1"/>
  <c r="H40" i="274"/>
  <c r="G40" i="274"/>
  <c r="J39" i="274"/>
  <c r="J38" i="274"/>
  <c r="J37" i="274"/>
  <c r="J36" i="274"/>
  <c r="I35" i="274"/>
  <c r="J35" i="274" s="1"/>
  <c r="H35" i="274"/>
  <c r="G35" i="274"/>
  <c r="G30" i="274" s="1"/>
  <c r="J34" i="274"/>
  <c r="J33" i="274"/>
  <c r="J32" i="274"/>
  <c r="J31" i="274"/>
  <c r="I31" i="274"/>
  <c r="H31" i="274"/>
  <c r="G31" i="274"/>
  <c r="J29" i="274"/>
  <c r="J28" i="274"/>
  <c r="G28" i="274"/>
  <c r="J27" i="274"/>
  <c r="G27" i="274"/>
  <c r="J26" i="274"/>
  <c r="G26" i="274"/>
  <c r="J25" i="274"/>
  <c r="G25" i="274"/>
  <c r="J24" i="274"/>
  <c r="G24" i="274"/>
  <c r="J23" i="274"/>
  <c r="G23" i="274"/>
  <c r="G21" i="274" s="1"/>
  <c r="J22" i="274"/>
  <c r="G22" i="274"/>
  <c r="I21" i="274"/>
  <c r="J21" i="274" s="1"/>
  <c r="H21" i="274"/>
  <c r="J20" i="274"/>
  <c r="G20" i="274"/>
  <c r="G18" i="274" s="1"/>
  <c r="G11" i="274" s="1"/>
  <c r="J19" i="274"/>
  <c r="G19" i="274"/>
  <c r="I18" i="274"/>
  <c r="J18" i="274" s="1"/>
  <c r="H18" i="274"/>
  <c r="J17" i="274"/>
  <c r="J16" i="274"/>
  <c r="J15" i="274"/>
  <c r="I14" i="274"/>
  <c r="H14" i="274"/>
  <c r="H12" i="274" s="1"/>
  <c r="G14" i="274"/>
  <c r="J13" i="274"/>
  <c r="I12" i="274"/>
  <c r="G12" i="274"/>
  <c r="I43" i="273"/>
  <c r="I44" i="273" s="1"/>
  <c r="G43" i="273"/>
  <c r="G44" i="273" s="1"/>
  <c r="E43" i="273"/>
  <c r="C43" i="273"/>
  <c r="C44" i="273" s="1"/>
  <c r="I42" i="273"/>
  <c r="G42" i="273"/>
  <c r="C42" i="273"/>
  <c r="I41" i="273"/>
  <c r="G41" i="273"/>
  <c r="E41" i="273"/>
  <c r="C41" i="273"/>
  <c r="H39" i="273"/>
  <c r="G39" i="273"/>
  <c r="F39" i="273"/>
  <c r="E39" i="273"/>
  <c r="D39" i="273"/>
  <c r="C39" i="273"/>
  <c r="J38" i="273"/>
  <c r="J39" i="273" s="1"/>
  <c r="H38" i="273"/>
  <c r="J37" i="273"/>
  <c r="H37" i="273"/>
  <c r="J36" i="273"/>
  <c r="H36" i="273"/>
  <c r="I33" i="273"/>
  <c r="I34" i="273" s="1"/>
  <c r="G33" i="273"/>
  <c r="G34" i="273" s="1"/>
  <c r="F33" i="273"/>
  <c r="F43" i="273" s="1"/>
  <c r="E33" i="273"/>
  <c r="D33" i="273"/>
  <c r="D43" i="273" s="1"/>
  <c r="D44" i="273" s="1"/>
  <c r="C33" i="273"/>
  <c r="C34" i="273" s="1"/>
  <c r="I32" i="273"/>
  <c r="G32" i="273"/>
  <c r="F32" i="273"/>
  <c r="F42" i="273" s="1"/>
  <c r="D32" i="273"/>
  <c r="D42" i="273" s="1"/>
  <c r="C32" i="273"/>
  <c r="I31" i="273"/>
  <c r="G31" i="273"/>
  <c r="F31" i="273"/>
  <c r="F41" i="273" s="1"/>
  <c r="E31" i="273"/>
  <c r="D31" i="273"/>
  <c r="D41" i="273" s="1"/>
  <c r="C31" i="273"/>
  <c r="E29" i="273"/>
  <c r="D29" i="273"/>
  <c r="J28" i="273"/>
  <c r="J29" i="273" s="1"/>
  <c r="H28" i="273"/>
  <c r="H29" i="273" s="1"/>
  <c r="J27" i="273"/>
  <c r="H27" i="273"/>
  <c r="J26" i="273"/>
  <c r="H26" i="273"/>
  <c r="F24" i="273"/>
  <c r="E24" i="273"/>
  <c r="D24" i="273"/>
  <c r="C24" i="273"/>
  <c r="J23" i="273"/>
  <c r="J24" i="273" s="1"/>
  <c r="H23" i="273"/>
  <c r="H24" i="273" s="1"/>
  <c r="J22" i="273"/>
  <c r="H22" i="273"/>
  <c r="J21" i="273"/>
  <c r="H21" i="273"/>
  <c r="F19" i="273"/>
  <c r="E19" i="273"/>
  <c r="D19" i="273"/>
  <c r="C19" i="273"/>
  <c r="J18" i="273"/>
  <c r="J19" i="273" s="1"/>
  <c r="H18" i="273"/>
  <c r="H19" i="273" s="1"/>
  <c r="J17" i="273"/>
  <c r="H17" i="273"/>
  <c r="J16" i="273"/>
  <c r="H16" i="273"/>
  <c r="D14" i="273"/>
  <c r="C14" i="273"/>
  <c r="J13" i="273"/>
  <c r="J14" i="273" s="1"/>
  <c r="H13" i="273"/>
  <c r="H14" i="273" s="1"/>
  <c r="J12" i="273"/>
  <c r="H12" i="273"/>
  <c r="J11" i="273"/>
  <c r="H11" i="273"/>
  <c r="I9" i="273"/>
  <c r="G9" i="273"/>
  <c r="F9" i="273"/>
  <c r="D9" i="273"/>
  <c r="C9" i="273"/>
  <c r="J8" i="273"/>
  <c r="H8" i="273"/>
  <c r="E7" i="273"/>
  <c r="E32" i="273" s="1"/>
  <c r="E42" i="273" s="1"/>
  <c r="H6" i="273"/>
  <c r="J6" i="273" s="1"/>
  <c r="G3" i="273"/>
  <c r="F3" i="273"/>
  <c r="C3" i="273"/>
  <c r="H12" i="272"/>
  <c r="L19" i="270"/>
  <c r="J11" i="275" l="1"/>
  <c r="F44" i="273"/>
  <c r="J83" i="274"/>
  <c r="J12" i="275"/>
  <c r="E34" i="273"/>
  <c r="E44" i="273"/>
  <c r="J12" i="274"/>
  <c r="F34" i="273"/>
  <c r="I11" i="274"/>
  <c r="J78" i="276"/>
  <c r="H7" i="273"/>
  <c r="I12" i="276"/>
  <c r="H19" i="276"/>
  <c r="H11" i="276" s="1"/>
  <c r="J23" i="276"/>
  <c r="H31" i="273"/>
  <c r="H32" i="273"/>
  <c r="H33" i="273"/>
  <c r="D34" i="273"/>
  <c r="J14" i="274"/>
  <c r="H30" i="274"/>
  <c r="H11" i="274" s="1"/>
  <c r="J90" i="274"/>
  <c r="E9" i="273"/>
  <c r="I30" i="274"/>
  <c r="L18" i="5"/>
  <c r="H42" i="273" l="1"/>
  <c r="J32" i="273"/>
  <c r="J42" i="273" s="1"/>
  <c r="J30" i="274"/>
  <c r="H41" i="273"/>
  <c r="J31" i="273"/>
  <c r="J41" i="273" s="1"/>
  <c r="H9" i="273"/>
  <c r="J7" i="273"/>
  <c r="J9" i="273" s="1"/>
  <c r="J19" i="276"/>
  <c r="H43" i="273"/>
  <c r="H44" i="273" s="1"/>
  <c r="H34" i="273"/>
  <c r="J33" i="273"/>
  <c r="J11" i="274"/>
  <c r="J12" i="276"/>
  <c r="I11" i="276"/>
  <c r="J11" i="276" s="1"/>
  <c r="L20" i="159"/>
  <c r="L19" i="159"/>
  <c r="L18" i="159"/>
  <c r="L17" i="159"/>
  <c r="L16" i="159"/>
  <c r="L15" i="159"/>
  <c r="L14" i="159"/>
  <c r="L13" i="159"/>
  <c r="L12" i="159"/>
  <c r="L11" i="159"/>
  <c r="L9" i="159"/>
  <c r="K9" i="159"/>
  <c r="M9" i="5"/>
  <c r="M10" i="5"/>
  <c r="M11" i="5"/>
  <c r="M12" i="5"/>
  <c r="M13" i="5"/>
  <c r="M14" i="5"/>
  <c r="M15" i="5"/>
  <c r="M16" i="5"/>
  <c r="M17" i="5"/>
  <c r="M18" i="5"/>
  <c r="M19" i="5"/>
  <c r="M20" i="5"/>
  <c r="L6" i="5"/>
  <c r="M6" i="5" s="1"/>
  <c r="L7" i="5"/>
  <c r="M7" i="5" s="1"/>
  <c r="L8" i="5"/>
  <c r="M8" i="5" s="1"/>
  <c r="K17" i="5"/>
  <c r="K18" i="5"/>
  <c r="J14" i="159"/>
  <c r="J18" i="159"/>
  <c r="K8" i="5"/>
  <c r="K7" i="5"/>
  <c r="K6" i="5"/>
  <c r="J9" i="159"/>
  <c r="D19" i="158"/>
  <c r="J19" i="158" s="1"/>
  <c r="J18" i="5"/>
  <c r="E19" i="158"/>
  <c r="B19" i="158"/>
  <c r="G18" i="158"/>
  <c r="C19" i="158"/>
  <c r="F18" i="158"/>
  <c r="I9" i="159"/>
  <c r="J6" i="5"/>
  <c r="J7" i="5"/>
  <c r="J8" i="5"/>
  <c r="G17" i="158"/>
  <c r="I17" i="5"/>
  <c r="H18" i="159"/>
  <c r="H14" i="159"/>
  <c r="E58" i="158"/>
  <c r="J58" i="158" s="1"/>
  <c r="I58" i="158"/>
  <c r="F17" i="158"/>
  <c r="H9" i="159"/>
  <c r="I6" i="5"/>
  <c r="I7" i="5"/>
  <c r="I8" i="5"/>
  <c r="H18" i="5"/>
  <c r="H17" i="5"/>
  <c r="C36" i="158"/>
  <c r="C43" i="158" s="1"/>
  <c r="E36" i="158"/>
  <c r="J36" i="158" s="1"/>
  <c r="C37" i="158"/>
  <c r="E37" i="158"/>
  <c r="G37" i="158" s="1"/>
  <c r="F37" i="158"/>
  <c r="C38" i="158"/>
  <c r="E38" i="158"/>
  <c r="F38" i="158"/>
  <c r="C39" i="158"/>
  <c r="I39" i="158" s="1"/>
  <c r="E39" i="158"/>
  <c r="C40" i="158"/>
  <c r="E40" i="158"/>
  <c r="J40" i="158" s="1"/>
  <c r="C41" i="158"/>
  <c r="F41" i="158" s="1"/>
  <c r="E41" i="158"/>
  <c r="C42" i="158"/>
  <c r="E42" i="158"/>
  <c r="J42" i="158" s="1"/>
  <c r="G9" i="159"/>
  <c r="H6" i="5"/>
  <c r="H7" i="5"/>
  <c r="H8" i="5"/>
  <c r="F9" i="159"/>
  <c r="G6" i="5"/>
  <c r="G7" i="5"/>
  <c r="G8" i="5"/>
  <c r="F6" i="5"/>
  <c r="F7" i="5"/>
  <c r="F8" i="5"/>
  <c r="J13" i="158"/>
  <c r="I13" i="158"/>
  <c r="H13" i="158"/>
  <c r="G13" i="158"/>
  <c r="F13" i="158"/>
  <c r="F14" i="158"/>
  <c r="F15" i="158"/>
  <c r="F16" i="158"/>
  <c r="G66" i="158"/>
  <c r="F66" i="158"/>
  <c r="G65" i="158"/>
  <c r="F65" i="158"/>
  <c r="G64" i="158"/>
  <c r="F64" i="158"/>
  <c r="G61" i="158"/>
  <c r="F61" i="158"/>
  <c r="G60" i="158"/>
  <c r="F60" i="158"/>
  <c r="G57" i="158"/>
  <c r="F57" i="158"/>
  <c r="G56" i="158"/>
  <c r="F56" i="158"/>
  <c r="G55" i="158"/>
  <c r="F55" i="158"/>
  <c r="G54" i="158"/>
  <c r="F54" i="158"/>
  <c r="G53" i="158"/>
  <c r="F53" i="158"/>
  <c r="G52" i="158"/>
  <c r="F52" i="158"/>
  <c r="G51" i="158"/>
  <c r="F51" i="158"/>
  <c r="G50" i="158"/>
  <c r="F50" i="158"/>
  <c r="G49" i="158"/>
  <c r="F49" i="158"/>
  <c r="G48" i="158"/>
  <c r="F48" i="158"/>
  <c r="G47" i="158"/>
  <c r="F47" i="158"/>
  <c r="G46" i="158"/>
  <c r="F46" i="158"/>
  <c r="G45" i="158"/>
  <c r="F45" i="158"/>
  <c r="G34" i="158"/>
  <c r="F34" i="158"/>
  <c r="G33" i="158"/>
  <c r="F33" i="158"/>
  <c r="G32" i="158"/>
  <c r="F32" i="158"/>
  <c r="G31" i="158"/>
  <c r="F31" i="158"/>
  <c r="G30" i="158"/>
  <c r="F30" i="158"/>
  <c r="G29" i="158"/>
  <c r="F29" i="158"/>
  <c r="G27" i="158"/>
  <c r="F27" i="158"/>
  <c r="G26" i="158"/>
  <c r="F26" i="158"/>
  <c r="G25" i="158"/>
  <c r="F25" i="158"/>
  <c r="G24" i="158"/>
  <c r="F24" i="158"/>
  <c r="G23" i="158"/>
  <c r="F23" i="158"/>
  <c r="G22" i="158"/>
  <c r="F22" i="158"/>
  <c r="G21" i="158"/>
  <c r="F21" i="158"/>
  <c r="G14" i="158"/>
  <c r="G15" i="158"/>
  <c r="G16" i="158"/>
  <c r="E9" i="159"/>
  <c r="E8" i="5"/>
  <c r="E17" i="5"/>
  <c r="E18" i="5"/>
  <c r="D8" i="5"/>
  <c r="E12" i="5"/>
  <c r="E6" i="5"/>
  <c r="E7" i="5"/>
  <c r="G41" i="158"/>
  <c r="G39" i="158"/>
  <c r="G38" i="158"/>
  <c r="G36" i="158"/>
  <c r="D9" i="159"/>
  <c r="C62" i="158"/>
  <c r="E62" i="158"/>
  <c r="H62" i="158" s="1"/>
  <c r="B62" i="158"/>
  <c r="C67" i="158"/>
  <c r="I64" i="158"/>
  <c r="I61" i="158"/>
  <c r="I60" i="158"/>
  <c r="I57" i="158"/>
  <c r="I55" i="158"/>
  <c r="I54" i="158"/>
  <c r="I53" i="158"/>
  <c r="I52" i="158"/>
  <c r="I49" i="158"/>
  <c r="I48" i="158"/>
  <c r="I47" i="158"/>
  <c r="I46" i="158"/>
  <c r="I45" i="158"/>
  <c r="I34" i="158"/>
  <c r="I32" i="158"/>
  <c r="I31" i="158"/>
  <c r="I30" i="158"/>
  <c r="I29" i="158"/>
  <c r="I27" i="158"/>
  <c r="I25" i="158"/>
  <c r="I24" i="158"/>
  <c r="I23" i="158"/>
  <c r="I22" i="158"/>
  <c r="I21" i="158"/>
  <c r="I16" i="158"/>
  <c r="I15" i="158"/>
  <c r="I14" i="158"/>
  <c r="C18" i="159"/>
  <c r="B39" i="158"/>
  <c r="B37" i="158"/>
  <c r="C14" i="159"/>
  <c r="B14" i="159"/>
  <c r="C9" i="159"/>
  <c r="C7" i="5"/>
  <c r="C8" i="5"/>
  <c r="C6" i="5"/>
  <c r="D7" i="5"/>
  <c r="D6" i="5"/>
  <c r="H14" i="158"/>
  <c r="J14" i="158"/>
  <c r="H15" i="158"/>
  <c r="J15" i="158"/>
  <c r="H16" i="158"/>
  <c r="J16" i="158"/>
  <c r="J66" i="158"/>
  <c r="J65" i="158"/>
  <c r="J64" i="158"/>
  <c r="H64" i="158"/>
  <c r="J61" i="158"/>
  <c r="H61" i="158"/>
  <c r="J60" i="158"/>
  <c r="H60" i="158"/>
  <c r="J57" i="158"/>
  <c r="H57" i="158"/>
  <c r="J56" i="158"/>
  <c r="J55" i="158"/>
  <c r="H55" i="158"/>
  <c r="J54" i="158"/>
  <c r="H54" i="158"/>
  <c r="J53" i="158"/>
  <c r="H53" i="158"/>
  <c r="J52" i="158"/>
  <c r="H52" i="158"/>
  <c r="J49" i="158"/>
  <c r="H49" i="158"/>
  <c r="J48" i="158"/>
  <c r="H48" i="158"/>
  <c r="J47" i="158"/>
  <c r="H47" i="158"/>
  <c r="J46" i="158"/>
  <c r="H46" i="158"/>
  <c r="J45" i="158"/>
  <c r="H45" i="158"/>
  <c r="J34" i="158"/>
  <c r="J33" i="158"/>
  <c r="J32" i="158"/>
  <c r="H32" i="158"/>
  <c r="J31" i="158"/>
  <c r="H31" i="158"/>
  <c r="J30" i="158"/>
  <c r="H30" i="158"/>
  <c r="J29" i="158"/>
  <c r="H29" i="158"/>
  <c r="J27" i="158"/>
  <c r="J26" i="158"/>
  <c r="J25" i="158"/>
  <c r="H25" i="158"/>
  <c r="J24" i="158"/>
  <c r="H24" i="158"/>
  <c r="J23" i="158"/>
  <c r="H23" i="158"/>
  <c r="J22" i="158"/>
  <c r="H22" i="158"/>
  <c r="J21" i="158"/>
  <c r="H21" i="158"/>
  <c r="B18" i="159"/>
  <c r="B9" i="159"/>
  <c r="E67" i="158"/>
  <c r="J67" i="158" s="1"/>
  <c r="B67" i="158"/>
  <c r="B58" i="158"/>
  <c r="B42" i="158"/>
  <c r="B41" i="158"/>
  <c r="H41" i="158" s="1"/>
  <c r="B40" i="158"/>
  <c r="B43" i="158" s="1"/>
  <c r="B38" i="158"/>
  <c r="B36" i="158"/>
  <c r="B34" i="158"/>
  <c r="H34" i="158" s="1"/>
  <c r="B27" i="158"/>
  <c r="H27" i="158" s="1"/>
  <c r="H36" i="158"/>
  <c r="H39" i="158"/>
  <c r="J37" i="158"/>
  <c r="H37" i="158"/>
  <c r="H38" i="158"/>
  <c r="G58" i="158"/>
  <c r="G40" i="158"/>
  <c r="J38" i="158"/>
  <c r="I38" i="158"/>
  <c r="G42" i="158"/>
  <c r="J41" i="158"/>
  <c r="J39" i="158"/>
  <c r="I37" i="158"/>
  <c r="F42" i="158"/>
  <c r="I19" i="158"/>
  <c r="F67" i="158"/>
  <c r="H58" i="158"/>
  <c r="J34" i="273" l="1"/>
  <c r="J43" i="273"/>
  <c r="J44" i="273" s="1"/>
  <c r="I41" i="158"/>
  <c r="F39" i="158"/>
  <c r="F40" i="158"/>
  <c r="F58" i="158"/>
  <c r="F36" i="158"/>
  <c r="I36" i="158"/>
  <c r="F19" i="158"/>
  <c r="H19" i="158"/>
  <c r="H40" i="158"/>
  <c r="H67" i="158"/>
  <c r="E43" i="158"/>
  <c r="I40" i="158"/>
  <c r="J43" i="158"/>
  <c r="G67" i="158"/>
  <c r="I67" i="158"/>
  <c r="F62" i="158"/>
  <c r="I62" i="158"/>
  <c r="G62" i="158"/>
  <c r="J62" i="158"/>
  <c r="G19" i="158"/>
  <c r="H43" i="158" l="1"/>
  <c r="F43" i="158"/>
  <c r="G43" i="158"/>
  <c r="I43" i="158"/>
</calcChain>
</file>

<file path=xl/comments1.xml><?xml version="1.0" encoding="utf-8"?>
<comments xmlns="http://schemas.openxmlformats.org/spreadsheetml/2006/main">
  <authors>
    <author>Janaková Anna</author>
  </authors>
  <commentList>
    <comment ref="G8" authorId="0">
      <text>
        <r>
          <rPr>
            <b/>
            <sz val="9"/>
            <color indexed="81"/>
            <rFont val="Tahoma"/>
            <family val="2"/>
            <charset val="238"/>
          </rPr>
          <t>Janaková Anna:</t>
        </r>
        <r>
          <rPr>
            <sz val="9"/>
            <color indexed="81"/>
            <rFont val="Tahoma"/>
            <family val="2"/>
            <charset val="238"/>
          </rPr>
          <t xml:space="preserve">
-1€</t>
        </r>
      </text>
    </comment>
  </commentList>
</comments>
</file>

<file path=xl/sharedStrings.xml><?xml version="1.0" encoding="utf-8"?>
<sst xmlns="http://schemas.openxmlformats.org/spreadsheetml/2006/main" count="2952" uniqueCount="967">
  <si>
    <t>a</t>
  </si>
  <si>
    <t>Ukazovateľ</t>
  </si>
  <si>
    <t>v tom:</t>
  </si>
  <si>
    <t>v tis. Eur</t>
  </si>
  <si>
    <t>Spolu</t>
  </si>
  <si>
    <t>Výdavky Sociálnej poisťovne</t>
  </si>
  <si>
    <t>Druh dávky</t>
  </si>
  <si>
    <t>Základný fond nemocenského poistenia</t>
  </si>
  <si>
    <t>nemocenské</t>
  </si>
  <si>
    <t>ošetrovné</t>
  </si>
  <si>
    <t>vyrovnávacia dávka</t>
  </si>
  <si>
    <t>materské</t>
  </si>
  <si>
    <t>Celkom výdavky ZFNP</t>
  </si>
  <si>
    <t>Základný fond starobného poistenia</t>
  </si>
  <si>
    <t>starobný dôchodok</t>
  </si>
  <si>
    <t>predčasný starobný dôchodok</t>
  </si>
  <si>
    <t>vdovský dôchodok</t>
  </si>
  <si>
    <t xml:space="preserve">vdovecký dôchodok </t>
  </si>
  <si>
    <t>sirotský dôchodok</t>
  </si>
  <si>
    <t xml:space="preserve">zúčtovanie dávok § 112, ods.9 </t>
  </si>
  <si>
    <t>Základný fond invalidného poistenia</t>
  </si>
  <si>
    <t>invalidný dôchodok</t>
  </si>
  <si>
    <t>vdovecký dôchodok</t>
  </si>
  <si>
    <t>Dôchodkové dávky celkom</t>
  </si>
  <si>
    <t>Celkom</t>
  </si>
  <si>
    <t>Základný fond úrazového poistenia</t>
  </si>
  <si>
    <t>úrazový príplatok</t>
  </si>
  <si>
    <t>úrazová renta</t>
  </si>
  <si>
    <t>jednorazové vyrovnanie</t>
  </si>
  <si>
    <t>pozostalostná úrazová renta</t>
  </si>
  <si>
    <t>jednorazové odškodnenie</t>
  </si>
  <si>
    <t>pracovná rehabilitácia a rehabilitačné</t>
  </si>
  <si>
    <t>rekvalifikácia a rekvalifikačné</t>
  </si>
  <si>
    <t>náhrada za bolesť a náhrada za sťaženie spoločenského uplatnenia</t>
  </si>
  <si>
    <t>náhrada nákladov spojených s liečením</t>
  </si>
  <si>
    <t>náhrada nákladov spojených s pohrebom</t>
  </si>
  <si>
    <t>výplata poistných plnení m.r.</t>
  </si>
  <si>
    <t>zúčtovanie  dávok § 112</t>
  </si>
  <si>
    <t>18% prevod do ZFSP za pob.úrazovej renty</t>
  </si>
  <si>
    <t>Základný fond garančného poistenia</t>
  </si>
  <si>
    <t>Výdavky na dávku garančného poistenia</t>
  </si>
  <si>
    <t>Úhrada príspevkov na SDS</t>
  </si>
  <si>
    <t xml:space="preserve">Celkom </t>
  </si>
  <si>
    <t>Základný fond poistenia v nezamestnanosti</t>
  </si>
  <si>
    <t>výdavky na dávku v nezamestnanosti</t>
  </si>
  <si>
    <t>zúčtovanie dávok § 112</t>
  </si>
  <si>
    <t>refundácia dávky v nezamestnanosti do EÚ</t>
  </si>
  <si>
    <t>VÝDAVKY CELKOM</t>
  </si>
  <si>
    <t>základný fond nemocenského poistenia</t>
  </si>
  <si>
    <t xml:space="preserve">základný fond starobného poistenia </t>
  </si>
  <si>
    <t xml:space="preserve">základný fond invalidného poistenia </t>
  </si>
  <si>
    <t xml:space="preserve">základný fond úrazového poistenia </t>
  </si>
  <si>
    <t xml:space="preserve">základný fond garančného poistenia </t>
  </si>
  <si>
    <t>základný fond  poistenia v nezamestnanosti</t>
  </si>
  <si>
    <t>správny fond</t>
  </si>
  <si>
    <t>v tom:  investičné výdavky</t>
  </si>
  <si>
    <t xml:space="preserve">           prevádzkové náklady</t>
  </si>
  <si>
    <t>Riadok číslo</t>
  </si>
  <si>
    <t>1.</t>
  </si>
  <si>
    <t>Spolu zamestnanec a zamestnávateľ</t>
  </si>
  <si>
    <t>2.</t>
  </si>
  <si>
    <t>Povinne  poistená SZČO</t>
  </si>
  <si>
    <t>3.</t>
  </si>
  <si>
    <t>Dobrovoľne  poistená osoba</t>
  </si>
  <si>
    <t>Dlžné poistné</t>
  </si>
  <si>
    <t>Príspevky na SDS zaplatené zamestnávateľom po uplynutí 60 dní</t>
  </si>
  <si>
    <t>Štát - poistné za zákonom určené skupiny</t>
  </si>
  <si>
    <t>Sociálna poisťovňa - poistné zo ZFÚP do ZFSP za poberateľov úrazovej renty (§ 88)</t>
  </si>
  <si>
    <t>Príjmy z príspevkov na SDS (EAO)</t>
  </si>
  <si>
    <t>Príjmy z príspevkov na SDS (štát)</t>
  </si>
  <si>
    <t>Príjmy cez pobočky spolu s SDS (r.č. 1 až 6 a 10)</t>
  </si>
  <si>
    <t xml:space="preserve">Január  </t>
  </si>
  <si>
    <t>Február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</si>
  <si>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</si>
  <si>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</si>
  <si>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</si>
  <si>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</si>
  <si>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</si>
  <si>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</si>
  <si>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</si>
  <si>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</si>
  <si>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</si>
  <si>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Príjmy z otvorenia II. piliera</t>
  </si>
  <si>
    <t xml:space="preserve">Pokuty a penále </t>
  </si>
  <si>
    <t>Príjmy spolu s príspevkami na SDS celkom ( bez prostriedkov zo ŠR)</t>
  </si>
  <si>
    <t>Príjmy z poistného a príspevkov na SDS (r.č. 1, 2, 3, 6, 7, 8, 10, 11, 12)</t>
  </si>
  <si>
    <t>Ostatné príjmy</t>
  </si>
  <si>
    <t>dôchodkové poistenie spolu</t>
  </si>
  <si>
    <t>Príjmy Sociálnej poisťovne vrátane príspevkov na SDS rok 2014</t>
  </si>
  <si>
    <t>Schválený rozpočet na rok 2014</t>
  </si>
  <si>
    <t>Výdavky Sociálnej poisťovne rok 2014</t>
  </si>
  <si>
    <t>Rozdiel  4-2</t>
  </si>
  <si>
    <t>% plnenia  4/1</t>
  </si>
  <si>
    <t>Index  4/3</t>
  </si>
  <si>
    <t>% plnenia  4/2</t>
  </si>
  <si>
    <t>Marec</t>
  </si>
  <si>
    <t>Apríl</t>
  </si>
  <si>
    <t>Rozdiel  4-3</t>
  </si>
  <si>
    <t>Máj</t>
  </si>
  <si>
    <t>Jún</t>
  </si>
  <si>
    <t>zúčtovnie dávok § 112</t>
  </si>
  <si>
    <t>Júl</t>
  </si>
  <si>
    <t>August</t>
  </si>
  <si>
    <t>cudzie platby (pobočka SNV)</t>
  </si>
  <si>
    <t>September</t>
  </si>
  <si>
    <t>Október</t>
  </si>
  <si>
    <t>Časový rozpis rozpočtu na január až október 2014</t>
  </si>
  <si>
    <t>Skutočnosť január až október 2013</t>
  </si>
  <si>
    <t>Skutočnosť január až október 2014</t>
  </si>
  <si>
    <t>Január až  október 2014</t>
  </si>
  <si>
    <t>Prehľad o príjmoch a výdavkoch Sociálnej poisťovne na dávky, ktoré hradí štát v roku 2014</t>
  </si>
  <si>
    <t>Kapitola štátneho rozpočtu MPSVR SR</t>
  </si>
  <si>
    <t>Rozpis rozpočtu na január až október 2014</t>
  </si>
  <si>
    <t>Skutočnosť za január až október 2014</t>
  </si>
  <si>
    <t>% plnenia 3/1</t>
  </si>
  <si>
    <t>% plnenia 3/2</t>
  </si>
  <si>
    <t>1</t>
  </si>
  <si>
    <t>2</t>
  </si>
  <si>
    <t>PRÍJMY</t>
  </si>
  <si>
    <t>VÝDAVKY</t>
  </si>
  <si>
    <t xml:space="preserve"> </t>
  </si>
  <si>
    <t>a/ dôchodok manželky</t>
  </si>
  <si>
    <t>b/ sociálny dôchodok</t>
  </si>
  <si>
    <t>c/ zvýšenie dôchodku z dôvodu JZP</t>
  </si>
  <si>
    <t>d/ zvýšenie dôchodku pre bezvládnosť</t>
  </si>
  <si>
    <t>e/ zvýšenie dôchodku z dôvodu účasti v odboji a rehabilitácie */</t>
  </si>
  <si>
    <t>f/ dávky podľa § 271</t>
  </si>
  <si>
    <t>g/ odškodnenie prac. úrazov a chorôb z povolania zamestnancov zrušených zamestnávateľov, ktorých  zakladateľom bol štát alebo FNM SR</t>
  </si>
  <si>
    <t>h/ plnenia vyplývajúce zo zodpovednoti zamestnávateľa za škodu pri pracovnom úraze a chorobe z povolania vzniknuté pred 1. aprílom 2002 u zamestnávateľa, ktorý mal podľa osobitného predpisu postavenie štátneho orgánu</t>
  </si>
  <si>
    <t>i/ úrazové dávky poskytované fyzickým osobám uvedeným v § 17 ods. 2 a 3 zákona o sociálnom poistení</t>
  </si>
  <si>
    <t>j/ príplatok k dôchodku za štátnu službu</t>
  </si>
  <si>
    <t>k/ plnenia podľa § 293o ods. 6</t>
  </si>
  <si>
    <t>.</t>
  </si>
  <si>
    <t>l/ vianočný príspevok a úhrada nákladov spojená s jeho výplatou</t>
  </si>
  <si>
    <t>m/ príplatok k dôchodku politickým väzňom podľa zákona č. 274/2007 Z.z.v znení neskorších predpisov **/</t>
  </si>
  <si>
    <t>jednorazový finančný príspevok politickým väzňom podľa zákona č. 462/2002 Z. z.</t>
  </si>
  <si>
    <t>n/ invalidné dôchodky podľa §70 ods.2 (invalidi z mladosti)</t>
  </si>
  <si>
    <t>ROZDIEL PRÍJMOV A VÝDAVKOV</t>
  </si>
  <si>
    <t>z toho vianočný príspevok                                                                        príjmy</t>
  </si>
  <si>
    <t>výdavky</t>
  </si>
  <si>
    <t>rozdiel príjmov a výdavkov</t>
  </si>
  <si>
    <t>z toho ostatné dávky, ktoré hradí štát                                                       príjmy</t>
  </si>
  <si>
    <t xml:space="preserve">*/ v dávke zvýšenie dôchodku z titulu rehabilitácie sú zahrnuté aj finančné prostriedky, poskytované ako príplatok k dôchodku podľa § 7 zákona č. 305/1999 Z.z. </t>
  </si>
  <si>
    <t>**/  v dávke príplatok k dôchodku politickým väzňom podľa zákona č. 274/2007 Z.z.v znení neskorších predpisov  je zahrnutý príspevok aj pre osoby pozostalé po popravenom alebo zomretom</t>
  </si>
  <si>
    <t>politickom väzňovi počas výkonu trestu podľa zákona č. 272/2008 Z.z., ktorým sa mení a dopĺňa zákon č. 274/2007 Z.z.</t>
  </si>
  <si>
    <t>Kapitola štátneho rozpočtu MO SR</t>
  </si>
  <si>
    <t>príspevok účastníkom národného boja za oslobodenie a vdovám a vdovcom po týchto osobách podľa článku III. bod 2 zákona č. 285/2009 Z. z. a na úhradu výdavkov spojených s jeho výplatou</t>
  </si>
  <si>
    <t>Finančné prostriedky poukázané MO SR</t>
  </si>
  <si>
    <t>Rozdiel - príjmov a výdavkov (pohľadávka voči MO SR)</t>
  </si>
  <si>
    <t>Súhrnná bilancia - bez príspevkov na SDS (s vplyvom II. piliera)</t>
  </si>
  <si>
    <t>Skutočnosť za rok 2013</t>
  </si>
  <si>
    <t>Schválený rozpočet na rok 2014 */</t>
  </si>
  <si>
    <t>Očakávaná skutočnosť rok 2014</t>
  </si>
  <si>
    <t>Časový rozpis na január až október  2014</t>
  </si>
  <si>
    <t xml:space="preserve">Skutočnosť k 31. 10. 2014 </t>
  </si>
  <si>
    <t>% plnenia 5/2</t>
  </si>
  <si>
    <t>% plnenia 5/4</t>
  </si>
  <si>
    <t>Rozdiel  5-4</t>
  </si>
  <si>
    <t>Základné údaje</t>
  </si>
  <si>
    <t>Príjmy v bežnom roku</t>
  </si>
  <si>
    <t>z toho prostriedky zo  Štátneho rozpočtu SR</t>
  </si>
  <si>
    <t>Použitie prostriedkov jednotlivých fondov</t>
  </si>
  <si>
    <t>Bilančný rozdiel v bežnom roku</t>
  </si>
  <si>
    <t xml:space="preserve">Prevod z minulých rokov </t>
  </si>
  <si>
    <t>Bilančný rozdiel celkom</t>
  </si>
  <si>
    <t>Zdroje</t>
  </si>
  <si>
    <t>Príjmy</t>
  </si>
  <si>
    <t>Poistné, v tom:</t>
  </si>
  <si>
    <t xml:space="preserve">nemocenské </t>
  </si>
  <si>
    <t xml:space="preserve">starobné </t>
  </si>
  <si>
    <t xml:space="preserve">invalidné </t>
  </si>
  <si>
    <t>úrazové</t>
  </si>
  <si>
    <t>garančné</t>
  </si>
  <si>
    <t>v nezamestnanosti</t>
  </si>
  <si>
    <t>rezervný fond solidarity</t>
  </si>
  <si>
    <t>Sankcie</t>
  </si>
  <si>
    <t>Príjmy z garančného poistenia po uplynutí 60 dní</t>
  </si>
  <si>
    <t>Transfery</t>
  </si>
  <si>
    <t>Výdavky</t>
  </si>
  <si>
    <t>Základné fondy, v tom:</t>
  </si>
  <si>
    <t>Správny fond</t>
  </si>
  <si>
    <t>Tvorba v bežnom roku</t>
  </si>
  <si>
    <t>Použitie</t>
  </si>
  <si>
    <t>*/ Údaje sú schválené uznesením NR SR  č. 961 zo 17. decembra 2013</t>
  </si>
  <si>
    <t>Prehľad o zostatkoch finančných prostriedkov na bežných účtoch  v Štátnej pokladnici  dňa 31.10.2014</t>
  </si>
  <si>
    <t>Ú č e t</t>
  </si>
  <si>
    <t>Číslo bežného účtu</t>
  </si>
  <si>
    <t xml:space="preserve">                                       Zostatok v tis. Eur</t>
  </si>
  <si>
    <t>Obraty v tis Eur</t>
  </si>
  <si>
    <t>v  Štátnej pokladnici</t>
  </si>
  <si>
    <t>Bežný účet</t>
  </si>
  <si>
    <t xml:space="preserve">z toho   Cash pooling </t>
  </si>
  <si>
    <t>Termínovaný vklad</t>
  </si>
  <si>
    <t>Kredit</t>
  </si>
  <si>
    <t>Debet</t>
  </si>
  <si>
    <t xml:space="preserve">nemocenského poistenia   (ZFNP) </t>
  </si>
  <si>
    <t>7000165528/8180</t>
  </si>
  <si>
    <t>dôchodkového  poistenia    (účet  DP)</t>
  </si>
  <si>
    <t>7000164541/8180</t>
  </si>
  <si>
    <t>garančného poistenia   (ZFGP)</t>
  </si>
  <si>
    <t>7000165552/8180</t>
  </si>
  <si>
    <t>poistenia v nezamestnanosti  (ZFPvN)</t>
  </si>
  <si>
    <t>7000165544/8180</t>
  </si>
  <si>
    <t>úrazového poistenia  (ZFÚP)</t>
  </si>
  <si>
    <t>7000165536/8180</t>
  </si>
  <si>
    <t>,</t>
  </si>
  <si>
    <t>Spolu účty základných fondov v ústredí</t>
  </si>
  <si>
    <t>rezervného fondu  solidarity  ( RFS)</t>
  </si>
  <si>
    <t>7000164533/8180</t>
  </si>
  <si>
    <t>Spolu disponibilné zdroje v ústredí na výplatu dávok</t>
  </si>
  <si>
    <t>Ostatné účty spolu</t>
  </si>
  <si>
    <t>v pobočkách na výplatu dávok realizovaných pobočkami</t>
  </si>
  <si>
    <t>centrálny účet ústredia</t>
  </si>
  <si>
    <t>7000164322/8180</t>
  </si>
  <si>
    <t>osob.účet zákl.fondu prísp. na star.dôch.spor SocP</t>
  </si>
  <si>
    <t>7000181034/8180</t>
  </si>
  <si>
    <t>správny fond ústredie</t>
  </si>
  <si>
    <t>7000164314/8180</t>
  </si>
  <si>
    <t>správny fond v pobočkách</t>
  </si>
  <si>
    <t>účet zdaňovanej činnosti SP</t>
  </si>
  <si>
    <t>7000164509/8180</t>
  </si>
  <si>
    <t>sociálny fond SP-ústredie</t>
  </si>
  <si>
    <t>7000164525/8180</t>
  </si>
  <si>
    <t>sociálny fond SP-pobočkách</t>
  </si>
  <si>
    <t>účet osobitných prostriedkov SP</t>
  </si>
  <si>
    <t>7000164517/8180</t>
  </si>
  <si>
    <t>BÚ-ESF-SP</t>
  </si>
  <si>
    <t>7000293052/8180</t>
  </si>
  <si>
    <t xml:space="preserve">S p o l u   všetky účty </t>
  </si>
  <si>
    <t>Presuny realizované na krytie výplat  dôchodkových dávok v roku 2014 vo výške 1 002 tis. Eur.</t>
  </si>
  <si>
    <t>v tom :</t>
  </si>
  <si>
    <t>v tis. Eur.</t>
  </si>
  <si>
    <t>rok 2014</t>
  </si>
  <si>
    <t>z  RFS</t>
  </si>
  <si>
    <t>zo ZFIP</t>
  </si>
  <si>
    <t>zo ZFPvN</t>
  </si>
  <si>
    <t>zo ZFÚP</t>
  </si>
  <si>
    <t>do ZFSP</t>
  </si>
  <si>
    <t>1. štvrťrok</t>
  </si>
  <si>
    <t>2. štvrťrok</t>
  </si>
  <si>
    <t>3. štvrťrok</t>
  </si>
  <si>
    <t>4. štvrťrok</t>
  </si>
  <si>
    <t>s p o l u</t>
  </si>
  <si>
    <t>Poukázané  finančné  prostriedky zo ŠR</t>
  </si>
  <si>
    <t>Mesačný vývoj použitia správneho fondu celkom za rok 2013 a 2014</t>
  </si>
  <si>
    <t>v Eur</t>
  </si>
  <si>
    <t>Eur</t>
  </si>
  <si>
    <t>Ukazovatele</t>
  </si>
  <si>
    <t>R O K      2   0  1  3</t>
  </si>
  <si>
    <t>Rozpočet</t>
  </si>
  <si>
    <t xml:space="preserve"> S K U T O Č N O S Ť</t>
  </si>
  <si>
    <t>Január</t>
  </si>
  <si>
    <t>November</t>
  </si>
  <si>
    <t>December</t>
  </si>
  <si>
    <t xml:space="preserve"> Správny fond celkom</t>
  </si>
  <si>
    <t>neúplné</t>
  </si>
  <si>
    <t>R O K      2   0  1  4</t>
  </si>
  <si>
    <t>Upravený</t>
  </si>
  <si>
    <t>rozpočet</t>
  </si>
  <si>
    <t>Objednávky a nezaplatené faktúry za celú Sociálnu poisťovňu k 14. novembru 2014</t>
  </si>
  <si>
    <t>Euro</t>
  </si>
  <si>
    <t>Ukazovatel</t>
  </si>
  <si>
    <t>Upravený rozpis</t>
  </si>
  <si>
    <t>Objednávky</t>
  </si>
  <si>
    <t>Faktúry</t>
  </si>
  <si>
    <t>Skutočnosť</t>
  </si>
  <si>
    <t>Rozdiel</t>
  </si>
  <si>
    <t>rozpočtu</t>
  </si>
  <si>
    <t>v systéme</t>
  </si>
  <si>
    <t>došlé v SAPe</t>
  </si>
  <si>
    <t>k 14. novembru</t>
  </si>
  <si>
    <t>bez objednávok</t>
  </si>
  <si>
    <t>vrátane</t>
  </si>
  <si>
    <t>(stl.1 minus stl.6)</t>
  </si>
  <si>
    <t>na rok 2014</t>
  </si>
  <si>
    <t>SAP(modul MM)</t>
  </si>
  <si>
    <t>objednávok</t>
  </si>
  <si>
    <t xml:space="preserve">Vyhodnotenie plnenia upraveného rozpisu rozpočtu správneho fondu Sociálnej poisťovne za obdobie január - október 2014 </t>
  </si>
  <si>
    <t>Org. útvary SP</t>
  </si>
  <si>
    <t>Spotrebované nákupy</t>
  </si>
  <si>
    <t>Služby</t>
  </si>
  <si>
    <t>Osobné náklady</t>
  </si>
  <si>
    <t>Dane a poplatky</t>
  </si>
  <si>
    <t>Ostatné náklady</t>
  </si>
  <si>
    <t xml:space="preserve"> Bežné výdavky</t>
  </si>
  <si>
    <t>Kapitálové výdavky</t>
  </si>
  <si>
    <t>Správny fond SPOLU</t>
  </si>
  <si>
    <t>* Ústredie SP (132)</t>
  </si>
  <si>
    <t xml:space="preserve">  Rozpis rozpočtu</t>
  </si>
  <si>
    <t xml:space="preserve">  Upravený rozpis rozpočtu</t>
  </si>
  <si>
    <t>* Skutočnosť</t>
  </si>
  <si>
    <t>* % Plnenia z URR</t>
  </si>
  <si>
    <t>* Pol. obj. Nevädzová</t>
  </si>
  <si>
    <t xml:space="preserve">  Upravený rozpisrozpočtu</t>
  </si>
  <si>
    <t>* DaRZ Staré Hory(136)</t>
  </si>
  <si>
    <t>* DaRZ Pavčina Lehota</t>
  </si>
  <si>
    <t>* Dozorná rada (133)</t>
  </si>
  <si>
    <t>** ÚSTREDIE SPOLU</t>
  </si>
  <si>
    <t>*  Rozpis rozpočtu</t>
  </si>
  <si>
    <t>*  Upravený rozpis rozpočtu</t>
  </si>
  <si>
    <t>*  Skutočnosť</t>
  </si>
  <si>
    <t>* Pobočky SP (132)</t>
  </si>
  <si>
    <t>*** SPRÁVNY FOND SPOLU</t>
  </si>
  <si>
    <t>**  Rozpis rozpočtu</t>
  </si>
  <si>
    <t>**  Upravený rozpis rozpočtu</t>
  </si>
  <si>
    <t>**  Skutočnosť</t>
  </si>
  <si>
    <t>** % Plnenia z URR</t>
  </si>
  <si>
    <t xml:space="preserve">Vyhodnotenie plnenia upraveného rozpisu rozpočtu bežných výdavkov (nákladov) správneho fondu Sociálnej poisťovne za obdobie </t>
  </si>
  <si>
    <t>január až október 2014 v štruktúre funkčnej a ekonomickej klasifikácie</t>
  </si>
  <si>
    <t xml:space="preserve">Funkčná </t>
  </si>
  <si>
    <t>Ekonomická klasifikácia</t>
  </si>
  <si>
    <t>Text</t>
  </si>
  <si>
    <t>Rozpis</t>
  </si>
  <si>
    <t>Rozpis rozpočtu</t>
  </si>
  <si>
    <t>%</t>
  </si>
  <si>
    <t>klasifikácia</t>
  </si>
  <si>
    <t xml:space="preserve">Hlavná </t>
  </si>
  <si>
    <t>Kategória</t>
  </si>
  <si>
    <t>Položka</t>
  </si>
  <si>
    <t>Podpo-</t>
  </si>
  <si>
    <t>po úpravách</t>
  </si>
  <si>
    <t>za obdobie</t>
  </si>
  <si>
    <t>plnenia</t>
  </si>
  <si>
    <t>oddiel/skupina/</t>
  </si>
  <si>
    <t>kategória</t>
  </si>
  <si>
    <t>ložka</t>
  </si>
  <si>
    <t>k 31. 10. 2014</t>
  </si>
  <si>
    <t xml:space="preserve">január až </t>
  </si>
  <si>
    <t>(3 : 2)</t>
  </si>
  <si>
    <t>trieda/podtrieda</t>
  </si>
  <si>
    <t xml:space="preserve"> október 2014</t>
  </si>
  <si>
    <t>b</t>
  </si>
  <si>
    <t>c</t>
  </si>
  <si>
    <t>d</t>
  </si>
  <si>
    <t>e</t>
  </si>
  <si>
    <t>f</t>
  </si>
  <si>
    <t>10.9.0.3</t>
  </si>
  <si>
    <t>600</t>
  </si>
  <si>
    <t>610</t>
  </si>
  <si>
    <t xml:space="preserve"> Mzdy, platy, služobné príjmy a ostatné osobné vyrovnania</t>
  </si>
  <si>
    <t>611</t>
  </si>
  <si>
    <t xml:space="preserve"> Tarifný plat, osobný plat, základný plat vrátane ich náhrad</t>
  </si>
  <si>
    <t>612</t>
  </si>
  <si>
    <t xml:space="preserve"> Príplatky</t>
  </si>
  <si>
    <t>612002</t>
  </si>
  <si>
    <t xml:space="preserve"> Ostatné príplatky okrem osobných príplatkov</t>
  </si>
  <si>
    <t>613</t>
  </si>
  <si>
    <t xml:space="preserve"> Náhrada za pracovnú pohotovosť</t>
  </si>
  <si>
    <t>614</t>
  </si>
  <si>
    <t xml:space="preserve"> Odmeny</t>
  </si>
  <si>
    <t>620</t>
  </si>
  <si>
    <t xml:space="preserve"> Poistné a príspevok do poisťovní </t>
  </si>
  <si>
    <t>621</t>
  </si>
  <si>
    <t xml:space="preserve"> Poistné do Všeobecnej zdravotnej poisťovne</t>
  </si>
  <si>
    <t>623</t>
  </si>
  <si>
    <t xml:space="preserve"> Poistné do ostatných zdravotných poisťovní</t>
  </si>
  <si>
    <t>625</t>
  </si>
  <si>
    <t xml:space="preserve"> Poistné do Sociálnej poisťovne</t>
  </si>
  <si>
    <t>625001</t>
  </si>
  <si>
    <t xml:space="preserve"> Na nemocenské poistenie</t>
  </si>
  <si>
    <t>625002</t>
  </si>
  <si>
    <t xml:space="preserve"> Na starobné poistenie</t>
  </si>
  <si>
    <t>625003</t>
  </si>
  <si>
    <t xml:space="preserve"> Na úrazové poistenie</t>
  </si>
  <si>
    <t>625004</t>
  </si>
  <si>
    <t xml:space="preserve"> Na invalidné poistenie</t>
  </si>
  <si>
    <t>625005</t>
  </si>
  <si>
    <t xml:space="preserve"> Na poistenie v nezamestnanosti</t>
  </si>
  <si>
    <t>625006</t>
  </si>
  <si>
    <t xml:space="preserve"> Na garančné poistenie</t>
  </si>
  <si>
    <t>625007</t>
  </si>
  <si>
    <t xml:space="preserve"> Na poistenie do rezervného fondu</t>
  </si>
  <si>
    <t>627</t>
  </si>
  <si>
    <t xml:space="preserve"> Príspevok do doplnkových dôchodkových poisťovní</t>
  </si>
  <si>
    <t>630</t>
  </si>
  <si>
    <t xml:space="preserve"> Tovary a služby</t>
  </si>
  <si>
    <t>631</t>
  </si>
  <si>
    <t xml:space="preserve"> Cestovné náhrady</t>
  </si>
  <si>
    <t xml:space="preserve">  Tuzemské pracovné cesty</t>
  </si>
  <si>
    <t xml:space="preserve">  Zahraničné pracovné cesty</t>
  </si>
  <si>
    <t xml:space="preserve">  Cestovné náhrady vlastným zamestnancom</t>
  </si>
  <si>
    <t>632</t>
  </si>
  <si>
    <t xml:space="preserve"> Energia, voda a komunikácie</t>
  </si>
  <si>
    <t xml:space="preserve"> Enegrie</t>
  </si>
  <si>
    <t xml:space="preserve"> Vodné, stočné </t>
  </si>
  <si>
    <t xml:space="preserve"> Poštovné služby a telekomunikačné služby</t>
  </si>
  <si>
    <t xml:space="preserve"> Komunikačná infraštruktúra</t>
  </si>
  <si>
    <t>633</t>
  </si>
  <si>
    <t xml:space="preserve"> Materiál</t>
  </si>
  <si>
    <t>633001</t>
  </si>
  <si>
    <t xml:space="preserve"> Interiérové vybavenie</t>
  </si>
  <si>
    <t>633002</t>
  </si>
  <si>
    <t xml:space="preserve"> Výpočtová technika</t>
  </si>
  <si>
    <t>633003</t>
  </si>
  <si>
    <t xml:space="preserve"> Telekomunikačná technika</t>
  </si>
  <si>
    <t>633004</t>
  </si>
  <si>
    <t xml:space="preserve"> Prevádzkové stroje, prístroje, zariadenia, technika a náradie</t>
  </si>
  <si>
    <t>633006</t>
  </si>
  <si>
    <t xml:space="preserve"> Všeobecný materiál</t>
  </si>
  <si>
    <t>633009</t>
  </si>
  <si>
    <t xml:space="preserve"> Knihy, časopisy, noviny, učebnice, učebné pomôcky </t>
  </si>
  <si>
    <t>633010</t>
  </si>
  <si>
    <t xml:space="preserve"> Pracovné odevy, obuv a pracovné pomôcky</t>
  </si>
  <si>
    <t>633013</t>
  </si>
  <si>
    <t xml:space="preserve"> Softvér </t>
  </si>
  <si>
    <t>633016</t>
  </si>
  <si>
    <t xml:space="preserve"> Reprezentačné</t>
  </si>
  <si>
    <t>634</t>
  </si>
  <si>
    <t xml:space="preserve"> Dopravné</t>
  </si>
  <si>
    <t xml:space="preserve"> Palivo, mazivá, oleje, špeciálne kvapaliny</t>
  </si>
  <si>
    <t xml:space="preserve"> Servis, údržba, opravy a výdavky s tým spojené</t>
  </si>
  <si>
    <t>634003</t>
  </si>
  <si>
    <t xml:space="preserve"> Poistenie</t>
  </si>
  <si>
    <t xml:space="preserve"> Prepravné a nájom dopravných prostriedkov</t>
  </si>
  <si>
    <t xml:space="preserve"> Karty, známky, poplatky</t>
  </si>
  <si>
    <t>635</t>
  </si>
  <si>
    <t xml:space="preserve"> Rutinná a štandartná údržba</t>
  </si>
  <si>
    <t xml:space="preserve">  Interiérového vybavenia</t>
  </si>
  <si>
    <t xml:space="preserve"> Výpočtovej techniky</t>
  </si>
  <si>
    <t xml:space="preserve"> Telekomunikačnej techniky</t>
  </si>
  <si>
    <t xml:space="preserve"> Prevádzkových strojov, prístrojov, zariadení, techniky a náradia</t>
  </si>
  <si>
    <t xml:space="preserve"> Budov, objekov alebo ich častí</t>
  </si>
  <si>
    <t>636</t>
  </si>
  <si>
    <t xml:space="preserve"> Nájomné za nájom</t>
  </si>
  <si>
    <t xml:space="preserve">  Nájomné budov, objektov alebo ich časti</t>
  </si>
  <si>
    <t xml:space="preserve">  Nájomné prevádzkových strojov, prístrojov, zariadení, techniky a náradia</t>
  </si>
  <si>
    <t>637</t>
  </si>
  <si>
    <t xml:space="preserve"> Služby</t>
  </si>
  <si>
    <t>637001</t>
  </si>
  <si>
    <t xml:space="preserve"> Školenia, kurzy, semináre, porady, konferencie, sympóziá</t>
  </si>
  <si>
    <t>637003</t>
  </si>
  <si>
    <t xml:space="preserve"> Propagácia, reklama a inzercia</t>
  </si>
  <si>
    <t>637004</t>
  </si>
  <si>
    <t xml:space="preserve"> Všeobecné služby</t>
  </si>
  <si>
    <t>637005</t>
  </si>
  <si>
    <t xml:space="preserve"> Špeciálne služby</t>
  </si>
  <si>
    <t>637007</t>
  </si>
  <si>
    <t>637011</t>
  </si>
  <si>
    <t xml:space="preserve"> Štúdie, expertízy, posudky</t>
  </si>
  <si>
    <t>637012</t>
  </si>
  <si>
    <t xml:space="preserve"> Poplatky a odvody</t>
  </si>
  <si>
    <t>637014</t>
  </si>
  <si>
    <t xml:space="preserve"> Stravovanie</t>
  </si>
  <si>
    <t>637015</t>
  </si>
  <si>
    <t xml:space="preserve"> Poistné</t>
  </si>
  <si>
    <t>637016</t>
  </si>
  <si>
    <t xml:space="preserve"> Prídel do sociálneho fondu</t>
  </si>
  <si>
    <t>637024</t>
  </si>
  <si>
    <t xml:space="preserve"> Vyrovnanie kurzových rozdielov</t>
  </si>
  <si>
    <t>637026</t>
  </si>
  <si>
    <t xml:space="preserve"> Odmeny a príspevky</t>
  </si>
  <si>
    <t>637027</t>
  </si>
  <si>
    <t xml:space="preserve"> Odmeny zamestnancov mimopracovného pomeru</t>
  </si>
  <si>
    <t>10.9.0.4</t>
  </si>
  <si>
    <t>637029</t>
  </si>
  <si>
    <t xml:space="preserve"> Manká a škody</t>
  </si>
  <si>
    <t xml:space="preserve">637031 </t>
  </si>
  <si>
    <t xml:space="preserve"> Pokuty a penále</t>
  </si>
  <si>
    <t>637034</t>
  </si>
  <si>
    <t xml:space="preserve"> Zdravotníckym zariadeniam</t>
  </si>
  <si>
    <t>637035</t>
  </si>
  <si>
    <t xml:space="preserve"> Dane</t>
  </si>
  <si>
    <t>640</t>
  </si>
  <si>
    <t xml:space="preserve"> Bežné transfery</t>
  </si>
  <si>
    <t>642</t>
  </si>
  <si>
    <t xml:space="preserve"> Transfery jednotlivocm a neziskovým právnickým osobám</t>
  </si>
  <si>
    <t>642012</t>
  </si>
  <si>
    <t xml:space="preserve"> Na odstupné</t>
  </si>
  <si>
    <t>642013</t>
  </si>
  <si>
    <t xml:space="preserve"> Na odchodné</t>
  </si>
  <si>
    <t>642014</t>
  </si>
  <si>
    <t xml:space="preserve"> Jednotlivcovi</t>
  </si>
  <si>
    <t>642015</t>
  </si>
  <si>
    <t xml:space="preserve"> Na nemocenské dávky</t>
  </si>
  <si>
    <t>642036</t>
  </si>
  <si>
    <t xml:space="preserve"> Na štipendiá</t>
  </si>
  <si>
    <t>649</t>
  </si>
  <si>
    <t xml:space="preserve"> Transfery do zahraničia</t>
  </si>
  <si>
    <t>649003</t>
  </si>
  <si>
    <t xml:space="preserve"> Medzinárodnej organizácii</t>
  </si>
  <si>
    <t>Vyhodnotenie plnenia upraveného rozpisu rozpočtu kapitálových výdavkov (nákladov) správneho fondu Sociálnej poisťovne</t>
  </si>
  <si>
    <t xml:space="preserve"> za obdobie január až október 2014 v štruktúre funkčnej a ekonomickej klasifikácie</t>
  </si>
  <si>
    <t>január až</t>
  </si>
  <si>
    <t>700</t>
  </si>
  <si>
    <t xml:space="preserve"> Kapitálové výdavky</t>
  </si>
  <si>
    <t>710</t>
  </si>
  <si>
    <t xml:space="preserve"> Obstarávanie kapitálových aktív</t>
  </si>
  <si>
    <t xml:space="preserve"> 711</t>
  </si>
  <si>
    <t xml:space="preserve"> Nákup pozemkov a nehmotných aktív</t>
  </si>
  <si>
    <t>711001</t>
  </si>
  <si>
    <t xml:space="preserve"> Pozemkov</t>
  </si>
  <si>
    <t xml:space="preserve"> 711003</t>
  </si>
  <si>
    <t xml:space="preserve"> Softvéru</t>
  </si>
  <si>
    <t xml:space="preserve"> 711004</t>
  </si>
  <si>
    <t xml:space="preserve"> Licencií</t>
  </si>
  <si>
    <t>712</t>
  </si>
  <si>
    <t xml:space="preserve"> Nákup budov, objektov alebo ich častí</t>
  </si>
  <si>
    <t>712001</t>
  </si>
  <si>
    <t xml:space="preserve"> 713</t>
  </si>
  <si>
    <t xml:space="preserve"> Nákup strojov, prístrojov, zariadení, techniky a náradia</t>
  </si>
  <si>
    <t xml:space="preserve"> 713001</t>
  </si>
  <si>
    <t xml:space="preserve"> Interiérového vybavenia</t>
  </si>
  <si>
    <t xml:space="preserve"> 713002</t>
  </si>
  <si>
    <t xml:space="preserve"> 713003</t>
  </si>
  <si>
    <t xml:space="preserve"> 713004</t>
  </si>
  <si>
    <t xml:space="preserve"> 713005</t>
  </si>
  <si>
    <t xml:space="preserve"> Špeciálnych strojov, prístrojov, zariadení, techniky, náradia a materiálu</t>
  </si>
  <si>
    <t xml:space="preserve"> 714</t>
  </si>
  <si>
    <t xml:space="preserve"> Nákup dopravných prostriedkov všetkých druhov</t>
  </si>
  <si>
    <t>714001</t>
  </si>
  <si>
    <t xml:space="preserve"> Osobných automobilov</t>
  </si>
  <si>
    <t xml:space="preserve"> 716</t>
  </si>
  <si>
    <t xml:space="preserve"> Prípravná a projektová dokumentácia</t>
  </si>
  <si>
    <t xml:space="preserve"> 717</t>
  </si>
  <si>
    <t xml:space="preserve"> Realizácia stavieb a ich technické zhodnotenie</t>
  </si>
  <si>
    <t>717001</t>
  </si>
  <si>
    <t xml:space="preserve"> Realizácia nových stavieb</t>
  </si>
  <si>
    <t>717002</t>
  </si>
  <si>
    <t xml:space="preserve"> Rekonštrukcia a modernizácia</t>
  </si>
  <si>
    <t>717003</t>
  </si>
  <si>
    <t xml:space="preserve"> Prístavby, nadstavby, stavebné úpravy</t>
  </si>
  <si>
    <t xml:space="preserve">Vyhodnotenie plnenia upraveného rozpisu rozpočtu bežných výdavkov (nákladov) správneho fondu Sociálnej poisťovne, ústredie za obdobie </t>
  </si>
  <si>
    <t>Evidencia úpravy rozpisu rozpočtu v Sociálnej poisťovni ústredie</t>
  </si>
  <si>
    <t>za rok  2014</t>
  </si>
  <si>
    <t>Poradové</t>
  </si>
  <si>
    <t>Dátum</t>
  </si>
  <si>
    <t>Fond</t>
  </si>
  <si>
    <t>Protokolárne</t>
  </si>
  <si>
    <t xml:space="preserve">Druh </t>
  </si>
  <si>
    <t>Druh rozpočtu</t>
  </si>
  <si>
    <t>Finančné</t>
  </si>
  <si>
    <t>Finanč.položka</t>
  </si>
  <si>
    <t>Program</t>
  </si>
  <si>
    <t>Suma</t>
  </si>
  <si>
    <t>číslo</t>
  </si>
  <si>
    <t>operácie</t>
  </si>
  <si>
    <t>stredisko</t>
  </si>
  <si>
    <t>BA--0029841/2014</t>
  </si>
  <si>
    <t>Odoslanie</t>
  </si>
  <si>
    <t>Rozpočtové opatrenie</t>
  </si>
  <si>
    <t>632001.50210000</t>
  </si>
  <si>
    <t>ZZZ</t>
  </si>
  <si>
    <t>Prijatie</t>
  </si>
  <si>
    <t>SF Ústredie</t>
  </si>
  <si>
    <t>637004.51811000</t>
  </si>
  <si>
    <t>634004.51829000</t>
  </si>
  <si>
    <t>BA--0039312/2014</t>
  </si>
  <si>
    <t>633001.50142100</t>
  </si>
  <si>
    <t>633006.50113000</t>
  </si>
  <si>
    <t>637011.51814000</t>
  </si>
  <si>
    <t>BA--0036800/2014</t>
  </si>
  <si>
    <t>632003.51910000</t>
  </si>
  <si>
    <t>637029.54810000</t>
  </si>
  <si>
    <t>637031.54210000</t>
  </si>
  <si>
    <t>637031.54230000</t>
  </si>
  <si>
    <t>BA--0051859/2014</t>
  </si>
  <si>
    <t>4.</t>
  </si>
  <si>
    <t>BA--0058899/2014</t>
  </si>
  <si>
    <t>611000.52110000</t>
  </si>
  <si>
    <t>625002.52442000</t>
  </si>
  <si>
    <t>614000.52140000</t>
  </si>
  <si>
    <t>621000.52411000</t>
  </si>
  <si>
    <t>625001.52441000</t>
  </si>
  <si>
    <t>625003.52443000</t>
  </si>
  <si>
    <t>625004.52444000</t>
  </si>
  <si>
    <t>625005.52445000</t>
  </si>
  <si>
    <t>625006.52446000</t>
  </si>
  <si>
    <t>625007.52447000</t>
  </si>
  <si>
    <t>627000.52511000</t>
  </si>
  <si>
    <t>5.</t>
  </si>
  <si>
    <t>BA--0051866/2014</t>
  </si>
  <si>
    <t>642012.52810000</t>
  </si>
  <si>
    <t>642012.52740000</t>
  </si>
  <si>
    <t>642013.52820000</t>
  </si>
  <si>
    <t>642013.52750000</t>
  </si>
  <si>
    <t>6.</t>
  </si>
  <si>
    <t>BA--0071383/2014</t>
  </si>
  <si>
    <t>633006.50112000</t>
  </si>
  <si>
    <t>634001.50131000</t>
  </si>
  <si>
    <t>634002.50122000</t>
  </si>
  <si>
    <t>7.</t>
  </si>
  <si>
    <t>BA--0074929/2014</t>
  </si>
  <si>
    <t>635002.51130000</t>
  </si>
  <si>
    <t>635004.51141000</t>
  </si>
  <si>
    <t>8.</t>
  </si>
  <si>
    <t>BA--0075166/2014</t>
  </si>
  <si>
    <t>Dodatok</t>
  </si>
  <si>
    <t>711003.04121200</t>
  </si>
  <si>
    <t>I1401</t>
  </si>
  <si>
    <t>713002.04221210</t>
  </si>
  <si>
    <t>I1402</t>
  </si>
  <si>
    <t>633006.50111200</t>
  </si>
  <si>
    <t>635004.51151000</t>
  </si>
  <si>
    <t>632003.51450000</t>
  </si>
  <si>
    <t>632004.51818000</t>
  </si>
  <si>
    <t>635002.51822000</t>
  </si>
  <si>
    <t>713004.04221230</t>
  </si>
  <si>
    <t>P1402</t>
  </si>
  <si>
    <t>713005.04221240</t>
  </si>
  <si>
    <t>P1401</t>
  </si>
  <si>
    <t>714001.04231200</t>
  </si>
  <si>
    <t>P1301</t>
  </si>
  <si>
    <t>716000.04251200</t>
  </si>
  <si>
    <t>P1340</t>
  </si>
  <si>
    <t>P1306</t>
  </si>
  <si>
    <t>P1120</t>
  </si>
  <si>
    <t>717002.04211220</t>
  </si>
  <si>
    <t>P1205</t>
  </si>
  <si>
    <t>P1215</t>
  </si>
  <si>
    <t>P1103</t>
  </si>
  <si>
    <t>P1407</t>
  </si>
  <si>
    <t>P1333</t>
  </si>
  <si>
    <t>P1335</t>
  </si>
  <si>
    <t>P1314</t>
  </si>
  <si>
    <t>717003.04211230</t>
  </si>
  <si>
    <t>P1408</t>
  </si>
  <si>
    <t>P1409</t>
  </si>
  <si>
    <t>633006.50111000</t>
  </si>
  <si>
    <t>633006.50114000</t>
  </si>
  <si>
    <t>633006.50121000</t>
  </si>
  <si>
    <t>635006.51110000</t>
  </si>
  <si>
    <t>634002.51120000</t>
  </si>
  <si>
    <t>635004.51140000</t>
  </si>
  <si>
    <t>635004.51150000</t>
  </si>
  <si>
    <t>635001.51160000</t>
  </si>
  <si>
    <t>636001.51610000</t>
  </si>
  <si>
    <t>637004.51812000</t>
  </si>
  <si>
    <t>637005.51813000</t>
  </si>
  <si>
    <t>632003.51827000</t>
  </si>
  <si>
    <t>633010.52730000</t>
  </si>
  <si>
    <t>637035.53210000</t>
  </si>
  <si>
    <t>632001.50220000</t>
  </si>
  <si>
    <t>633004.50142400</t>
  </si>
  <si>
    <t>632002.50310000</t>
  </si>
  <si>
    <t>632003.51410000</t>
  </si>
  <si>
    <t>637014.52720000</t>
  </si>
  <si>
    <t>637012.53810000</t>
  </si>
  <si>
    <t>637012.54910000</t>
  </si>
  <si>
    <t>637034.54940000</t>
  </si>
  <si>
    <t>637004.51828000</t>
  </si>
  <si>
    <t>9.</t>
  </si>
  <si>
    <t>BA--0078393/2014</t>
  </si>
  <si>
    <t>10.</t>
  </si>
  <si>
    <t>BA--0099363/2014</t>
  </si>
  <si>
    <t>11.</t>
  </si>
  <si>
    <t>BA--0106435/2014</t>
  </si>
  <si>
    <t>12.</t>
  </si>
  <si>
    <t>BA--0105283/2014</t>
  </si>
  <si>
    <t>637024.54510000</t>
  </si>
  <si>
    <t>13.</t>
  </si>
  <si>
    <t>BA--0110666/2014</t>
  </si>
  <si>
    <t>14.</t>
  </si>
  <si>
    <t>269</t>
  </si>
  <si>
    <t>132</t>
  </si>
  <si>
    <t>BA--0116120/2014</t>
  </si>
  <si>
    <t>340</t>
  </si>
  <si>
    <t>31</t>
  </si>
  <si>
    <t>020</t>
  </si>
  <si>
    <t>15.</t>
  </si>
  <si>
    <t>274</t>
  </si>
  <si>
    <t>BA--0115423/2014</t>
  </si>
  <si>
    <t>380</t>
  </si>
  <si>
    <t>360</t>
  </si>
  <si>
    <t>330</t>
  </si>
  <si>
    <t>320</t>
  </si>
  <si>
    <t>280</t>
  </si>
  <si>
    <t>270</t>
  </si>
  <si>
    <t>250</t>
  </si>
  <si>
    <t>240</t>
  </si>
  <si>
    <t>200</t>
  </si>
  <si>
    <t>190</t>
  </si>
  <si>
    <t>170</t>
  </si>
  <si>
    <t>160</t>
  </si>
  <si>
    <t>110</t>
  </si>
  <si>
    <t>100</t>
  </si>
  <si>
    <t>080</t>
  </si>
  <si>
    <t>050</t>
  </si>
  <si>
    <t>040</t>
  </si>
  <si>
    <t>16.</t>
  </si>
  <si>
    <t>BA--0121317/2014</t>
  </si>
  <si>
    <t>637027.54920000</t>
  </si>
  <si>
    <t>17.</t>
  </si>
  <si>
    <t>BA--0130481/2014</t>
  </si>
  <si>
    <t>18.</t>
  </si>
  <si>
    <t>BA--0141373/2014</t>
  </si>
  <si>
    <t>637001.51825000</t>
  </si>
  <si>
    <t>19.</t>
  </si>
  <si>
    <t>BA--1329841/2014</t>
  </si>
  <si>
    <t>20.</t>
  </si>
  <si>
    <t>BA--0133253/2014</t>
  </si>
  <si>
    <t>21.</t>
  </si>
  <si>
    <t>BA--0144826/2014</t>
  </si>
  <si>
    <t>22.</t>
  </si>
  <si>
    <t>BA--0151212/2014</t>
  </si>
  <si>
    <t>634003.51520000</t>
  </si>
  <si>
    <t>23.</t>
  </si>
  <si>
    <t>BA--0164598/2014</t>
  </si>
  <si>
    <t>633002.50142200</t>
  </si>
  <si>
    <t>633003.50142300</t>
  </si>
  <si>
    <t>24.</t>
  </si>
  <si>
    <t>BA--0163123/2014</t>
  </si>
  <si>
    <t>25.</t>
  </si>
  <si>
    <t>26.</t>
  </si>
  <si>
    <t>BA--0172688/2014</t>
  </si>
  <si>
    <t>27.</t>
  </si>
  <si>
    <t>BA--0168766/2014</t>
  </si>
  <si>
    <t>28.</t>
  </si>
  <si>
    <t>BA--0184576/2014</t>
  </si>
  <si>
    <t>637031.54220000</t>
  </si>
  <si>
    <t>637012.54981000</t>
  </si>
  <si>
    <t>29.</t>
  </si>
  <si>
    <t>Vývoj pohľadávok Sociálnej poisťovne podľa druhov a podľa fondov mesačne v roku 2014</t>
  </si>
  <si>
    <t>Stav ku dňu</t>
  </si>
  <si>
    <t>Pohľadávky na poistnom a príspevkoch na SDS celkom                          ( účet 316 )</t>
  </si>
  <si>
    <t xml:space="preserve">Druhy pohľadávok v tis. EUR </t>
  </si>
  <si>
    <t>z toho</t>
  </si>
  <si>
    <t>Druhy pohľadávok na základe rozhodnutia</t>
  </si>
  <si>
    <t>pohľadávky na základe výkazu, prihlášky (účty 31611 a 316911)</t>
  </si>
  <si>
    <t>pohľadávky na základe rozhodnutia</t>
  </si>
  <si>
    <t>poistné</t>
  </si>
  <si>
    <t>penále</t>
  </si>
  <si>
    <t>Ostatné *</t>
  </si>
  <si>
    <t>31. decembru 2013</t>
  </si>
  <si>
    <t>31. januáru 2014</t>
  </si>
  <si>
    <t>28. februáru 2014</t>
  </si>
  <si>
    <t>31. marcu 2014</t>
  </si>
  <si>
    <t>30. aprílu 2014</t>
  </si>
  <si>
    <t>31. máju 2014</t>
  </si>
  <si>
    <t>30. júnu 2014</t>
  </si>
  <si>
    <t>31. júlu 2014</t>
  </si>
  <si>
    <t>31.augustu 2014</t>
  </si>
  <si>
    <t>30. septembru 2014</t>
  </si>
  <si>
    <t>31. októbru 2014</t>
  </si>
  <si>
    <t>*ostatné (pokuty,poplatky,regresy,preplatky na dávkach...)</t>
  </si>
  <si>
    <t>Vývoj pohľadávok SP podľa fondov (v tis.EUR)</t>
  </si>
  <si>
    <t xml:space="preserve">Pohľadávky SP podľa fondov stav </t>
  </si>
  <si>
    <t>Základné fondy spolu</t>
  </si>
  <si>
    <t xml:space="preserve">ZF nemoc. poistenia </t>
  </si>
  <si>
    <t xml:space="preserve">ZF starob. poistenia </t>
  </si>
  <si>
    <t xml:space="preserve">ZF invalid. poistenia </t>
  </si>
  <si>
    <t>ZF úrazového poist.</t>
  </si>
  <si>
    <t>ZF garanč. poistenia</t>
  </si>
  <si>
    <t>ZF poist.v nezamest.</t>
  </si>
  <si>
    <t xml:space="preserve">Rezerv.fond solidarity </t>
  </si>
  <si>
    <t xml:space="preserve">Zúčtov.poist. r. 1993 </t>
  </si>
  <si>
    <t xml:space="preserve">Zúčtov.poist. r. 1994 </t>
  </si>
  <si>
    <t>k 31. decembru 2013</t>
  </si>
  <si>
    <t>k 31.januáru 2014</t>
  </si>
  <si>
    <t>k 28. februáru 2014</t>
  </si>
  <si>
    <t>k 31. marcu 2014</t>
  </si>
  <si>
    <t>k 30. aprílu 2014</t>
  </si>
  <si>
    <t>k 31. máju 2014</t>
  </si>
  <si>
    <t>k 30. júnu 2014</t>
  </si>
  <si>
    <t>k 31. júlu 2014</t>
  </si>
  <si>
    <t>k 31.augustu 2014</t>
  </si>
  <si>
    <t>k 30. septembru 2014</t>
  </si>
  <si>
    <t>k 31. októbru 2014</t>
  </si>
  <si>
    <t>Pobočka</t>
  </si>
  <si>
    <t>Pohľadávky celkom ( účet 316 ) v tis. Eur</t>
  </si>
  <si>
    <t>stav k 31_12_2013</t>
  </si>
  <si>
    <t>stav k 31_10_2014</t>
  </si>
  <si>
    <t>nárast (+); pokles (-)</t>
  </si>
  <si>
    <t>zníženie (-), nárast (+) pohľadávok oproti stavu k 31_12_2013 o...%</t>
  </si>
  <si>
    <t>Martin</t>
  </si>
  <si>
    <t>Levice</t>
  </si>
  <si>
    <t>Považská Bystrica</t>
  </si>
  <si>
    <t>Bratislava</t>
  </si>
  <si>
    <t>Nové Zámky</t>
  </si>
  <si>
    <t>Spišská Nová Ves</t>
  </si>
  <si>
    <t>Nitra</t>
  </si>
  <si>
    <t>Komárno</t>
  </si>
  <si>
    <t>Michalovce</t>
  </si>
  <si>
    <t>Veľký Krtíš</t>
  </si>
  <si>
    <t>Stará Ľubovňa</t>
  </si>
  <si>
    <t>Galanta</t>
  </si>
  <si>
    <t>Vranov nad Topľou</t>
  </si>
  <si>
    <t>Košice</t>
  </si>
  <si>
    <t>Rožňava</t>
  </si>
  <si>
    <t>Prešov</t>
  </si>
  <si>
    <t>Žilina</t>
  </si>
  <si>
    <t>Dunajská Streda</t>
  </si>
  <si>
    <t>Bardejov</t>
  </si>
  <si>
    <t>Žiar nad Hronom</t>
  </si>
  <si>
    <t>Banská Bystrica</t>
  </si>
  <si>
    <t>Humenné</t>
  </si>
  <si>
    <t>Čadca</t>
  </si>
  <si>
    <t>Senica</t>
  </si>
  <si>
    <t>Zvolen</t>
  </si>
  <si>
    <t>Svidník</t>
  </si>
  <si>
    <t>Prievidza</t>
  </si>
  <si>
    <t>Trebišov</t>
  </si>
  <si>
    <t>Trnava</t>
  </si>
  <si>
    <t>Dolný Kubín</t>
  </si>
  <si>
    <t>Trenčín</t>
  </si>
  <si>
    <t>Liptovský Mikuláš</t>
  </si>
  <si>
    <t>Poprad</t>
  </si>
  <si>
    <t>Lučenec</t>
  </si>
  <si>
    <t>Topoľčany</t>
  </si>
  <si>
    <t>Rimavská Sobota</t>
  </si>
  <si>
    <t>SP pobočky</t>
  </si>
  <si>
    <t xml:space="preserve">Ústredie </t>
  </si>
  <si>
    <t>SP spolu</t>
  </si>
  <si>
    <t>exekúcie podané v roku 2014</t>
  </si>
  <si>
    <t>počet rozhodnutí</t>
  </si>
  <si>
    <t>výška vymáhanej pohľadávky v exekučnom konaní v tis. Eur</t>
  </si>
  <si>
    <t>úhrady v tis. Eur</t>
  </si>
  <si>
    <t>k 31.1.2014</t>
  </si>
  <si>
    <t>k 28.2.2014</t>
  </si>
  <si>
    <t>k 31.3.2014</t>
  </si>
  <si>
    <t>k 30.4.2014</t>
  </si>
  <si>
    <t>k 31.5.2014</t>
  </si>
  <si>
    <t>k 30.6.2014</t>
  </si>
  <si>
    <t>k 31.7.2014</t>
  </si>
  <si>
    <t>k 31.8.2014</t>
  </si>
  <si>
    <t>k 30.9.2014</t>
  </si>
  <si>
    <t>k 31.10.2014</t>
  </si>
  <si>
    <t xml:space="preserve">Prehľad pohľadávok vymáhaných prostredníctvom mandátnej správy spoločnosťou General Factoring a. s. </t>
  </si>
  <si>
    <t>sumárny prehľad prevedených pohľadávok do mandátnej správy a  akceptovaných úhrad od 01. 01. 2014 do 31.10. 2014</t>
  </si>
  <si>
    <t>spolu prevedené     (suma tis. EUR)</t>
  </si>
  <si>
    <t>spolu akceptované  (suma tis. EUR)</t>
  </si>
  <si>
    <t>sumárny prehľad rok 2014</t>
  </si>
  <si>
    <t>prevedené pohľadávky do MS v roku 2014 a akceptované úhrady ku konkrétnym sumárnym zoznamom v roku 2014</t>
  </si>
  <si>
    <t>sumárny zoznam č.</t>
  </si>
  <si>
    <t>spolu</t>
  </si>
  <si>
    <t>012014</t>
  </si>
  <si>
    <t>022014</t>
  </si>
  <si>
    <t>032014</t>
  </si>
  <si>
    <t>042014</t>
  </si>
  <si>
    <t>052014</t>
  </si>
  <si>
    <t>062014</t>
  </si>
  <si>
    <t>072014</t>
  </si>
  <si>
    <t>082014</t>
  </si>
  <si>
    <t>092014</t>
  </si>
  <si>
    <t>102014</t>
  </si>
  <si>
    <t>prevedené</t>
  </si>
  <si>
    <t>počet</t>
  </si>
  <si>
    <t>suma tis. EUR</t>
  </si>
  <si>
    <t>akceptované</t>
  </si>
  <si>
    <t>prehľad rok 2014 po sumárnych zoznamoch</t>
  </si>
  <si>
    <t>Vydané rozhodnutia o povolení splátok dlžných súm v roku 2014</t>
  </si>
  <si>
    <t>stav k</t>
  </si>
  <si>
    <t>počet povolených splátkových kalendárov</t>
  </si>
  <si>
    <t>suma  na ktorú boli vydané rozhodnutia o povolení splátok dlžných súm (tis. Eur)</t>
  </si>
  <si>
    <t>Celková vymožená suma    (tis. Eur)</t>
  </si>
  <si>
    <t>Stav pohľadávok  podľa pobočiek Sociálnej poisťovne a zdravotníckych zariadení k 31.októbru 2014 (v tis. EUR)</t>
  </si>
  <si>
    <t>Typ zdravotníckeho zariadenia</t>
  </si>
  <si>
    <t>Forma zdravotníckeho zariadenia (S/V)</t>
  </si>
  <si>
    <t>Názov zdravotníckeho zariadenia, sídlo</t>
  </si>
  <si>
    <t>IČO</t>
  </si>
  <si>
    <t>Pohľadávka na                     poistnom                                k 30. septembru 2014</t>
  </si>
  <si>
    <t>Pohľadávka na                     poistnom                                k 31. októbru 2014</t>
  </si>
  <si>
    <t>Rozdiel pohľadávky na                              poistnom                       10_ 2014 - 9_2014</t>
  </si>
  <si>
    <t>S</t>
  </si>
  <si>
    <t>Fakultná nemocnica s poliklinikou F. D. Roosevelta Banská Bystrica</t>
  </si>
  <si>
    <t>00165549</t>
  </si>
  <si>
    <t>Detská fakultná nemocnica s poliklinikou Bratislava</t>
  </si>
  <si>
    <t>00607231</t>
  </si>
  <si>
    <t>Univerzitná nemocnica Bratislava</t>
  </si>
  <si>
    <t>Fakultná nemocnica Trnava</t>
  </si>
  <si>
    <t>00610381</t>
  </si>
  <si>
    <t>Národná transfúzna služba SR, Bratislava</t>
  </si>
  <si>
    <t>Detská ozdravovňa, Kremnické Bane</t>
  </si>
  <si>
    <t>V</t>
  </si>
  <si>
    <t>Kysucká nemocnica s poliklinikou Čadca</t>
  </si>
  <si>
    <t>Dolnooravská nemocnica s poliklinikou MUDr. L. N. Jégého Dolný Kubín</t>
  </si>
  <si>
    <t>00634905</t>
  </si>
  <si>
    <t>Nemocnica s poliklinikou Dunajská Streda, a.s.</t>
  </si>
  <si>
    <t>Nemocnica s poliklinikou Sv. Lukáša Galanta</t>
  </si>
  <si>
    <t>00610291</t>
  </si>
  <si>
    <t>Liptovská nemocnica s poliklinikou MUDr. Ivana Stodolu Liptovský Mikuláš</t>
  </si>
  <si>
    <t>Nemocnica s poliklinikou v Považskej Bystrici</t>
  </si>
  <si>
    <t>00610411</t>
  </si>
  <si>
    <t>Nemocnica s poliklinikou Prievidza so sídlom v Bojniciach</t>
  </si>
  <si>
    <t>Nemocnica s poliklinikou Myjava</t>
  </si>
  <si>
    <t>00610721</t>
  </si>
  <si>
    <t>Mestská nemocnica Prof. MUDr. Rudolfa Korca, DrSc. Zlaté Moravce</t>
  </si>
  <si>
    <t>Špecializovaná nemocnica pre ortopedickú protetiku Bratislava, n.o.</t>
  </si>
  <si>
    <t>Sanatórium Tatranská Kotlina n.o.</t>
  </si>
  <si>
    <t>Nemocnica s poliklinikou Ilava, n.o.</t>
  </si>
  <si>
    <t>36119385</t>
  </si>
  <si>
    <t>Nemocnica s poliklinikou Nové Mesto nad Váhom, n.o.</t>
  </si>
  <si>
    <t>Nemocnica A. Wintera n.o. Piešťany</t>
  </si>
  <si>
    <t>Všeobecná nemocnica s poliklinikou, n.o., Veľký Krtíš</t>
  </si>
  <si>
    <t>Revúcka medicínsko-humanitná, n.o., Revúca</t>
  </si>
  <si>
    <t>ZZ zostávajúce v pôsobnosti MZ SR - Fakultné nemocnice</t>
  </si>
  <si>
    <t>ZZ zostávajúce v pôsobnosti MZ SR - Vysokošpecializované odborné ústavy</t>
  </si>
  <si>
    <t>ZZ zostávajúce v pôsobnosti MZ SR - Nemocnice s poliklinikou III. typu</t>
  </si>
  <si>
    <t>ZZ zostávajúce v pôsobnosti MZ SR - Psychiatrické nemocnice</t>
  </si>
  <si>
    <t>ZZ zostávajúce v pôsobnosti MZ SR - Psychiatrické liečebne</t>
  </si>
  <si>
    <t>ZZ zostávajúce v pôsobnosti MZ SR - Odborné liečebne ústavy</t>
  </si>
  <si>
    <t>ZZ zostávajúce v pôsobnosti MZ SR - Iné zariadenia</t>
  </si>
  <si>
    <t>ZZ prechádzajúce na VÚC - Nemocnice s poliklinikou II. typu</t>
  </si>
  <si>
    <t>ZZ prechádzajúce na VÚC - Polikliniky prechádzajúce na VÚC</t>
  </si>
  <si>
    <t>ZZ prechádzajúce na obce a mestá</t>
  </si>
  <si>
    <t>ZZ transformované na neziskové organizácie</t>
  </si>
  <si>
    <t xml:space="preserve">Novovzniknutá nezisková organizácia </t>
  </si>
  <si>
    <t>Rozpočtová organizácia vytvorená VÚC za účelom prevzatia pohľadávok ZZ</t>
  </si>
  <si>
    <t>ZZ v pôsobnosti MZ SR</t>
  </si>
  <si>
    <t xml:space="preserve">ZZ prechádzajúce na VÚC, obce a mestá, neziskové organizácie </t>
  </si>
  <si>
    <t xml:space="preserve">Stav pohľadávok (v tis. EUR) podľa pobočiek Sociálnej poisťovne a zdravotníckych zariadení k 31. októbru 2014 </t>
  </si>
  <si>
    <t>Typ ZZ</t>
  </si>
  <si>
    <t>Forma ZZ (S/V)</t>
  </si>
  <si>
    <t>Platenie bežného poistného</t>
  </si>
  <si>
    <t>Pohľadávka na poistnom k 31.10.2014</t>
  </si>
  <si>
    <t>Spôsob zabezpečenia pohľadávky</t>
  </si>
  <si>
    <t>Dátum zriadenia záložného práva</t>
  </si>
  <si>
    <t>Suma na ktorú bolo záložné právo zriadené</t>
  </si>
  <si>
    <t>vyhodnotenie generálneho pardonu 2008</t>
  </si>
  <si>
    <t>zaplatené poistné v súvislosti s uznesením vlády SR č. 698/2012</t>
  </si>
  <si>
    <t>novopredpí- sané penále</t>
  </si>
  <si>
    <t>celkom odpustené penále v rámci GP</t>
  </si>
  <si>
    <t>dátum posúdenia splnenia podmienky pre GP</t>
  </si>
  <si>
    <t>zaplatené dlžné poistné v súvislosti GP</t>
  </si>
  <si>
    <t>C</t>
  </si>
  <si>
    <t>Nemocnica s poliklinikou Sv. Jakuba, n.o., Bardejov</t>
  </si>
  <si>
    <t>A</t>
  </si>
  <si>
    <t>Oravská poliklinika Námestovo</t>
  </si>
  <si>
    <t>00634875</t>
  </si>
  <si>
    <t>Nemocnica s poliklinikou Dunajská Streda</t>
  </si>
  <si>
    <t>X</t>
  </si>
  <si>
    <t>Nemocnica s poliklinikou A. Leňa Humenné</t>
  </si>
  <si>
    <t>00610658</t>
  </si>
  <si>
    <t>Mestská poliklinika Hurbanovo</t>
  </si>
  <si>
    <t>17335647</t>
  </si>
  <si>
    <t>Univerzitná nemocnica L. Pasteura, Košice</t>
  </si>
  <si>
    <t>00606707</t>
  </si>
  <si>
    <t>Záchranná služba Košice</t>
  </si>
  <si>
    <t>00606731</t>
  </si>
  <si>
    <t>Nemocnica s poliklinikou Želiezovce</t>
  </si>
  <si>
    <t>00610283</t>
  </si>
  <si>
    <t>Mesto Šahy (prevzaté od NsP Šahy, IČO: 00610275)</t>
  </si>
  <si>
    <t>00307513</t>
  </si>
  <si>
    <t>Psychiatrická nemocnica Hronovce</t>
  </si>
  <si>
    <t>00607266</t>
  </si>
  <si>
    <t>Nemocnica s poliklinikou Štefana Kukuru v Michalovciach, n.o.</t>
  </si>
  <si>
    <t>Psychiatrická nemocnica Michalovce, n.o.</t>
  </si>
  <si>
    <t>Fakultná nemocnica Nitra</t>
  </si>
  <si>
    <t>N</t>
  </si>
  <si>
    <t>Mestská poliklinika Šurany</t>
  </si>
  <si>
    <t>Poliklinika Štúrovo</t>
  </si>
  <si>
    <t>zmluvné záložné právo</t>
  </si>
  <si>
    <t>Nemocnica s poliklinikou Rimavská Sobota</t>
  </si>
  <si>
    <t>00610615</t>
  </si>
  <si>
    <t>Nemocnica s poliklinikou Hnúšťa</t>
  </si>
  <si>
    <t>00610631</t>
  </si>
  <si>
    <t xml:space="preserve">Nemocnica s poliklinikou sv. Barbory Rožňava, a. s.                                                                                                                                                                                         </t>
  </si>
  <si>
    <t>Psychiatrická liečebňa Samuela Bluma Plešivec</t>
  </si>
  <si>
    <t>Poliklinika Tornaľa</t>
  </si>
  <si>
    <t>00610640</t>
  </si>
  <si>
    <t xml:space="preserve">Odborný liečebný ústav psychiatrický, n.o. Predná Hora </t>
  </si>
  <si>
    <t>37954920</t>
  </si>
  <si>
    <t>Nemocnica s poliklinikou, Spišská Nová Ves</t>
  </si>
  <si>
    <t>00610534</t>
  </si>
  <si>
    <t>Ľubovnianska nemocnica, n.o., Stará Ľubovňa</t>
  </si>
  <si>
    <t>Nemocnica s poliklinikou Trebišov</t>
  </si>
  <si>
    <t>Nemocnica s poliklinikou Trebišov a.s.</t>
  </si>
  <si>
    <t>Vranovská nemocnica, n.o., Vranov nad Topľou</t>
  </si>
  <si>
    <t>Regionálna nemocnica Banská Štiavnica, n.o.</t>
  </si>
  <si>
    <t>Názov, sídlo</t>
  </si>
  <si>
    <t>Správa záväzkov a pohľadávok, Nitra (prevzaté od Nemocnice s poliklinikou Levice, IČO: 00610267)</t>
  </si>
  <si>
    <t>Správa záväzkov a pohľadávok, Košice (prevzaté od Nemocnice s poliklinikou Š.Kukuru Michalovce, IČO:17335663)</t>
  </si>
  <si>
    <t>Správa záväzkov a pohľadávok, Košice (prevzaté od Nemocnicu s poliklinikou svätej Barbory, Rožňava, IČO: 17335922)</t>
  </si>
  <si>
    <t>Legenda:</t>
  </si>
  <si>
    <t>- platí</t>
  </si>
  <si>
    <t>- čiastočne (za zamestnancov)</t>
  </si>
  <si>
    <t>- neplatí</t>
  </si>
  <si>
    <t>- ukončená registrácia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</si>
</sst>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0">
    <numFmt numFmtId="41" formatCode="_-* #,##0\ _E_U_R_-;\-* #,##0\ _E_U_R_-;_-* &quot;-&quot;\ _E_U_R_-;_-@_-"/>
    <numFmt numFmtId="44" formatCode="_-* #,##0.00\ &quot;EUR&quot;_-;\-* #,##0.00\ &quot;EUR&quot;_-;_-* &quot;-&quot;??\ &quot;EUR&quot;_-;_-@_-"/>
    <numFmt numFmtId="164" formatCode="_-* #,##0.00\ _S_k_-;\-* #,##0.00\ _S_k_-;_-* &quot;-&quot;??\ _S_k_-;_-@_-"/>
    <numFmt numFmtId="165" formatCode="&quot;$&quot;#,##0;[Red]\-&quot;$&quot;#,##0"/>
    <numFmt numFmtId="166" formatCode="m\o\n\th\ d\,\ \y\y\y\y"/>
    <numFmt numFmtId="167" formatCode=";;"/>
    <numFmt numFmtId="168" formatCode="_-* #,##0.00\ [$€-1]_-;\-* #,##0.00\ [$€-1]_-;_-* &quot;-&quot;??\ [$€-1]_-"/>
    <numFmt numFmtId="169" formatCode="_(* #,##0.00_);_(* \(#,##0.00\);_(* &quot;-&quot;??_);_(@_)"/>
    <numFmt numFmtId="170" formatCode="#,##0.00_ ;\-#,##0.00\ "/>
    <numFmt numFmtId="171" formatCode="#,##0\ _S_k"/>
    <numFmt numFmtId="172" formatCode="_-* #,##0\ _S_k_-;\-* #,##0\ _S_k_-;_-* &quot;-&quot;\ _S_k_-;_-@_-"/>
    <numFmt numFmtId="173" formatCode="#,##0;\-#,##0;&quot; &quot;"/>
    <numFmt numFmtId="174" formatCode="#,##0.00;\-#,##0.00;&quot; &quot;"/>
    <numFmt numFmtId="175" formatCode="#,##0_ ;\-#,##0\ "/>
    <numFmt numFmtId="176" formatCode="_-* #,##0.0000\ _S_k_-;\-* #,##0.0000\ _S_k_-;_-* &quot;-&quot;\ _S_k_-;_-@_-"/>
    <numFmt numFmtId="177" formatCode="_-* #,##0\ _S_k_-;\-* #,##0\ _S_k_-;_-* &quot;-&quot;??\ _S_k_-;_-@_-"/>
    <numFmt numFmtId="178" formatCode="#,##0.00000"/>
    <numFmt numFmtId="179" formatCode="#,##0.0000"/>
    <numFmt numFmtId="180" formatCode="#,##0.00_ ;[Red]\-#,##0.00\ "/>
    <numFmt numFmtId="181" formatCode="#,##0_ ;[Red]\-#,##0\ "/>
  </numFmts>
  <fonts count="13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0"/>
      <name val="Arial"/>
      <family val="2"/>
      <charset val="238"/>
    </font>
    <font>
      <sz val="1"/>
      <color indexed="8"/>
      <name val="Courier"/>
      <family val="3"/>
    </font>
    <font>
      <sz val="11"/>
      <color indexed="17"/>
      <name val="Calibri"/>
      <family val="2"/>
      <charset val="238"/>
    </font>
    <font>
      <b/>
      <sz val="1"/>
      <color indexed="8"/>
      <name val="Courier"/>
      <family val="3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2"/>
      <name val="Arial CE"/>
      <family val="2"/>
      <charset val="238"/>
    </font>
    <font>
      <sz val="11"/>
      <color indexed="60"/>
      <name val="Calibri"/>
      <family val="2"/>
      <charset val="238"/>
    </font>
    <font>
      <sz val="12"/>
      <name val="Arial CE"/>
      <charset val="238"/>
    </font>
    <font>
      <sz val="11"/>
      <name val="Arial"/>
      <family val="2"/>
      <charset val="238"/>
    </font>
    <font>
      <sz val="11"/>
      <color indexed="52"/>
      <name val="Calibri"/>
      <family val="2"/>
      <charset val="238"/>
    </font>
    <font>
      <sz val="6"/>
      <name val="Arial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i/>
      <u/>
      <sz val="24"/>
      <name val="Times New Roman CE"/>
      <family val="1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rgb="FF00610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0"/>
      <color rgb="FF9C6500"/>
      <name val="Arial"/>
      <family val="2"/>
      <charset val="238"/>
    </font>
    <font>
      <sz val="10"/>
      <color rgb="FFFA7D00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3F3F76"/>
      <name val="Arial"/>
      <family val="2"/>
      <charset val="238"/>
    </font>
    <font>
      <b/>
      <sz val="10"/>
      <color rgb="FFFA7D00"/>
      <name val="Arial"/>
      <family val="2"/>
      <charset val="238"/>
    </font>
    <font>
      <b/>
      <sz val="10"/>
      <color rgb="FF3F3F3F"/>
      <name val="Arial"/>
      <family val="2"/>
      <charset val="238"/>
    </font>
    <font>
      <i/>
      <sz val="10"/>
      <color rgb="FF7F7F7F"/>
      <name val="Arial"/>
      <family val="2"/>
      <charset val="238"/>
    </font>
    <font>
      <sz val="10"/>
      <color rgb="FF9C0006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 CE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Arial CE"/>
      <family val="2"/>
      <charset val="238"/>
    </font>
    <font>
      <sz val="11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b/>
      <sz val="14"/>
      <name val="Arial CE"/>
      <family val="2"/>
      <charset val="238"/>
    </font>
    <font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b/>
      <i/>
      <sz val="14"/>
      <name val="Arial CE"/>
      <charset val="238"/>
    </font>
    <font>
      <b/>
      <sz val="14"/>
      <name val="Arial"/>
      <family val="2"/>
      <charset val="238"/>
    </font>
    <font>
      <b/>
      <i/>
      <sz val="1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8"/>
      <name val="Arial CE"/>
      <charset val="238"/>
    </font>
    <font>
      <sz val="14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charset val="238"/>
    </font>
    <font>
      <b/>
      <i/>
      <sz val="11"/>
      <name val="Arial CE"/>
      <charset val="238"/>
    </font>
    <font>
      <i/>
      <sz val="11"/>
      <name val="Arial CE"/>
      <charset val="238"/>
    </font>
    <font>
      <b/>
      <sz val="10"/>
      <name val="Arial CE"/>
      <family val="2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sz val="10"/>
      <color rgb="FF009900"/>
      <name val="Arial"/>
      <family val="2"/>
      <charset val="238"/>
    </font>
    <font>
      <b/>
      <sz val="10"/>
      <name val="Arial"/>
      <family val="2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9"/>
      <name val="Arial"/>
      <family val="2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7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1">
    <xf numFmtId="0" fontId="0" fillId="0" borderId="0"/>
    <xf numFmtId="0" fontId="34" fillId="2" borderId="0" applyNumberFormat="0" applyBorder="0" applyAlignment="0" applyProtection="0"/>
    <xf numFmtId="0" fontId="34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5" borderId="0" applyNumberFormat="0" applyBorder="0" applyAlignment="0" applyProtection="0"/>
    <xf numFmtId="0" fontId="34" fillId="6" borderId="0" applyNumberFormat="0" applyBorder="0" applyAlignment="0" applyProtection="0"/>
    <xf numFmtId="0" fontId="34" fillId="7" borderId="0" applyNumberFormat="0" applyBorder="0" applyAlignment="0" applyProtection="0"/>
    <xf numFmtId="0" fontId="34" fillId="8" borderId="0" applyNumberFormat="0" applyBorder="0" applyAlignment="0" applyProtection="0"/>
    <xf numFmtId="0" fontId="34" fillId="9" borderId="0" applyNumberFormat="0" applyBorder="0" applyAlignment="0" applyProtection="0"/>
    <xf numFmtId="0" fontId="34" fillId="10" borderId="0" applyNumberFormat="0" applyBorder="0" applyAlignment="0" applyProtection="0"/>
    <xf numFmtId="0" fontId="34" fillId="5" borderId="0" applyNumberFormat="0" applyBorder="0" applyAlignment="0" applyProtection="0"/>
    <xf numFmtId="0" fontId="34" fillId="8" borderId="0" applyNumberFormat="0" applyBorder="0" applyAlignment="0" applyProtection="0"/>
    <xf numFmtId="0" fontId="34" fillId="11" borderId="0" applyNumberFormat="0" applyBorder="0" applyAlignment="0" applyProtection="0"/>
    <xf numFmtId="0" fontId="35" fillId="12" borderId="0" applyNumberFormat="0" applyBorder="0" applyAlignment="0" applyProtection="0"/>
    <xf numFmtId="0" fontId="35" fillId="9" borderId="0" applyNumberFormat="0" applyBorder="0" applyAlignment="0" applyProtection="0"/>
    <xf numFmtId="0" fontId="35" fillId="10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15" borderId="0" applyNumberFormat="0" applyBorder="0" applyAlignment="0" applyProtection="0"/>
    <xf numFmtId="3" fontId="36" fillId="0" borderId="0"/>
    <xf numFmtId="3" fontId="37" fillId="0" borderId="0"/>
    <xf numFmtId="38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6" fontId="39" fillId="0" borderId="0">
      <protection locked="0"/>
    </xf>
    <xf numFmtId="0" fontId="40" fillId="4" borderId="0" applyNumberFormat="0" applyBorder="0" applyAlignment="0" applyProtection="0"/>
    <xf numFmtId="168" fontId="29" fillId="0" borderId="0" applyFont="0" applyFill="0" applyBorder="0" applyAlignment="0" applyProtection="0"/>
    <xf numFmtId="167" fontId="39" fillId="0" borderId="0">
      <protection locked="0"/>
    </xf>
    <xf numFmtId="0" fontId="41" fillId="0" borderId="0">
      <protection locked="0"/>
    </xf>
    <xf numFmtId="0" fontId="41" fillId="0" borderId="0">
      <protection locked="0"/>
    </xf>
    <xf numFmtId="0" fontId="42" fillId="16" borderId="1" applyNumberFormat="0" applyAlignment="0" applyProtection="0"/>
    <xf numFmtId="0" fontId="43" fillId="0" borderId="2" applyNumberFormat="0" applyFill="0" applyAlignment="0" applyProtection="0"/>
    <xf numFmtId="0" fontId="44" fillId="0" borderId="3" applyNumberFormat="0" applyFill="0" applyAlignment="0" applyProtection="0"/>
    <xf numFmtId="0" fontId="45" fillId="0" borderId="4" applyNumberFormat="0" applyFill="0" applyAlignment="0" applyProtection="0"/>
    <xf numFmtId="0" fontId="45" fillId="0" borderId="0" applyNumberFormat="0" applyFill="0" applyBorder="0" applyAlignment="0" applyProtection="0"/>
    <xf numFmtId="2" fontId="46" fillId="0" borderId="0"/>
    <xf numFmtId="0" fontId="47" fillId="17" borderId="0" applyNumberFormat="0" applyBorder="0" applyAlignment="0" applyProtection="0"/>
    <xf numFmtId="0" fontId="29" fillId="0" borderId="0"/>
    <xf numFmtId="0" fontId="30" fillId="0" borderId="0"/>
    <xf numFmtId="0" fontId="32" fillId="0" borderId="0"/>
    <xf numFmtId="0" fontId="48" fillId="0" borderId="0"/>
    <xf numFmtId="0" fontId="49" fillId="0" borderId="0"/>
    <xf numFmtId="0" fontId="29" fillId="0" borderId="0"/>
    <xf numFmtId="0" fontId="32" fillId="0" borderId="0"/>
    <xf numFmtId="0" fontId="30" fillId="0" borderId="0"/>
    <xf numFmtId="0" fontId="38" fillId="0" borderId="0"/>
    <xf numFmtId="0" fontId="37" fillId="0" borderId="0"/>
    <xf numFmtId="0" fontId="32" fillId="18" borderId="5" applyNumberFormat="0" applyFont="0" applyAlignment="0" applyProtection="0"/>
    <xf numFmtId="0" fontId="50" fillId="0" borderId="6" applyNumberFormat="0" applyFill="0" applyAlignment="0" applyProtection="0"/>
    <xf numFmtId="49" fontId="51" fillId="0" borderId="0"/>
    <xf numFmtId="0" fontId="52" fillId="0" borderId="7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39" fillId="0" borderId="8">
      <protection locked="0"/>
    </xf>
    <xf numFmtId="0" fontId="55" fillId="0" borderId="0"/>
    <xf numFmtId="0" fontId="56" fillId="7" borderId="9" applyNumberFormat="0" applyAlignment="0" applyProtection="0"/>
    <xf numFmtId="0" fontId="57" fillId="19" borderId="9" applyNumberFormat="0" applyAlignment="0" applyProtection="0"/>
    <xf numFmtId="0" fontId="58" fillId="19" borderId="10" applyNumberFormat="0" applyAlignment="0" applyProtection="0"/>
    <xf numFmtId="0" fontId="59" fillId="0" borderId="0" applyNumberFormat="0" applyFill="0" applyBorder="0" applyAlignment="0" applyProtection="0"/>
    <xf numFmtId="0" fontId="60" fillId="3" borderId="0" applyNumberFormat="0" applyBorder="0" applyAlignment="0" applyProtection="0"/>
    <xf numFmtId="0" fontId="35" fillId="20" borderId="0" applyNumberFormat="0" applyBorder="0" applyAlignment="0" applyProtection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13" borderId="0" applyNumberFormat="0" applyBorder="0" applyAlignment="0" applyProtection="0"/>
    <xf numFmtId="0" fontId="35" fillId="14" borderId="0" applyNumberFormat="0" applyBorder="0" applyAlignment="0" applyProtection="0"/>
    <xf numFmtId="0" fontId="35" fillId="23" borderId="0" applyNumberFormat="0" applyBorder="0" applyAlignment="0" applyProtection="0"/>
    <xf numFmtId="164" fontId="29" fillId="0" borderId="0" applyFont="0" applyFill="0" applyBorder="0" applyAlignment="0" applyProtection="0"/>
    <xf numFmtId="0" fontId="29" fillId="0" borderId="0"/>
    <xf numFmtId="0" fontId="28" fillId="0" borderId="0"/>
    <xf numFmtId="164" fontId="61" fillId="0" borderId="0" applyFont="0" applyFill="0" applyBorder="0" applyAlignment="0" applyProtection="0"/>
    <xf numFmtId="0" fontId="27" fillId="0" borderId="0"/>
    <xf numFmtId="164" fontId="62" fillId="0" borderId="0" applyFont="0" applyFill="0" applyBorder="0" applyAlignment="0" applyProtection="0"/>
    <xf numFmtId="0" fontId="26" fillId="0" borderId="0"/>
    <xf numFmtId="164" fontId="63" fillId="0" borderId="0" applyFont="0" applyFill="0" applyBorder="0" applyAlignment="0" applyProtection="0"/>
    <xf numFmtId="0" fontId="25" fillId="0" borderId="0"/>
    <xf numFmtId="164" fontId="64" fillId="0" borderId="0" applyFont="0" applyFill="0" applyBorder="0" applyAlignment="0" applyProtection="0"/>
    <xf numFmtId="0" fontId="33" fillId="0" borderId="0"/>
    <xf numFmtId="164" fontId="65" fillId="0" borderId="0" applyFont="0" applyFill="0" applyBorder="0" applyAlignment="0" applyProtection="0"/>
    <xf numFmtId="0" fontId="24" fillId="0" borderId="0"/>
    <xf numFmtId="0" fontId="29" fillId="0" borderId="0"/>
    <xf numFmtId="0" fontId="23" fillId="0" borderId="0"/>
    <xf numFmtId="9" fontId="29" fillId="0" borderId="0" applyFont="0" applyFill="0" applyBorder="0" applyAlignment="0" applyProtection="0"/>
    <xf numFmtId="0" fontId="32" fillId="0" borderId="0"/>
    <xf numFmtId="0" fontId="22" fillId="0" borderId="0"/>
    <xf numFmtId="0" fontId="21" fillId="0" borderId="0"/>
    <xf numFmtId="0" fontId="20" fillId="0" borderId="0"/>
    <xf numFmtId="0" fontId="29" fillId="0" borderId="0"/>
    <xf numFmtId="0" fontId="29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68" fillId="24" borderId="0" applyNumberFormat="0" applyBorder="0" applyAlignment="0" applyProtection="0"/>
    <xf numFmtId="0" fontId="68" fillId="25" borderId="0" applyNumberFormat="0" applyBorder="0" applyAlignment="0" applyProtection="0"/>
    <xf numFmtId="0" fontId="68" fillId="26" borderId="0" applyNumberFormat="0" applyBorder="0" applyAlignment="0" applyProtection="0"/>
    <xf numFmtId="0" fontId="68" fillId="27" borderId="0" applyNumberFormat="0" applyBorder="0" applyAlignment="0" applyProtection="0"/>
    <xf numFmtId="0" fontId="68" fillId="28" borderId="0" applyNumberFormat="0" applyBorder="0" applyAlignment="0" applyProtection="0"/>
    <xf numFmtId="0" fontId="68" fillId="29" borderId="0" applyNumberFormat="0" applyBorder="0" applyAlignment="0" applyProtection="0"/>
    <xf numFmtId="0" fontId="68" fillId="30" borderId="0" applyNumberFormat="0" applyBorder="0" applyAlignment="0" applyProtection="0"/>
    <xf numFmtId="0" fontId="68" fillId="31" borderId="0" applyNumberFormat="0" applyBorder="0" applyAlignment="0" applyProtection="0"/>
    <xf numFmtId="0" fontId="68" fillId="32" borderId="0" applyNumberFormat="0" applyBorder="0" applyAlignment="0" applyProtection="0"/>
    <xf numFmtId="0" fontId="68" fillId="33" borderId="0" applyNumberFormat="0" applyBorder="0" applyAlignment="0" applyProtection="0"/>
    <xf numFmtId="0" fontId="68" fillId="34" borderId="0" applyNumberFormat="0" applyBorder="0" applyAlignment="0" applyProtection="0"/>
    <xf numFmtId="0" fontId="68" fillId="35" borderId="0" applyNumberFormat="0" applyBorder="0" applyAlignment="0" applyProtection="0"/>
    <xf numFmtId="0" fontId="69" fillId="36" borderId="0" applyNumberFormat="0" applyBorder="0" applyAlignment="0" applyProtection="0"/>
    <xf numFmtId="0" fontId="69" fillId="37" borderId="0" applyNumberFormat="0" applyBorder="0" applyAlignment="0" applyProtection="0"/>
    <xf numFmtId="0" fontId="69" fillId="38" borderId="0" applyNumberFormat="0" applyBorder="0" applyAlignment="0" applyProtection="0"/>
    <xf numFmtId="0" fontId="69" fillId="39" borderId="0" applyNumberFormat="0" applyBorder="0" applyAlignment="0" applyProtection="0"/>
    <xf numFmtId="0" fontId="69" fillId="40" borderId="0" applyNumberFormat="0" applyBorder="0" applyAlignment="0" applyProtection="0"/>
    <xf numFmtId="0" fontId="69" fillId="41" borderId="0" applyNumberFormat="0" applyBorder="0" applyAlignment="0" applyProtection="0"/>
    <xf numFmtId="0" fontId="70" fillId="42" borderId="0" applyNumberFormat="0" applyBorder="0" applyAlignment="0" applyProtection="0"/>
    <xf numFmtId="0" fontId="71" fillId="43" borderId="18" applyNumberFormat="0" applyAlignment="0" applyProtection="0"/>
    <xf numFmtId="0" fontId="72" fillId="0" borderId="19" applyNumberFormat="0" applyFill="0" applyAlignment="0" applyProtection="0"/>
    <xf numFmtId="0" fontId="73" fillId="0" borderId="20" applyNumberFormat="0" applyFill="0" applyAlignment="0" applyProtection="0"/>
    <xf numFmtId="0" fontId="74" fillId="0" borderId="21" applyNumberFormat="0" applyFill="0" applyAlignment="0" applyProtection="0"/>
    <xf numFmtId="0" fontId="74" fillId="0" borderId="0" applyNumberFormat="0" applyFill="0" applyBorder="0" applyAlignment="0" applyProtection="0"/>
    <xf numFmtId="0" fontId="75" fillId="44" borderId="0" applyNumberFormat="0" applyBorder="0" applyAlignment="0" applyProtection="0"/>
    <xf numFmtId="0" fontId="68" fillId="45" borderId="22" applyNumberFormat="0" applyFont="0" applyAlignment="0" applyProtection="0"/>
    <xf numFmtId="0" fontId="76" fillId="0" borderId="23" applyNumberFormat="0" applyFill="0" applyAlignment="0" applyProtection="0"/>
    <xf numFmtId="0" fontId="77" fillId="0" borderId="24" applyNumberFormat="0" applyFill="0" applyAlignment="0" applyProtection="0"/>
    <xf numFmtId="0" fontId="78" fillId="0" borderId="0" applyNumberFormat="0" applyFill="0" applyBorder="0" applyAlignment="0" applyProtection="0"/>
    <xf numFmtId="0" fontId="79" fillId="46" borderId="25" applyNumberFormat="0" applyAlignment="0" applyProtection="0"/>
    <xf numFmtId="0" fontId="80" fillId="47" borderId="25" applyNumberFormat="0" applyAlignment="0" applyProtection="0"/>
    <xf numFmtId="0" fontId="81" fillId="47" borderId="26" applyNumberFormat="0" applyAlignment="0" applyProtection="0"/>
    <xf numFmtId="0" fontId="82" fillId="0" borderId="0" applyNumberFormat="0" applyFill="0" applyBorder="0" applyAlignment="0" applyProtection="0"/>
    <xf numFmtId="0" fontId="83" fillId="48" borderId="0" applyNumberFormat="0" applyBorder="0" applyAlignment="0" applyProtection="0"/>
    <xf numFmtId="0" fontId="69" fillId="49" borderId="0" applyNumberFormat="0" applyBorder="0" applyAlignment="0" applyProtection="0"/>
    <xf numFmtId="0" fontId="69" fillId="50" borderId="0" applyNumberFormat="0" applyBorder="0" applyAlignment="0" applyProtection="0"/>
    <xf numFmtId="0" fontId="69" fillId="51" borderId="0" applyNumberFormat="0" applyBorder="0" applyAlignment="0" applyProtection="0"/>
    <xf numFmtId="0" fontId="69" fillId="52" borderId="0" applyNumberFormat="0" applyBorder="0" applyAlignment="0" applyProtection="0"/>
    <xf numFmtId="0" fontId="69" fillId="53" borderId="0" applyNumberFormat="0" applyBorder="0" applyAlignment="0" applyProtection="0"/>
    <xf numFmtId="0" fontId="69" fillId="54" borderId="0" applyNumberFormat="0" applyBorder="0" applyAlignment="0" applyProtection="0"/>
    <xf numFmtId="9" fontId="29" fillId="0" borderId="0" applyFont="0" applyFill="0" applyBorder="0" applyAlignment="0" applyProtection="0"/>
    <xf numFmtId="0" fontId="15" fillId="0" borderId="0"/>
    <xf numFmtId="0" fontId="14" fillId="0" borderId="0"/>
    <xf numFmtId="0" fontId="13" fillId="0" borderId="0"/>
    <xf numFmtId="0" fontId="12" fillId="0" borderId="0"/>
    <xf numFmtId="0" fontId="12" fillId="0" borderId="0"/>
    <xf numFmtId="9" fontId="84" fillId="0" borderId="0" applyFont="0" applyFill="0" applyBorder="0" applyAlignment="0" applyProtection="0"/>
    <xf numFmtId="0" fontId="85" fillId="0" borderId="0"/>
    <xf numFmtId="0" fontId="29" fillId="0" borderId="0"/>
    <xf numFmtId="9" fontId="85" fillId="0" borderId="0" applyFont="0" applyFill="0" applyBorder="0" applyAlignment="0" applyProtection="0"/>
    <xf numFmtId="0" fontId="86" fillId="0" borderId="0"/>
    <xf numFmtId="169" fontId="86" fillId="0" borderId="0" applyFont="0" applyFill="0" applyBorder="0" applyAlignment="0" applyProtection="0"/>
    <xf numFmtId="0" fontId="87" fillId="0" borderId="0"/>
    <xf numFmtId="0" fontId="32" fillId="0" borderId="0"/>
    <xf numFmtId="0" fontId="88" fillId="0" borderId="0"/>
    <xf numFmtId="0" fontId="29" fillId="0" borderId="0"/>
    <xf numFmtId="0" fontId="89" fillId="0" borderId="0"/>
    <xf numFmtId="169" fontId="8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91" fillId="0" borderId="0"/>
    <xf numFmtId="0" fontId="6" fillId="45" borderId="22" applyNumberFormat="0" applyFont="0" applyAlignment="0" applyProtection="0"/>
    <xf numFmtId="0" fontId="5" fillId="0" borderId="0"/>
    <xf numFmtId="0" fontId="4" fillId="0" borderId="0"/>
    <xf numFmtId="0" fontId="3" fillId="0" borderId="0"/>
    <xf numFmtId="0" fontId="32" fillId="0" borderId="0"/>
    <xf numFmtId="0" fontId="2" fillId="0" borderId="0"/>
    <xf numFmtId="0" fontId="29" fillId="0" borderId="0"/>
    <xf numFmtId="0" fontId="29" fillId="0" borderId="0"/>
    <xf numFmtId="44" fontId="92" fillId="0" borderId="0" applyFont="0" applyFill="0" applyBorder="0" applyAlignment="0" applyProtection="0"/>
    <xf numFmtId="0" fontId="29" fillId="0" borderId="0"/>
    <xf numFmtId="0" fontId="29" fillId="0" borderId="0"/>
    <xf numFmtId="0" fontId="33" fillId="0" borderId="0"/>
    <xf numFmtId="0" fontId="32" fillId="0" borderId="0"/>
    <xf numFmtId="0" fontId="1" fillId="0" borderId="0"/>
    <xf numFmtId="0" fontId="32" fillId="0" borderId="0"/>
    <xf numFmtId="0" fontId="103" fillId="0" borderId="0"/>
    <xf numFmtId="0" fontId="32" fillId="0" borderId="0"/>
    <xf numFmtId="0" fontId="29" fillId="0" borderId="0"/>
  </cellStyleXfs>
  <cellXfs count="886">
    <xf numFmtId="0" fontId="0" fillId="0" borderId="0" xfId="0"/>
    <xf numFmtId="0" fontId="29" fillId="0" borderId="0" xfId="0" applyFont="1" applyFill="1" applyBorder="1"/>
    <xf numFmtId="0" fontId="29" fillId="0" borderId="0" xfId="0" applyFont="1" applyFill="1" applyBorder="1" applyAlignment="1">
      <alignment horizontal="center"/>
    </xf>
    <xf numFmtId="0" fontId="29" fillId="0" borderId="15" xfId="0" applyFont="1" applyFill="1" applyBorder="1" applyAlignment="1"/>
    <xf numFmtId="0" fontId="29" fillId="0" borderId="16" xfId="0" applyFont="1" applyFill="1" applyBorder="1" applyAlignment="1"/>
    <xf numFmtId="3" fontId="29" fillId="0" borderId="0" xfId="0" applyNumberFormat="1" applyFont="1" applyFill="1" applyBorder="1"/>
    <xf numFmtId="0" fontId="29" fillId="0" borderId="14" xfId="0" applyFont="1" applyFill="1" applyBorder="1" applyAlignment="1">
      <alignment horizontal="center"/>
    </xf>
    <xf numFmtId="0" fontId="29" fillId="0" borderId="14" xfId="0" applyFont="1" applyFill="1" applyBorder="1"/>
    <xf numFmtId="2" fontId="29" fillId="0" borderId="14" xfId="0" applyNumberFormat="1" applyFont="1" applyFill="1" applyBorder="1" applyAlignment="1">
      <alignment wrapText="1"/>
    </xf>
    <xf numFmtId="164" fontId="29" fillId="0" borderId="0" xfId="65" applyFont="1" applyFill="1" applyBorder="1"/>
    <xf numFmtId="164" fontId="29" fillId="0" borderId="17" xfId="65" applyFont="1" applyFill="1" applyBorder="1"/>
    <xf numFmtId="0" fontId="29" fillId="0" borderId="14" xfId="0" applyFont="1" applyFill="1" applyBorder="1" applyAlignment="1">
      <alignment vertical="center"/>
    </xf>
    <xf numFmtId="0" fontId="66" fillId="0" borderId="0" xfId="75" applyFont="1" applyFill="1"/>
    <xf numFmtId="0" fontId="67" fillId="0" borderId="0" xfId="75" applyFont="1" applyFill="1"/>
    <xf numFmtId="0" fontId="29" fillId="0" borderId="14" xfId="0" applyFont="1" applyFill="1" applyBorder="1" applyAlignment="1">
      <alignment horizontal="center" wrapText="1"/>
    </xf>
    <xf numFmtId="49" fontId="29" fillId="0" borderId="14" xfId="38" applyNumberFormat="1" applyFont="1" applyFill="1" applyBorder="1" applyAlignment="1">
      <alignment horizontal="center" wrapText="1"/>
    </xf>
    <xf numFmtId="0" fontId="29" fillId="0" borderId="0" xfId="40" applyFont="1" applyFill="1"/>
    <xf numFmtId="0" fontId="66" fillId="0" borderId="0" xfId="38" applyFont="1" applyFill="1"/>
    <xf numFmtId="0" fontId="66" fillId="0" borderId="0" xfId="38" applyFont="1" applyFill="1" applyAlignment="1">
      <alignment horizontal="right"/>
    </xf>
    <xf numFmtId="0" fontId="66" fillId="0" borderId="14" xfId="38" applyFont="1" applyFill="1" applyBorder="1" applyAlignment="1">
      <alignment horizontal="center"/>
    </xf>
    <xf numFmtId="49" fontId="66" fillId="0" borderId="14" xfId="38" applyNumberFormat="1" applyFont="1" applyFill="1" applyBorder="1" applyAlignment="1">
      <alignment horizontal="center" wrapText="1"/>
    </xf>
    <xf numFmtId="0" fontId="66" fillId="0" borderId="14" xfId="38" applyFont="1" applyFill="1" applyBorder="1"/>
    <xf numFmtId="3" fontId="66" fillId="0" borderId="14" xfId="38" applyNumberFormat="1" applyFont="1" applyFill="1" applyBorder="1"/>
    <xf numFmtId="3" fontId="66" fillId="0" borderId="0" xfId="38" applyNumberFormat="1" applyFont="1" applyFill="1"/>
    <xf numFmtId="0" fontId="66" fillId="0" borderId="0" xfId="40" applyFont="1" applyFill="1"/>
    <xf numFmtId="0" fontId="66" fillId="0" borderId="0" xfId="39" applyFont="1" applyFill="1"/>
    <xf numFmtId="0" fontId="66" fillId="0" borderId="0" xfId="0" applyFont="1" applyFill="1"/>
    <xf numFmtId="0" fontId="66" fillId="0" borderId="0" xfId="0" applyFont="1" applyFill="1" applyAlignment="1">
      <alignment horizontal="right"/>
    </xf>
    <xf numFmtId="0" fontId="66" fillId="0" borderId="0" xfId="0" applyFont="1" applyFill="1" applyBorder="1"/>
    <xf numFmtId="0" fontId="66" fillId="0" borderId="0" xfId="41" applyFont="1" applyFill="1"/>
    <xf numFmtId="0" fontId="66" fillId="0" borderId="0" xfId="41" applyFont="1" applyFill="1" applyAlignment="1">
      <alignment horizontal="right"/>
    </xf>
    <xf numFmtId="0" fontId="66" fillId="0" borderId="0" xfId="41" applyFont="1" applyFill="1" applyBorder="1"/>
    <xf numFmtId="0" fontId="66" fillId="0" borderId="0" xfId="41" applyFont="1" applyFill="1" applyBorder="1" applyAlignment="1">
      <alignment horizontal="right"/>
    </xf>
    <xf numFmtId="0" fontId="66" fillId="0" borderId="14" xfId="41" applyFont="1" applyFill="1" applyBorder="1" applyAlignment="1">
      <alignment horizontal="center" wrapText="1"/>
    </xf>
    <xf numFmtId="0" fontId="66" fillId="0" borderId="0" xfId="41" applyFont="1" applyFill="1" applyBorder="1" applyAlignment="1">
      <alignment wrapText="1"/>
    </xf>
    <xf numFmtId="0" fontId="66" fillId="0" borderId="14" xfId="41" applyFont="1" applyFill="1" applyBorder="1" applyAlignment="1">
      <alignment horizontal="center"/>
    </xf>
    <xf numFmtId="0" fontId="66" fillId="0" borderId="15" xfId="41" applyFont="1" applyFill="1" applyBorder="1" applyAlignment="1">
      <alignment horizontal="left" wrapText="1"/>
    </xf>
    <xf numFmtId="0" fontId="66" fillId="0" borderId="15" xfId="41" applyFont="1" applyFill="1" applyBorder="1" applyAlignment="1">
      <alignment horizontal="center" wrapText="1"/>
    </xf>
    <xf numFmtId="0" fontId="66" fillId="0" borderId="15" xfId="41" applyFont="1" applyFill="1" applyBorder="1" applyAlignment="1">
      <alignment horizontal="center"/>
    </xf>
    <xf numFmtId="0" fontId="66" fillId="0" borderId="16" xfId="41" applyFont="1" applyFill="1" applyBorder="1"/>
    <xf numFmtId="3" fontId="66" fillId="0" borderId="16" xfId="41" applyNumberFormat="1" applyFont="1" applyFill="1" applyBorder="1"/>
    <xf numFmtId="2" fontId="66" fillId="0" borderId="16" xfId="41" applyNumberFormat="1" applyFont="1" applyFill="1" applyBorder="1"/>
    <xf numFmtId="3" fontId="66" fillId="0" borderId="0" xfId="41" applyNumberFormat="1" applyFont="1" applyFill="1" applyBorder="1"/>
    <xf numFmtId="2" fontId="66" fillId="0" borderId="0" xfId="41" applyNumberFormat="1" applyFont="1" applyFill="1" applyBorder="1"/>
    <xf numFmtId="0" fontId="66" fillId="0" borderId="16" xfId="41" applyFont="1" applyFill="1" applyBorder="1" applyAlignment="1">
      <alignment wrapText="1"/>
    </xf>
    <xf numFmtId="3" fontId="66" fillId="0" borderId="16" xfId="41" applyNumberFormat="1" applyFont="1" applyFill="1" applyBorder="1" applyAlignment="1">
      <alignment wrapText="1"/>
    </xf>
    <xf numFmtId="3" fontId="66" fillId="0" borderId="16" xfId="41" quotePrefix="1" applyNumberFormat="1" applyFont="1" applyFill="1" applyBorder="1"/>
    <xf numFmtId="0" fontId="66" fillId="0" borderId="14" xfId="41" applyFont="1" applyFill="1" applyBorder="1" applyAlignment="1">
      <alignment wrapText="1"/>
    </xf>
    <xf numFmtId="3" fontId="66" fillId="0" borderId="14" xfId="41" applyNumberFormat="1" applyFont="1" applyFill="1" applyBorder="1" applyAlignment="1">
      <alignment wrapText="1"/>
    </xf>
    <xf numFmtId="3" fontId="66" fillId="0" borderId="14" xfId="41" applyNumberFormat="1" applyFont="1" applyFill="1" applyBorder="1"/>
    <xf numFmtId="2" fontId="66" fillId="0" borderId="14" xfId="41" applyNumberFormat="1" applyFont="1" applyFill="1" applyBorder="1"/>
    <xf numFmtId="0" fontId="66" fillId="0" borderId="16" xfId="0" applyFont="1" applyFill="1" applyBorder="1"/>
    <xf numFmtId="3" fontId="66" fillId="0" borderId="17" xfId="0" applyNumberFormat="1" applyFont="1" applyFill="1" applyBorder="1"/>
    <xf numFmtId="3" fontId="66" fillId="0" borderId="16" xfId="0" applyNumberFormat="1" applyFont="1" applyBorder="1"/>
    <xf numFmtId="3" fontId="66" fillId="0" borderId="16" xfId="0" applyNumberFormat="1" applyFont="1" applyFill="1" applyBorder="1"/>
    <xf numFmtId="0" fontId="66" fillId="0" borderId="14" xfId="0" applyFont="1" applyFill="1" applyBorder="1"/>
    <xf numFmtId="3" fontId="66" fillId="0" borderId="14" xfId="0" applyNumberFormat="1" applyFont="1" applyFill="1" applyBorder="1"/>
    <xf numFmtId="3" fontId="66" fillId="0" borderId="16" xfId="0" applyNumberFormat="1" applyFont="1" applyFill="1" applyBorder="1" applyAlignment="1"/>
    <xf numFmtId="3" fontId="66" fillId="0" borderId="16" xfId="0" applyNumberFormat="1" applyFont="1" applyFill="1" applyBorder="1" applyAlignment="1">
      <alignment wrapText="1"/>
    </xf>
    <xf numFmtId="3" fontId="66" fillId="0" borderId="17" xfId="0" applyNumberFormat="1" applyFont="1" applyFill="1" applyBorder="1" applyAlignment="1">
      <alignment wrapText="1"/>
    </xf>
    <xf numFmtId="3" fontId="66" fillId="0" borderId="0" xfId="0" applyNumberFormat="1" applyFont="1" applyFill="1" applyAlignment="1">
      <alignment wrapText="1"/>
    </xf>
    <xf numFmtId="3" fontId="66" fillId="0" borderId="11" xfId="0" applyNumberFormat="1" applyFont="1" applyFill="1" applyBorder="1"/>
    <xf numFmtId="0" fontId="66" fillId="0" borderId="13" xfId="0" applyFont="1" applyFill="1" applyBorder="1" applyAlignment="1"/>
    <xf numFmtId="3" fontId="66" fillId="0" borderId="12" xfId="0" applyNumberFormat="1" applyFont="1" applyFill="1" applyBorder="1"/>
    <xf numFmtId="0" fontId="66" fillId="0" borderId="16" xfId="0" applyFont="1" applyFill="1" applyBorder="1" applyAlignment="1"/>
    <xf numFmtId="4" fontId="66" fillId="0" borderId="16" xfId="0" applyNumberFormat="1" applyFont="1" applyFill="1" applyBorder="1" applyAlignment="1"/>
    <xf numFmtId="2" fontId="66" fillId="0" borderId="16" xfId="0" applyNumberFormat="1" applyFont="1" applyFill="1" applyBorder="1"/>
    <xf numFmtId="0" fontId="66" fillId="0" borderId="16" xfId="42" applyFont="1" applyFill="1" applyBorder="1"/>
    <xf numFmtId="3" fontId="66" fillId="0" borderId="16" xfId="42" applyNumberFormat="1" applyFont="1" applyFill="1" applyBorder="1"/>
    <xf numFmtId="0" fontId="66" fillId="0" borderId="13" xfId="42" applyFont="1" applyFill="1" applyBorder="1"/>
    <xf numFmtId="3" fontId="66" fillId="0" borderId="13" xfId="42" applyNumberFormat="1" applyFont="1" applyFill="1" applyBorder="1"/>
    <xf numFmtId="0" fontId="66" fillId="0" borderId="14" xfId="42" applyFont="1" applyFill="1" applyBorder="1"/>
    <xf numFmtId="3" fontId="66" fillId="0" borderId="14" xfId="42" applyNumberFormat="1" applyFont="1" applyFill="1" applyBorder="1"/>
    <xf numFmtId="4" fontId="66" fillId="0" borderId="16" xfId="0" applyNumberFormat="1" applyFont="1" applyFill="1" applyBorder="1"/>
    <xf numFmtId="4" fontId="66" fillId="0" borderId="14" xfId="0" applyNumberFormat="1" applyFont="1" applyFill="1" applyBorder="1"/>
    <xf numFmtId="3" fontId="66" fillId="0" borderId="0" xfId="0" applyNumberFormat="1" applyFont="1" applyFill="1"/>
    <xf numFmtId="0" fontId="33" fillId="0" borderId="0" xfId="0" applyFont="1" applyFill="1" applyBorder="1"/>
    <xf numFmtId="3" fontId="29" fillId="0" borderId="14" xfId="0" applyNumberFormat="1" applyFont="1" applyFill="1" applyBorder="1" applyAlignment="1">
      <alignment horizontal="right"/>
    </xf>
    <xf numFmtId="3" fontId="29" fillId="0" borderId="14" xfId="0" applyNumberFormat="1" applyFont="1" applyFill="1" applyBorder="1"/>
    <xf numFmtId="0" fontId="66" fillId="0" borderId="15" xfId="38" applyFont="1" applyFill="1" applyBorder="1"/>
    <xf numFmtId="3" fontId="66" fillId="0" borderId="15" xfId="38" applyNumberFormat="1" applyFont="1" applyFill="1" applyBorder="1"/>
    <xf numFmtId="0" fontId="66" fillId="0" borderId="16" xfId="38" applyFont="1" applyFill="1" applyBorder="1"/>
    <xf numFmtId="3" fontId="66" fillId="0" borderId="16" xfId="38" applyNumberFormat="1" applyFont="1" applyFill="1" applyBorder="1"/>
    <xf numFmtId="3" fontId="66" fillId="0" borderId="13" xfId="38" applyNumberFormat="1" applyFont="1" applyFill="1" applyBorder="1"/>
    <xf numFmtId="0" fontId="11" fillId="0" borderId="13" xfId="38" applyFont="1" applyFill="1" applyBorder="1"/>
    <xf numFmtId="0" fontId="66" fillId="0" borderId="13" xfId="38" applyFont="1" applyFill="1" applyBorder="1"/>
    <xf numFmtId="0" fontId="10" fillId="0" borderId="14" xfId="41" applyFont="1" applyFill="1" applyBorder="1" applyAlignment="1">
      <alignment horizontal="center" wrapText="1"/>
    </xf>
    <xf numFmtId="0" fontId="10" fillId="0" borderId="0" xfId="38" applyFont="1" applyFill="1"/>
    <xf numFmtId="3" fontId="66" fillId="0" borderId="17" xfId="0" applyNumberFormat="1" applyFont="1" applyFill="1" applyBorder="1" applyAlignment="1"/>
    <xf numFmtId="0" fontId="90" fillId="0" borderId="14" xfId="0" applyFont="1" applyFill="1" applyBorder="1" applyAlignment="1">
      <alignment vertical="center"/>
    </xf>
    <xf numFmtId="3" fontId="90" fillId="0" borderId="14" xfId="0" applyNumberFormat="1" applyFont="1" applyFill="1" applyBorder="1" applyAlignment="1">
      <alignment horizontal="right"/>
    </xf>
    <xf numFmtId="49" fontId="9" fillId="0" borderId="14" xfId="38" applyNumberFormat="1" applyFont="1" applyFill="1" applyBorder="1" applyAlignment="1">
      <alignment horizontal="center" wrapText="1"/>
    </xf>
    <xf numFmtId="0" fontId="9" fillId="0" borderId="14" xfId="41" applyFont="1" applyFill="1" applyBorder="1" applyAlignment="1">
      <alignment horizontal="center" wrapText="1"/>
    </xf>
    <xf numFmtId="3" fontId="9" fillId="0" borderId="16" xfId="42" applyNumberFormat="1" applyFont="1" applyFill="1" applyBorder="1"/>
    <xf numFmtId="0" fontId="9" fillId="0" borderId="0" xfId="75" applyFont="1" applyFill="1"/>
    <xf numFmtId="0" fontId="9" fillId="0" borderId="16" xfId="41" applyFont="1" applyFill="1" applyBorder="1" applyAlignment="1">
      <alignment wrapText="1"/>
    </xf>
    <xf numFmtId="0" fontId="29" fillId="0" borderId="0" xfId="0" applyFont="1"/>
    <xf numFmtId="0" fontId="0" fillId="0" borderId="0" xfId="0" applyFill="1"/>
    <xf numFmtId="0" fontId="2" fillId="0" borderId="0" xfId="158"/>
    <xf numFmtId="3" fontId="0" fillId="0" borderId="0" xfId="0" applyNumberFormat="1"/>
    <xf numFmtId="0" fontId="90" fillId="0" borderId="0" xfId="0" applyFont="1"/>
    <xf numFmtId="0" fontId="0" fillId="0" borderId="0" xfId="0" applyAlignment="1">
      <alignment horizontal="right"/>
    </xf>
    <xf numFmtId="2" fontId="29" fillId="0" borderId="0" xfId="0" applyNumberFormat="1" applyFont="1"/>
    <xf numFmtId="2" fontId="90" fillId="0" borderId="0" xfId="0" applyNumberFormat="1" applyFont="1"/>
    <xf numFmtId="3" fontId="0" fillId="0" borderId="0" xfId="0" applyNumberFormat="1" applyFill="1"/>
    <xf numFmtId="0" fontId="29" fillId="0" borderId="15" xfId="0" applyFont="1" applyBorder="1" applyAlignment="1">
      <alignment horizontal="center" vertical="center"/>
    </xf>
    <xf numFmtId="49" fontId="29" fillId="0" borderId="15" xfId="0" applyNumberFormat="1" applyFont="1" applyFill="1" applyBorder="1" applyAlignment="1">
      <alignment horizontal="center" vertical="center" wrapText="1"/>
    </xf>
    <xf numFmtId="49" fontId="29" fillId="55" borderId="15" xfId="0" applyNumberFormat="1" applyFont="1" applyFill="1" applyBorder="1" applyAlignment="1">
      <alignment horizontal="center" vertical="center" wrapText="1"/>
    </xf>
    <xf numFmtId="49" fontId="0" fillId="0" borderId="15" xfId="0" applyNumberFormat="1" applyFont="1" applyFill="1" applyBorder="1" applyAlignment="1">
      <alignment horizontal="center" vertical="center" wrapText="1"/>
    </xf>
    <xf numFmtId="0" fontId="29" fillId="55" borderId="14" xfId="0" applyFont="1" applyFill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0" fillId="0" borderId="27" xfId="0" applyBorder="1"/>
    <xf numFmtId="3" fontId="0" fillId="0" borderId="27" xfId="0" applyNumberFormat="1" applyFill="1" applyBorder="1"/>
    <xf numFmtId="3" fontId="0" fillId="0" borderId="15" xfId="0" applyNumberFormat="1" applyFill="1" applyBorder="1"/>
    <xf numFmtId="4" fontId="0" fillId="0" borderId="27" xfId="0" applyNumberFormat="1" applyBorder="1"/>
    <xf numFmtId="4" fontId="0" fillId="0" borderId="15" xfId="0" applyNumberFormat="1" applyBorder="1"/>
    <xf numFmtId="0" fontId="0" fillId="0" borderId="17" xfId="0" applyBorder="1"/>
    <xf numFmtId="3" fontId="0" fillId="0" borderId="17" xfId="0" applyNumberFormat="1" applyFill="1" applyBorder="1"/>
    <xf numFmtId="3" fontId="0" fillId="0" borderId="16" xfId="0" applyNumberFormat="1" applyFill="1" applyBorder="1"/>
    <xf numFmtId="4" fontId="0" fillId="0" borderId="17" xfId="0" applyNumberFormat="1" applyBorder="1"/>
    <xf numFmtId="4" fontId="0" fillId="0" borderId="16" xfId="0" applyNumberFormat="1" applyBorder="1"/>
    <xf numFmtId="3" fontId="29" fillId="0" borderId="17" xfId="0" applyNumberFormat="1" applyFont="1" applyFill="1" applyBorder="1"/>
    <xf numFmtId="3" fontId="29" fillId="0" borderId="16" xfId="0" applyNumberFormat="1" applyFont="1" applyFill="1" applyBorder="1"/>
    <xf numFmtId="3" fontId="93" fillId="0" borderId="17" xfId="0" applyNumberFormat="1" applyFont="1" applyBorder="1"/>
    <xf numFmtId="3" fontId="29" fillId="0" borderId="17" xfId="0" applyNumberFormat="1" applyFont="1" applyBorder="1"/>
    <xf numFmtId="0" fontId="0" fillId="0" borderId="17" xfId="0" applyBorder="1" applyAlignment="1">
      <alignment wrapText="1" shrinkToFit="1"/>
    </xf>
    <xf numFmtId="0" fontId="0" fillId="0" borderId="17" xfId="0" applyBorder="1" applyAlignment="1">
      <alignment wrapText="1"/>
    </xf>
    <xf numFmtId="3" fontId="0" fillId="0" borderId="17" xfId="0" applyNumberFormat="1" applyBorder="1"/>
    <xf numFmtId="0" fontId="29" fillId="0" borderId="17" xfId="0" applyFont="1" applyBorder="1"/>
    <xf numFmtId="3" fontId="0" fillId="0" borderId="17" xfId="0" applyNumberFormat="1" applyBorder="1" applyAlignment="1">
      <alignment horizontal="center"/>
    </xf>
    <xf numFmtId="3" fontId="0" fillId="0" borderId="16" xfId="0" applyNumberFormat="1" applyBorder="1" applyAlignment="1">
      <alignment horizontal="center"/>
    </xf>
    <xf numFmtId="0" fontId="29" fillId="56" borderId="17" xfId="0" applyFont="1" applyFill="1" applyBorder="1" applyAlignment="1">
      <alignment wrapText="1"/>
    </xf>
    <xf numFmtId="0" fontId="0" fillId="0" borderId="28" xfId="0" applyBorder="1"/>
    <xf numFmtId="3" fontId="0" fillId="0" borderId="29" xfId="0" applyNumberFormat="1" applyFill="1" applyBorder="1" applyAlignment="1">
      <alignment horizontal="center"/>
    </xf>
    <xf numFmtId="3" fontId="29" fillId="0" borderId="29" xfId="0" applyNumberFormat="1" applyFont="1" applyFill="1" applyBorder="1" applyAlignment="1">
      <alignment horizontal="right"/>
    </xf>
    <xf numFmtId="3" fontId="0" fillId="0" borderId="29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0" fontId="0" fillId="0" borderId="31" xfId="0" applyBorder="1" applyAlignment="1">
      <alignment horizontal="right"/>
    </xf>
    <xf numFmtId="3" fontId="0" fillId="0" borderId="0" xfId="0" applyNumberFormat="1" applyFill="1" applyBorder="1" applyAlignment="1">
      <alignment horizontal="center"/>
    </xf>
    <xf numFmtId="3" fontId="29" fillId="0" borderId="0" xfId="0" applyNumberFormat="1" applyFont="1" applyFill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0" fontId="0" fillId="0" borderId="33" xfId="0" applyBorder="1" applyAlignment="1">
      <alignment horizontal="right"/>
    </xf>
    <xf numFmtId="3" fontId="0" fillId="0" borderId="34" xfId="0" applyNumberFormat="1" applyFill="1" applyBorder="1" applyAlignment="1">
      <alignment horizontal="center"/>
    </xf>
    <xf numFmtId="3" fontId="29" fillId="0" borderId="34" xfId="0" applyNumberFormat="1" applyFont="1" applyFill="1" applyBorder="1" applyAlignment="1">
      <alignment horizontal="right"/>
    </xf>
    <xf numFmtId="3" fontId="0" fillId="0" borderId="34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0" fontId="0" fillId="0" borderId="0" xfId="0" applyBorder="1"/>
    <xf numFmtId="3" fontId="29" fillId="0" borderId="0" xfId="0" applyNumberFormat="1" applyFont="1" applyBorder="1"/>
    <xf numFmtId="0" fontId="31" fillId="0" borderId="0" xfId="0" applyFont="1" applyFill="1" applyBorder="1"/>
    <xf numFmtId="14" fontId="94" fillId="0" borderId="0" xfId="0" applyNumberFormat="1" applyFont="1" applyBorder="1" applyAlignment="1">
      <alignment horizontal="left"/>
    </xf>
    <xf numFmtId="3" fontId="29" fillId="0" borderId="0" xfId="0" applyNumberFormat="1" applyFont="1"/>
    <xf numFmtId="0" fontId="29" fillId="0" borderId="14" xfId="0" applyFont="1" applyBorder="1" applyAlignment="1">
      <alignment horizontal="center" vertical="center"/>
    </xf>
    <xf numFmtId="0" fontId="0" fillId="0" borderId="13" xfId="0" applyBorder="1" applyAlignment="1">
      <alignment wrapText="1"/>
    </xf>
    <xf numFmtId="3" fontId="29" fillId="0" borderId="36" xfId="162" applyNumberFormat="1" applyFont="1" applyFill="1" applyBorder="1" applyAlignment="1"/>
    <xf numFmtId="3" fontId="29" fillId="55" borderId="13" xfId="0" applyNumberFormat="1" applyFont="1" applyFill="1" applyBorder="1"/>
    <xf numFmtId="4" fontId="0" fillId="0" borderId="0" xfId="0" applyNumberFormat="1" applyBorder="1"/>
    <xf numFmtId="3" fontId="29" fillId="0" borderId="13" xfId="0" applyNumberFormat="1" applyFont="1" applyBorder="1"/>
    <xf numFmtId="14" fontId="29" fillId="0" borderId="0" xfId="0" applyNumberFormat="1" applyFont="1" applyAlignment="1">
      <alignment horizontal="left"/>
    </xf>
    <xf numFmtId="0" fontId="0" fillId="0" borderId="31" xfId="0" applyBorder="1"/>
    <xf numFmtId="0" fontId="0" fillId="0" borderId="14" xfId="0" applyBorder="1"/>
    <xf numFmtId="3" fontId="0" fillId="0" borderId="14" xfId="0" applyNumberFormat="1" applyFill="1" applyBorder="1" applyAlignment="1">
      <alignment horizontal="center"/>
    </xf>
    <xf numFmtId="3" fontId="0" fillId="0" borderId="14" xfId="0" applyNumberFormat="1" applyBorder="1" applyAlignment="1">
      <alignment horizontal="center"/>
    </xf>
    <xf numFmtId="14" fontId="9" fillId="0" borderId="0" xfId="75" applyNumberFormat="1" applyFont="1" applyFill="1"/>
    <xf numFmtId="3" fontId="9" fillId="0" borderId="0" xfId="75" applyNumberFormat="1" applyFont="1" applyFill="1"/>
    <xf numFmtId="0" fontId="9" fillId="0" borderId="0" xfId="75" applyFont="1" applyFill="1" applyBorder="1" applyAlignment="1">
      <alignment horizontal="left"/>
    </xf>
    <xf numFmtId="0" fontId="9" fillId="0" borderId="0" xfId="75" applyFont="1" applyFill="1" applyBorder="1"/>
    <xf numFmtId="0" fontId="67" fillId="0" borderId="0" xfId="75" applyFont="1" applyFill="1" applyBorder="1"/>
    <xf numFmtId="3" fontId="9" fillId="0" borderId="0" xfId="75" applyNumberFormat="1" applyFont="1" applyFill="1" applyBorder="1"/>
    <xf numFmtId="0" fontId="9" fillId="0" borderId="0" xfId="75" applyFont="1" applyFill="1" applyBorder="1" applyAlignment="1">
      <alignment horizontal="right"/>
    </xf>
    <xf numFmtId="0" fontId="9" fillId="0" borderId="15" xfId="75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 wrapText="1"/>
    </xf>
    <xf numFmtId="170" fontId="9" fillId="0" borderId="14" xfId="161" applyNumberFormat="1" applyFont="1" applyFill="1" applyBorder="1" applyAlignment="1">
      <alignment horizontal="center" wrapText="1"/>
    </xf>
    <xf numFmtId="0" fontId="9" fillId="0" borderId="14" xfId="75" applyFont="1" applyFill="1" applyBorder="1" applyAlignment="1">
      <alignment horizontal="center"/>
    </xf>
    <xf numFmtId="0" fontId="67" fillId="0" borderId="14" xfId="75" applyFont="1" applyFill="1" applyBorder="1" applyAlignment="1">
      <alignment horizontal="center"/>
    </xf>
    <xf numFmtId="0" fontId="9" fillId="0" borderId="14" xfId="163" applyFont="1" applyFill="1" applyBorder="1" applyAlignment="1">
      <alignment horizontal="center"/>
    </xf>
    <xf numFmtId="0" fontId="9" fillId="0" borderId="16" xfId="75" applyFont="1" applyFill="1" applyBorder="1" applyAlignment="1">
      <alignment horizontal="left"/>
    </xf>
    <xf numFmtId="0" fontId="9" fillId="0" borderId="16" xfId="75" applyFont="1" applyFill="1" applyBorder="1" applyAlignment="1">
      <alignment horizontal="center"/>
    </xf>
    <xf numFmtId="0" fontId="67" fillId="0" borderId="16" xfId="75" applyFont="1" applyFill="1" applyBorder="1" applyAlignment="1">
      <alignment horizontal="center"/>
    </xf>
    <xf numFmtId="0" fontId="9" fillId="0" borderId="16" xfId="75" applyFont="1" applyFill="1" applyBorder="1"/>
    <xf numFmtId="3" fontId="9" fillId="0" borderId="16" xfId="75" applyNumberFormat="1" applyFont="1" applyFill="1" applyBorder="1"/>
    <xf numFmtId="2" fontId="9" fillId="0" borderId="16" xfId="75" applyNumberFormat="1" applyFont="1" applyFill="1" applyBorder="1"/>
    <xf numFmtId="2" fontId="9" fillId="0" borderId="16" xfId="75" applyNumberFormat="1" applyFont="1" applyFill="1" applyBorder="1" applyAlignment="1">
      <alignment horizontal="center"/>
    </xf>
    <xf numFmtId="3" fontId="9" fillId="0" borderId="11" xfId="75" applyNumberFormat="1" applyFont="1" applyFill="1" applyBorder="1"/>
    <xf numFmtId="3" fontId="9" fillId="0" borderId="13" xfId="75" applyNumberFormat="1" applyFont="1" applyFill="1" applyBorder="1"/>
    <xf numFmtId="2" fontId="9" fillId="0" borderId="13" xfId="75" applyNumberFormat="1" applyFont="1" applyFill="1" applyBorder="1"/>
    <xf numFmtId="0" fontId="9" fillId="0" borderId="15" xfId="75" applyFont="1" applyFill="1" applyBorder="1"/>
    <xf numFmtId="3" fontId="9" fillId="0" borderId="15" xfId="75" applyNumberFormat="1" applyFont="1" applyFill="1" applyBorder="1"/>
    <xf numFmtId="0" fontId="9" fillId="0" borderId="13" xfId="75" applyFont="1" applyFill="1" applyBorder="1"/>
    <xf numFmtId="0" fontId="9" fillId="0" borderId="15" xfId="163" applyFont="1" applyFill="1" applyBorder="1"/>
    <xf numFmtId="0" fontId="67" fillId="0" borderId="15" xfId="163" applyFont="1" applyFill="1" applyBorder="1"/>
    <xf numFmtId="2" fontId="9" fillId="0" borderId="15" xfId="75" applyNumberFormat="1" applyFont="1" applyFill="1" applyBorder="1"/>
    <xf numFmtId="0" fontId="9" fillId="0" borderId="16" xfId="163" applyFont="1" applyFill="1" applyBorder="1"/>
    <xf numFmtId="3" fontId="9" fillId="0" borderId="16" xfId="163" applyNumberFormat="1" applyFont="1" applyFill="1" applyBorder="1"/>
    <xf numFmtId="3" fontId="9" fillId="0" borderId="13" xfId="163" applyNumberFormat="1" applyFont="1" applyFill="1" applyBorder="1"/>
    <xf numFmtId="0" fontId="9" fillId="0" borderId="0" xfId="164" applyFont="1" applyFill="1"/>
    <xf numFmtId="0" fontId="9" fillId="0" borderId="0" xfId="0" applyFont="1" applyFill="1"/>
    <xf numFmtId="0" fontId="33" fillId="0" borderId="0" xfId="0" applyFont="1"/>
    <xf numFmtId="0" fontId="33" fillId="0" borderId="0" xfId="0" applyFont="1" applyAlignment="1">
      <alignment horizontal="right"/>
    </xf>
    <xf numFmtId="0" fontId="95" fillId="0" borderId="37" xfId="0" applyFont="1" applyBorder="1" applyAlignment="1">
      <alignment horizontal="center"/>
    </xf>
    <xf numFmtId="0" fontId="96" fillId="0" borderId="28" xfId="0" applyFont="1" applyBorder="1" applyAlignment="1">
      <alignment horizontal="center" wrapText="1"/>
    </xf>
    <xf numFmtId="0" fontId="95" fillId="0" borderId="38" xfId="0" applyFont="1" applyBorder="1" applyAlignment="1"/>
    <xf numFmtId="0" fontId="95" fillId="0" borderId="39" xfId="0" applyFont="1" applyBorder="1" applyAlignment="1"/>
    <xf numFmtId="0" fontId="95" fillId="0" borderId="40" xfId="0" applyFont="1" applyBorder="1" applyAlignment="1"/>
    <xf numFmtId="0" fontId="95" fillId="0" borderId="39" xfId="0" applyFont="1" applyBorder="1" applyAlignment="1">
      <alignment horizontal="center"/>
    </xf>
    <xf numFmtId="0" fontId="95" fillId="0" borderId="40" xfId="0" applyFont="1" applyBorder="1" applyAlignment="1">
      <alignment horizontal="center"/>
    </xf>
    <xf numFmtId="0" fontId="33" fillId="0" borderId="41" xfId="0" applyFont="1" applyBorder="1"/>
    <xf numFmtId="0" fontId="96" fillId="0" borderId="33" xfId="0" applyFont="1" applyBorder="1" applyAlignment="1">
      <alignment horizontal="center" wrapText="1"/>
    </xf>
    <xf numFmtId="14" fontId="33" fillId="0" borderId="42" xfId="0" applyNumberFormat="1" applyFont="1" applyBorder="1" applyAlignment="1">
      <alignment horizontal="center" wrapText="1"/>
    </xf>
    <xf numFmtId="14" fontId="33" fillId="0" borderId="35" xfId="0" applyNumberFormat="1" applyFont="1" applyBorder="1" applyAlignment="1">
      <alignment horizontal="center" wrapText="1"/>
    </xf>
    <xf numFmtId="0" fontId="33" fillId="0" borderId="35" xfId="0" applyFont="1" applyBorder="1" applyAlignment="1">
      <alignment horizontal="center" wrapText="1"/>
    </xf>
    <xf numFmtId="49" fontId="33" fillId="0" borderId="35" xfId="0" applyNumberFormat="1" applyFont="1" applyBorder="1" applyAlignment="1">
      <alignment horizontal="center"/>
    </xf>
    <xf numFmtId="0" fontId="33" fillId="0" borderId="41" xfId="0" applyFont="1" applyBorder="1" applyAlignment="1">
      <alignment horizontal="center"/>
    </xf>
    <xf numFmtId="0" fontId="33" fillId="0" borderId="35" xfId="0" applyFont="1" applyBorder="1" applyAlignment="1">
      <alignment horizontal="center"/>
    </xf>
    <xf numFmtId="0" fontId="33" fillId="0" borderId="42" xfId="0" applyFont="1" applyBorder="1" applyAlignment="1">
      <alignment horizontal="center"/>
    </xf>
    <xf numFmtId="0" fontId="33" fillId="0" borderId="39" xfId="0" applyFont="1" applyBorder="1" applyAlignment="1">
      <alignment horizontal="center"/>
    </xf>
    <xf numFmtId="0" fontId="33" fillId="0" borderId="40" xfId="0" applyFont="1" applyBorder="1" applyAlignment="1">
      <alignment horizontal="center"/>
    </xf>
    <xf numFmtId="0" fontId="33" fillId="0" borderId="37" xfId="0" applyFont="1" applyBorder="1"/>
    <xf numFmtId="0" fontId="33" fillId="0" borderId="28" xfId="0" applyFont="1" applyBorder="1"/>
    <xf numFmtId="0" fontId="33" fillId="0" borderId="29" xfId="0" applyFont="1" applyBorder="1"/>
    <xf numFmtId="0" fontId="33" fillId="0" borderId="43" xfId="0" applyFont="1" applyBorder="1"/>
    <xf numFmtId="0" fontId="33" fillId="0" borderId="31" xfId="0" applyFont="1" applyBorder="1" applyAlignment="1">
      <alignment horizontal="left"/>
    </xf>
    <xf numFmtId="171" fontId="33" fillId="0" borderId="43" xfId="0" applyNumberFormat="1" applyFont="1" applyBorder="1" applyAlignment="1">
      <alignment horizontal="right"/>
    </xf>
    <xf numFmtId="171" fontId="33" fillId="0" borderId="0" xfId="0" applyNumberFormat="1" applyFont="1" applyBorder="1" applyAlignment="1">
      <alignment horizontal="right"/>
    </xf>
    <xf numFmtId="0" fontId="95" fillId="0" borderId="43" xfId="0" applyFont="1" applyBorder="1"/>
    <xf numFmtId="0" fontId="95" fillId="0" borderId="31" xfId="0" applyFont="1" applyBorder="1" applyAlignment="1">
      <alignment horizontal="left"/>
    </xf>
    <xf numFmtId="171" fontId="95" fillId="0" borderId="43" xfId="0" applyNumberFormat="1" applyFont="1" applyBorder="1" applyAlignment="1">
      <alignment horizontal="right"/>
    </xf>
    <xf numFmtId="171" fontId="95" fillId="0" borderId="0" xfId="0" applyNumberFormat="1" applyFont="1" applyBorder="1" applyAlignment="1">
      <alignment horizontal="right"/>
    </xf>
    <xf numFmtId="0" fontId="97" fillId="0" borderId="43" xfId="0" applyFont="1" applyBorder="1"/>
    <xf numFmtId="0" fontId="97" fillId="0" borderId="31" xfId="0" applyFont="1" applyBorder="1"/>
    <xf numFmtId="171" fontId="97" fillId="0" borderId="43" xfId="0" applyNumberFormat="1" applyFont="1" applyBorder="1"/>
    <xf numFmtId="171" fontId="97" fillId="0" borderId="0" xfId="0" applyNumberFormat="1" applyFont="1"/>
    <xf numFmtId="0" fontId="98" fillId="0" borderId="31" xfId="0" applyFont="1" applyBorder="1"/>
    <xf numFmtId="0" fontId="98" fillId="0" borderId="43" xfId="0" applyFont="1" applyBorder="1"/>
    <xf numFmtId="171" fontId="97" fillId="0" borderId="0" xfId="0" applyNumberFormat="1" applyFont="1" applyBorder="1"/>
    <xf numFmtId="171" fontId="98" fillId="0" borderId="43" xfId="0" applyNumberFormat="1" applyFont="1" applyBorder="1"/>
    <xf numFmtId="0" fontId="33" fillId="0" borderId="31" xfId="0" applyFont="1" applyBorder="1"/>
    <xf numFmtId="171" fontId="33" fillId="0" borderId="43" xfId="0" applyNumberFormat="1" applyFont="1" applyBorder="1"/>
    <xf numFmtId="171" fontId="33" fillId="0" borderId="41" xfId="0" applyNumberFormat="1" applyFont="1" applyBorder="1"/>
    <xf numFmtId="0" fontId="95" fillId="0" borderId="42" xfId="0" applyFont="1" applyBorder="1"/>
    <xf numFmtId="171" fontId="95" fillId="0" borderId="42" xfId="0" applyNumberFormat="1" applyFont="1" applyBorder="1" applyAlignment="1">
      <alignment horizontal="right"/>
    </xf>
    <xf numFmtId="171" fontId="95" fillId="0" borderId="40" xfId="0" applyNumberFormat="1" applyFont="1" applyBorder="1" applyAlignment="1">
      <alignment horizontal="right"/>
    </xf>
    <xf numFmtId="0" fontId="33" fillId="0" borderId="0" xfId="0" applyFont="1" applyBorder="1"/>
    <xf numFmtId="3" fontId="33" fillId="0" borderId="0" xfId="0" applyNumberFormat="1" applyFont="1" applyBorder="1" applyAlignment="1">
      <alignment horizontal="right"/>
    </xf>
    <xf numFmtId="0" fontId="99" fillId="0" borderId="0" xfId="0" applyFont="1"/>
    <xf numFmtId="0" fontId="98" fillId="0" borderId="0" xfId="0" applyFont="1"/>
    <xf numFmtId="3" fontId="100" fillId="0" borderId="0" xfId="0" applyNumberFormat="1" applyFont="1" applyBorder="1" applyAlignment="1">
      <alignment horizontal="right"/>
    </xf>
    <xf numFmtId="0" fontId="100" fillId="0" borderId="42" xfId="0" applyFont="1" applyBorder="1" applyAlignment="1">
      <alignment horizontal="center"/>
    </xf>
    <xf numFmtId="0" fontId="101" fillId="0" borderId="42" xfId="0" applyFont="1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100" fillId="0" borderId="43" xfId="0" applyFont="1" applyBorder="1" applyAlignment="1">
      <alignment horizontal="center"/>
    </xf>
    <xf numFmtId="3" fontId="101" fillId="0" borderId="37" xfId="0" applyNumberFormat="1" applyFont="1" applyBorder="1" applyAlignment="1">
      <alignment horizontal="right"/>
    </xf>
    <xf numFmtId="3" fontId="0" fillId="0" borderId="43" xfId="0" applyNumberFormat="1" applyBorder="1"/>
    <xf numFmtId="0" fontId="0" fillId="0" borderId="43" xfId="0" applyBorder="1"/>
    <xf numFmtId="3" fontId="32" fillId="0" borderId="32" xfId="0" applyNumberFormat="1" applyFont="1" applyBorder="1"/>
    <xf numFmtId="3" fontId="101" fillId="0" borderId="43" xfId="0" applyNumberFormat="1" applyFont="1" applyBorder="1" applyAlignment="1">
      <alignment horizontal="right"/>
    </xf>
    <xf numFmtId="3" fontId="102" fillId="0" borderId="43" xfId="0" applyNumberFormat="1" applyFont="1" applyBorder="1" applyAlignment="1">
      <alignment horizontal="right"/>
    </xf>
    <xf numFmtId="3" fontId="101" fillId="0" borderId="42" xfId="0" applyNumberFormat="1" applyFont="1" applyBorder="1" applyAlignment="1">
      <alignment horizontal="right"/>
    </xf>
    <xf numFmtId="3" fontId="101" fillId="0" borderId="40" xfId="0" applyNumberFormat="1" applyFont="1" applyBorder="1" applyAlignment="1">
      <alignment horizontal="right"/>
    </xf>
    <xf numFmtId="0" fontId="100" fillId="0" borderId="0" xfId="0" applyFont="1" applyBorder="1" applyAlignment="1">
      <alignment horizontal="left"/>
    </xf>
    <xf numFmtId="0" fontId="32" fillId="0" borderId="0" xfId="0" applyFont="1"/>
    <xf numFmtId="0" fontId="100" fillId="0" borderId="0" xfId="0" applyFont="1" applyFill="1" applyBorder="1" applyAlignment="1">
      <alignment horizontal="left"/>
    </xf>
    <xf numFmtId="3" fontId="101" fillId="0" borderId="0" xfId="0" applyNumberFormat="1" applyFont="1" applyBorder="1" applyAlignment="1">
      <alignment horizontal="right"/>
    </xf>
    <xf numFmtId="0" fontId="100" fillId="0" borderId="28" xfId="0" applyFont="1" applyBorder="1" applyAlignment="1">
      <alignment horizontal="center"/>
    </xf>
    <xf numFmtId="0" fontId="101" fillId="0" borderId="37" xfId="0" applyFont="1" applyBorder="1" applyAlignment="1">
      <alignment horizontal="center"/>
    </xf>
    <xf numFmtId="0" fontId="100" fillId="0" borderId="33" xfId="0" applyFont="1" applyBorder="1" applyAlignment="1">
      <alignment horizontal="center"/>
    </xf>
    <xf numFmtId="0" fontId="101" fillId="0" borderId="41" xfId="0" applyFont="1" applyBorder="1" applyAlignment="1">
      <alignment horizontal="center"/>
    </xf>
    <xf numFmtId="0" fontId="100" fillId="0" borderId="31" xfId="0" applyFont="1" applyBorder="1" applyAlignment="1">
      <alignment horizontal="center"/>
    </xf>
    <xf numFmtId="3" fontId="32" fillId="0" borderId="43" xfId="0" applyNumberFormat="1" applyFont="1" applyBorder="1"/>
    <xf numFmtId="0" fontId="32" fillId="0" borderId="43" xfId="0" applyFont="1" applyBorder="1"/>
    <xf numFmtId="0" fontId="100" fillId="0" borderId="38" xfId="0" applyFont="1" applyBorder="1" applyAlignment="1">
      <alignment horizontal="center"/>
    </xf>
    <xf numFmtId="3" fontId="32" fillId="0" borderId="42" xfId="0" applyNumberFormat="1" applyFont="1" applyBorder="1"/>
    <xf numFmtId="0" fontId="100" fillId="0" borderId="0" xfId="0" applyFont="1" applyBorder="1" applyAlignment="1">
      <alignment horizontal="center"/>
    </xf>
    <xf numFmtId="3" fontId="32" fillId="0" borderId="0" xfId="0" applyNumberFormat="1" applyFont="1" applyBorder="1"/>
    <xf numFmtId="0" fontId="104" fillId="0" borderId="0" xfId="165" applyFont="1" applyAlignment="1">
      <alignment horizontal="centerContinuous"/>
    </xf>
    <xf numFmtId="0" fontId="105" fillId="0" borderId="0" xfId="165" applyFont="1" applyAlignment="1">
      <alignment horizontal="centerContinuous"/>
    </xf>
    <xf numFmtId="0" fontId="105" fillId="0" borderId="0" xfId="165" applyFont="1" applyAlignment="1"/>
    <xf numFmtId="0" fontId="32" fillId="0" borderId="0" xfId="165"/>
    <xf numFmtId="0" fontId="32" fillId="0" borderId="0" xfId="165" applyFont="1" applyAlignment="1">
      <alignment horizontal="right"/>
    </xf>
    <xf numFmtId="0" fontId="48" fillId="0" borderId="0" xfId="165" applyFont="1" applyAlignment="1">
      <alignment horizontal="right"/>
    </xf>
    <xf numFmtId="0" fontId="98" fillId="0" borderId="0" xfId="165" applyFont="1" applyAlignment="1">
      <alignment horizontal="right"/>
    </xf>
    <xf numFmtId="0" fontId="46" fillId="0" borderId="37" xfId="165" applyFont="1" applyBorder="1" applyAlignment="1">
      <alignment horizontal="center"/>
    </xf>
    <xf numFmtId="0" fontId="106" fillId="0" borderId="44" xfId="165" applyFont="1" applyBorder="1" applyAlignment="1">
      <alignment horizontal="centerContinuous"/>
    </xf>
    <xf numFmtId="0" fontId="46" fillId="0" borderId="44" xfId="165" applyFont="1" applyBorder="1" applyAlignment="1">
      <alignment horizontal="centerContinuous"/>
    </xf>
    <xf numFmtId="0" fontId="107" fillId="0" borderId="44" xfId="165" applyFont="1" applyBorder="1" applyAlignment="1">
      <alignment horizontal="centerContinuous"/>
    </xf>
    <xf numFmtId="0" fontId="46" fillId="0" borderId="45" xfId="165" applyFont="1" applyBorder="1" applyAlignment="1">
      <alignment horizontal="centerContinuous"/>
    </xf>
    <xf numFmtId="0" fontId="107" fillId="0" borderId="43" xfId="165" applyFont="1" applyBorder="1"/>
    <xf numFmtId="0" fontId="46" fillId="0" borderId="43" xfId="165" applyFont="1" applyBorder="1" applyAlignment="1">
      <alignment horizontal="center"/>
    </xf>
    <xf numFmtId="0" fontId="46" fillId="0" borderId="46" xfId="165" applyFont="1" applyBorder="1" applyAlignment="1">
      <alignment horizontal="centerContinuous"/>
    </xf>
    <xf numFmtId="0" fontId="46" fillId="0" borderId="47" xfId="165" applyFont="1" applyBorder="1" applyAlignment="1">
      <alignment horizontal="centerContinuous"/>
    </xf>
    <xf numFmtId="0" fontId="46" fillId="0" borderId="48" xfId="165" applyFont="1" applyBorder="1" applyAlignment="1">
      <alignment horizontal="centerContinuous"/>
    </xf>
    <xf numFmtId="0" fontId="99" fillId="0" borderId="31" xfId="165" applyFont="1" applyBorder="1" applyAlignment="1">
      <alignment horizontal="center"/>
    </xf>
    <xf numFmtId="0" fontId="99" fillId="0" borderId="15" xfId="165" applyFont="1" applyBorder="1" applyAlignment="1">
      <alignment horizontal="center"/>
    </xf>
    <xf numFmtId="0" fontId="99" fillId="0" borderId="49" xfId="165" applyFont="1" applyBorder="1" applyAlignment="1">
      <alignment horizontal="center"/>
    </xf>
    <xf numFmtId="0" fontId="107" fillId="0" borderId="32" xfId="165" applyFont="1" applyBorder="1" applyAlignment="1">
      <alignment horizontal="center"/>
    </xf>
    <xf numFmtId="0" fontId="108" fillId="0" borderId="42" xfId="165" applyFont="1" applyBorder="1" applyAlignment="1">
      <alignment horizontal="center"/>
    </xf>
    <xf numFmtId="0" fontId="108" fillId="0" borderId="38" xfId="165" applyFont="1" applyBorder="1" applyAlignment="1">
      <alignment horizontal="center"/>
    </xf>
    <xf numFmtId="0" fontId="108" fillId="0" borderId="50" xfId="165" applyFont="1" applyBorder="1" applyAlignment="1">
      <alignment horizontal="center"/>
    </xf>
    <xf numFmtId="0" fontId="108" fillId="0" borderId="40" xfId="165" applyFont="1" applyBorder="1" applyAlignment="1">
      <alignment horizontal="center"/>
    </xf>
    <xf numFmtId="0" fontId="99" fillId="0" borderId="43" xfId="165" applyFont="1" applyBorder="1"/>
    <xf numFmtId="172" fontId="97" fillId="0" borderId="43" xfId="165" applyNumberFormat="1" applyFont="1" applyBorder="1"/>
    <xf numFmtId="172" fontId="99" fillId="0" borderId="31" xfId="165" applyNumberFormat="1" applyFont="1" applyBorder="1"/>
    <xf numFmtId="172" fontId="99" fillId="0" borderId="16" xfId="165" applyNumberFormat="1" applyFont="1" applyBorder="1"/>
    <xf numFmtId="172" fontId="99" fillId="0" borderId="32" xfId="165" applyNumberFormat="1" applyFont="1" applyBorder="1"/>
    <xf numFmtId="172" fontId="32" fillId="0" borderId="0" xfId="165" applyNumberFormat="1"/>
    <xf numFmtId="0" fontId="99" fillId="0" borderId="41" xfId="165" applyFont="1" applyBorder="1"/>
    <xf numFmtId="172" fontId="99" fillId="0" borderId="41" xfId="165" applyNumberFormat="1" applyFont="1" applyBorder="1"/>
    <xf numFmtId="172" fontId="99" fillId="0" borderId="33" xfId="165" applyNumberFormat="1" applyFont="1" applyBorder="1"/>
    <xf numFmtId="172" fontId="99" fillId="0" borderId="51" xfId="165" applyNumberFormat="1" applyFont="1" applyBorder="1"/>
    <xf numFmtId="172" fontId="99" fillId="0" borderId="35" xfId="165" applyNumberFormat="1" applyFont="1" applyBorder="1"/>
    <xf numFmtId="0" fontId="107" fillId="0" borderId="31" xfId="165" applyFont="1" applyBorder="1" applyAlignment="1">
      <alignment horizontal="center"/>
    </xf>
    <xf numFmtId="0" fontId="107" fillId="0" borderId="15" xfId="165" applyFont="1" applyBorder="1" applyAlignment="1">
      <alignment horizontal="center"/>
    </xf>
    <xf numFmtId="0" fontId="32" fillId="0" borderId="0" xfId="165" applyFont="1"/>
    <xf numFmtId="0" fontId="99" fillId="0" borderId="0" xfId="165" applyFont="1" applyAlignment="1">
      <alignment horizontal="right"/>
    </xf>
    <xf numFmtId="0" fontId="109" fillId="0" borderId="37" xfId="165" applyFont="1" applyBorder="1" applyAlignment="1">
      <alignment horizontal="center"/>
    </xf>
    <xf numFmtId="0" fontId="109" fillId="0" borderId="43" xfId="165" applyFont="1" applyBorder="1" applyAlignment="1">
      <alignment horizontal="center"/>
    </xf>
    <xf numFmtId="0" fontId="107" fillId="0" borderId="43" xfId="165" applyFont="1" applyBorder="1" applyAlignment="1">
      <alignment horizontal="center"/>
    </xf>
    <xf numFmtId="0" fontId="97" fillId="0" borderId="43" xfId="165" applyFont="1" applyBorder="1"/>
    <xf numFmtId="172" fontId="99" fillId="0" borderId="43" xfId="165" applyNumberFormat="1" applyFont="1" applyBorder="1"/>
    <xf numFmtId="172" fontId="97" fillId="0" borderId="43" xfId="165" applyNumberFormat="1" applyFont="1" applyFill="1" applyBorder="1"/>
    <xf numFmtId="172" fontId="99" fillId="0" borderId="41" xfId="165" applyNumberFormat="1" applyFont="1" applyFill="1" applyBorder="1"/>
    <xf numFmtId="0" fontId="110" fillId="0" borderId="0" xfId="165" applyFont="1"/>
    <xf numFmtId="172" fontId="110" fillId="0" borderId="0" xfId="165" applyNumberFormat="1" applyFont="1"/>
    <xf numFmtId="0" fontId="1" fillId="0" borderId="0" xfId="166" applyFill="1"/>
    <xf numFmtId="0" fontId="111" fillId="0" borderId="0" xfId="166" applyFont="1" applyFill="1" applyAlignment="1">
      <alignment horizontal="center" wrapText="1"/>
    </xf>
    <xf numFmtId="173" fontId="111" fillId="0" borderId="0" xfId="166" applyNumberFormat="1" applyFont="1" applyFill="1" applyAlignment="1">
      <alignment horizontal="center" wrapText="1"/>
    </xf>
    <xf numFmtId="173" fontId="1" fillId="0" borderId="0" xfId="166" applyNumberFormat="1" applyFill="1"/>
    <xf numFmtId="49" fontId="95" fillId="0" borderId="14" xfId="166" applyNumberFormat="1" applyFont="1" applyFill="1" applyBorder="1" applyAlignment="1">
      <alignment horizontal="left"/>
    </xf>
    <xf numFmtId="49" fontId="112" fillId="0" borderId="14" xfId="166" applyNumberFormat="1" applyFont="1" applyFill="1" applyBorder="1" applyAlignment="1">
      <alignment horizontal="center" wrapText="1"/>
    </xf>
    <xf numFmtId="49" fontId="112" fillId="0" borderId="14" xfId="166" applyNumberFormat="1" applyFont="1" applyFill="1" applyBorder="1" applyAlignment="1">
      <alignment horizontal="center" vertical="center"/>
    </xf>
    <xf numFmtId="49" fontId="112" fillId="0" borderId="14" xfId="166" applyNumberFormat="1" applyFont="1" applyFill="1" applyBorder="1" applyAlignment="1">
      <alignment horizontal="center" vertical="center" wrapText="1"/>
    </xf>
    <xf numFmtId="49" fontId="90" fillId="0" borderId="16" xfId="166" applyNumberFormat="1" applyFont="1" applyFill="1" applyBorder="1" applyAlignment="1">
      <alignment horizontal="left"/>
    </xf>
    <xf numFmtId="173" fontId="90" fillId="0" borderId="16" xfId="166" applyNumberFormat="1" applyFont="1" applyFill="1" applyBorder="1"/>
    <xf numFmtId="49" fontId="1" fillId="0" borderId="16" xfId="166" applyNumberFormat="1" applyFill="1" applyBorder="1" applyAlignment="1">
      <alignment horizontal="left"/>
    </xf>
    <xf numFmtId="173" fontId="1" fillId="0" borderId="16" xfId="166" applyNumberFormat="1" applyFill="1" applyBorder="1"/>
    <xf numFmtId="173" fontId="113" fillId="0" borderId="16" xfId="166" applyNumberFormat="1" applyFont="1" applyFill="1" applyBorder="1"/>
    <xf numFmtId="49" fontId="90" fillId="0" borderId="51" xfId="166" applyNumberFormat="1" applyFont="1" applyFill="1" applyBorder="1" applyAlignment="1">
      <alignment horizontal="left"/>
    </xf>
    <xf numFmtId="174" fontId="90" fillId="0" borderId="51" xfId="166" applyNumberFormat="1" applyFont="1" applyFill="1" applyBorder="1"/>
    <xf numFmtId="174" fontId="90" fillId="0" borderId="16" xfId="166" applyNumberFormat="1" applyFont="1" applyFill="1" applyBorder="1"/>
    <xf numFmtId="49" fontId="90" fillId="0" borderId="15" xfId="166" applyNumberFormat="1" applyFont="1" applyFill="1" applyBorder="1" applyAlignment="1">
      <alignment horizontal="left"/>
    </xf>
    <xf numFmtId="173" fontId="90" fillId="0" borderId="15" xfId="166" applyNumberFormat="1" applyFont="1" applyFill="1" applyBorder="1"/>
    <xf numFmtId="173" fontId="114" fillId="0" borderId="16" xfId="166" applyNumberFormat="1" applyFont="1" applyFill="1" applyBorder="1"/>
    <xf numFmtId="173" fontId="115" fillId="0" borderId="16" xfId="166" applyNumberFormat="1" applyFont="1" applyFill="1" applyBorder="1"/>
    <xf numFmtId="175" fontId="115" fillId="0" borderId="16" xfId="166" applyNumberFormat="1" applyFont="1" applyFill="1" applyBorder="1"/>
    <xf numFmtId="174" fontId="116" fillId="0" borderId="51" xfId="166" applyNumberFormat="1" applyFont="1" applyFill="1" applyBorder="1"/>
    <xf numFmtId="173" fontId="116" fillId="0" borderId="16" xfId="166" applyNumberFormat="1" applyFont="1" applyFill="1" applyBorder="1"/>
    <xf numFmtId="49" fontId="90" fillId="0" borderId="14" xfId="166" applyNumberFormat="1" applyFont="1" applyFill="1" applyBorder="1" applyAlignment="1">
      <alignment horizontal="left"/>
    </xf>
    <xf numFmtId="174" fontId="90" fillId="0" borderId="14" xfId="166" applyNumberFormat="1" applyFont="1" applyFill="1" applyBorder="1"/>
    <xf numFmtId="4" fontId="1" fillId="0" borderId="0" xfId="166" applyNumberFormat="1" applyFill="1"/>
    <xf numFmtId="0" fontId="32" fillId="0" borderId="0" xfId="157"/>
    <xf numFmtId="0" fontId="48" fillId="0" borderId="0" xfId="157" applyFont="1" applyAlignment="1">
      <alignment horizontal="right"/>
    </xf>
    <xf numFmtId="0" fontId="48" fillId="0" borderId="0" xfId="157" applyFont="1" applyFill="1" applyAlignment="1">
      <alignment horizontal="right"/>
    </xf>
    <xf numFmtId="0" fontId="106" fillId="0" borderId="0" xfId="157" applyFont="1" applyAlignment="1">
      <alignment horizontal="centerContinuous"/>
    </xf>
    <xf numFmtId="0" fontId="119" fillId="0" borderId="0" xfId="157" applyFont="1" applyAlignment="1">
      <alignment horizontal="centerContinuous"/>
    </xf>
    <xf numFmtId="0" fontId="119" fillId="0" borderId="0" xfId="157" applyFont="1" applyFill="1" applyAlignment="1">
      <alignment horizontal="centerContinuous"/>
    </xf>
    <xf numFmtId="0" fontId="32" fillId="0" borderId="0" xfId="157" applyAlignment="1">
      <alignment horizontal="centerContinuous"/>
    </xf>
    <xf numFmtId="0" fontId="120" fillId="0" borderId="0" xfId="157" applyFont="1" applyAlignment="1">
      <alignment horizontal="centerContinuous"/>
    </xf>
    <xf numFmtId="0" fontId="32" fillId="0" borderId="0" xfId="157" applyFill="1" applyAlignment="1">
      <alignment horizontal="centerContinuous"/>
    </xf>
    <xf numFmtId="0" fontId="107" fillId="0" borderId="0" xfId="157" applyFont="1"/>
    <xf numFmtId="0" fontId="107" fillId="0" borderId="0" xfId="157" applyFont="1" applyAlignment="1">
      <alignment horizontal="right"/>
    </xf>
    <xf numFmtId="0" fontId="107" fillId="0" borderId="0" xfId="157" applyFont="1" applyFill="1" applyAlignment="1">
      <alignment horizontal="right"/>
    </xf>
    <xf numFmtId="0" fontId="98" fillId="0" borderId="0" xfId="157" applyFont="1" applyAlignment="1">
      <alignment horizontal="right"/>
    </xf>
    <xf numFmtId="0" fontId="97" fillId="0" borderId="37" xfId="157" applyFont="1" applyBorder="1" applyAlignment="1">
      <alignment horizontal="center"/>
    </xf>
    <xf numFmtId="0" fontId="121" fillId="0" borderId="52" xfId="157" applyFont="1" applyBorder="1" applyAlignment="1">
      <alignment horizontal="centerContinuous"/>
    </xf>
    <xf numFmtId="0" fontId="121" fillId="0" borderId="44" xfId="157" applyFont="1" applyBorder="1" applyAlignment="1">
      <alignment horizontal="centerContinuous"/>
    </xf>
    <xf numFmtId="0" fontId="121" fillId="0" borderId="45" xfId="157" applyFont="1" applyBorder="1" applyAlignment="1">
      <alignment horizontal="centerContinuous"/>
    </xf>
    <xf numFmtId="0" fontId="121" fillId="0" borderId="30" xfId="157" applyFont="1" applyBorder="1" applyAlignment="1">
      <alignment horizontal="center"/>
    </xf>
    <xf numFmtId="0" fontId="121" fillId="0" borderId="30" xfId="157" applyFont="1" applyFill="1" applyBorder="1" applyAlignment="1">
      <alignment horizontal="center"/>
    </xf>
    <xf numFmtId="0" fontId="97" fillId="0" borderId="53" xfId="157" applyFont="1" applyBorder="1" applyAlignment="1">
      <alignment horizontal="center"/>
    </xf>
    <xf numFmtId="0" fontId="121" fillId="0" borderId="54" xfId="157" applyFont="1" applyBorder="1" applyAlignment="1">
      <alignment horizontal="center"/>
    </xf>
    <xf numFmtId="0" fontId="121" fillId="0" borderId="11" xfId="157" applyFont="1" applyBorder="1"/>
    <xf numFmtId="0" fontId="121" fillId="0" borderId="15" xfId="157" applyFont="1" applyBorder="1" applyAlignment="1">
      <alignment horizontal="center"/>
    </xf>
    <xf numFmtId="0" fontId="121" fillId="0" borderId="32" xfId="157" applyFont="1" applyBorder="1" applyAlignment="1"/>
    <xf numFmtId="0" fontId="121" fillId="0" borderId="32" xfId="157" applyFont="1" applyBorder="1"/>
    <xf numFmtId="0" fontId="121" fillId="0" borderId="32" xfId="157" applyFont="1" applyBorder="1" applyAlignment="1">
      <alignment horizontal="center"/>
    </xf>
    <xf numFmtId="0" fontId="121" fillId="0" borderId="32" xfId="157" applyFont="1" applyFill="1" applyBorder="1" applyAlignment="1">
      <alignment horizontal="center"/>
    </xf>
    <xf numFmtId="0" fontId="32" fillId="0" borderId="43" xfId="157" applyBorder="1" applyAlignment="1">
      <alignment horizontal="center"/>
    </xf>
    <xf numFmtId="0" fontId="121" fillId="0" borderId="54" xfId="157" applyFont="1" applyBorder="1"/>
    <xf numFmtId="0" fontId="121" fillId="0" borderId="32" xfId="157" applyFont="1" applyBorder="1" applyAlignment="1">
      <alignment horizontal="left"/>
    </xf>
    <xf numFmtId="0" fontId="121" fillId="0" borderId="43" xfId="157" applyFont="1" applyBorder="1"/>
    <xf numFmtId="0" fontId="97" fillId="0" borderId="32" xfId="157" applyFont="1" applyBorder="1" applyAlignment="1">
      <alignment horizontal="center"/>
    </xf>
    <xf numFmtId="0" fontId="98" fillId="0" borderId="32" xfId="157" applyFont="1" applyBorder="1" applyAlignment="1">
      <alignment horizontal="center"/>
    </xf>
    <xf numFmtId="0" fontId="121" fillId="0" borderId="55" xfId="157" applyFont="1" applyBorder="1"/>
    <xf numFmtId="0" fontId="121" fillId="0" borderId="56" xfId="157" applyFont="1" applyBorder="1"/>
    <xf numFmtId="0" fontId="121" fillId="0" borderId="35" xfId="157" applyFont="1" applyBorder="1" applyAlignment="1">
      <alignment horizontal="left"/>
    </xf>
    <xf numFmtId="0" fontId="121" fillId="0" borderId="35" xfId="157" applyFont="1" applyBorder="1"/>
    <xf numFmtId="49" fontId="97" fillId="0" borderId="32" xfId="157" applyNumberFormat="1" applyFont="1" applyFill="1" applyBorder="1" applyAlignment="1">
      <alignment horizontal="center"/>
    </xf>
    <xf numFmtId="49" fontId="97" fillId="0" borderId="35" xfId="157" applyNumberFormat="1" applyFont="1" applyBorder="1" applyAlignment="1">
      <alignment horizontal="center"/>
    </xf>
    <xf numFmtId="0" fontId="108" fillId="0" borderId="35" xfId="157" applyFont="1" applyBorder="1" applyAlignment="1">
      <alignment horizontal="center"/>
    </xf>
    <xf numFmtId="0" fontId="32" fillId="0" borderId="42" xfId="157" applyBorder="1" applyAlignment="1">
      <alignment horizontal="center"/>
    </xf>
    <xf numFmtId="0" fontId="99" fillId="0" borderId="57" xfId="157" applyFont="1" applyBorder="1" applyAlignment="1">
      <alignment horizontal="center"/>
    </xf>
    <xf numFmtId="0" fontId="99" fillId="0" borderId="58" xfId="157" applyFont="1" applyBorder="1" applyAlignment="1">
      <alignment horizontal="center"/>
    </xf>
    <xf numFmtId="0" fontId="99" fillId="0" borderId="40" xfId="157" applyFont="1" applyBorder="1" applyAlignment="1">
      <alignment horizontal="center"/>
    </xf>
    <xf numFmtId="0" fontId="99" fillId="0" borderId="40" xfId="157" applyFont="1" applyFill="1" applyBorder="1" applyAlignment="1">
      <alignment horizontal="center"/>
    </xf>
    <xf numFmtId="0" fontId="122" fillId="0" borderId="43" xfId="167" applyFont="1" applyBorder="1" applyAlignment="1">
      <alignment horizontal="center"/>
    </xf>
    <xf numFmtId="49" fontId="106" fillId="0" borderId="54" xfId="167" applyNumberFormat="1" applyFont="1" applyBorder="1" applyAlignment="1">
      <alignment horizontal="center"/>
    </xf>
    <xf numFmtId="49" fontId="106" fillId="0" borderId="11" xfId="167" applyNumberFormat="1" applyFont="1" applyBorder="1" applyAlignment="1">
      <alignment horizontal="center"/>
    </xf>
    <xf numFmtId="49" fontId="106" fillId="0" borderId="11" xfId="167" applyNumberFormat="1" applyFont="1" applyBorder="1" applyAlignment="1">
      <alignment horizontal="center" vertical="top"/>
    </xf>
    <xf numFmtId="0" fontId="120" fillId="0" borderId="32" xfId="167" applyFont="1" applyBorder="1" applyAlignment="1">
      <alignment horizontal="center"/>
    </xf>
    <xf numFmtId="0" fontId="106" fillId="0" borderId="32" xfId="167" applyFont="1" applyBorder="1" applyAlignment="1">
      <alignment horizontal="left"/>
    </xf>
    <xf numFmtId="172" fontId="106" fillId="0" borderId="32" xfId="167" applyNumberFormat="1" applyFont="1" applyBorder="1" applyAlignment="1"/>
    <xf numFmtId="164" fontId="106" fillId="0" borderId="32" xfId="157" applyNumberFormat="1" applyFont="1" applyBorder="1" applyAlignment="1"/>
    <xf numFmtId="0" fontId="109" fillId="0" borderId="43" xfId="167" applyFont="1" applyBorder="1" applyAlignment="1">
      <alignment horizontal="center"/>
    </xf>
    <xf numFmtId="0" fontId="48" fillId="0" borderId="54" xfId="167" applyFont="1" applyBorder="1"/>
    <xf numFmtId="49" fontId="109" fillId="0" borderId="11" xfId="167" applyNumberFormat="1" applyFont="1" applyBorder="1" applyAlignment="1">
      <alignment horizontal="center"/>
    </xf>
    <xf numFmtId="49" fontId="109" fillId="0" borderId="32" xfId="167" applyNumberFormat="1" applyFont="1" applyBorder="1" applyAlignment="1">
      <alignment horizontal="left"/>
    </xf>
    <xf numFmtId="0" fontId="109" fillId="0" borderId="32" xfId="167" applyFont="1" applyBorder="1" applyAlignment="1"/>
    <xf numFmtId="172" fontId="109" fillId="0" borderId="32" xfId="157" applyNumberFormat="1" applyFont="1" applyBorder="1" applyAlignment="1"/>
    <xf numFmtId="164" fontId="109" fillId="0" borderId="32" xfId="157" applyNumberFormat="1" applyFont="1" applyBorder="1" applyAlignment="1"/>
    <xf numFmtId="0" fontId="123" fillId="0" borderId="43" xfId="167" applyFont="1" applyBorder="1" applyAlignment="1">
      <alignment horizontal="center"/>
    </xf>
    <xf numFmtId="49" fontId="123" fillId="0" borderId="11" xfId="167" applyNumberFormat="1" applyFont="1" applyBorder="1" applyAlignment="1">
      <alignment horizontal="center"/>
    </xf>
    <xf numFmtId="49" fontId="123" fillId="0" borderId="32" xfId="167" applyNumberFormat="1" applyFont="1" applyBorder="1" applyAlignment="1">
      <alignment horizontal="left"/>
    </xf>
    <xf numFmtId="0" fontId="123" fillId="0" borderId="32" xfId="167" applyFont="1" applyBorder="1" applyAlignment="1"/>
    <xf numFmtId="172" fontId="123" fillId="0" borderId="32" xfId="157" applyNumberFormat="1" applyFont="1" applyBorder="1" applyAlignment="1"/>
    <xf numFmtId="164" fontId="123" fillId="0" borderId="32" xfId="157" applyNumberFormat="1" applyFont="1" applyBorder="1" applyAlignment="1"/>
    <xf numFmtId="176" fontId="32" fillId="0" borderId="0" xfId="157" applyNumberFormat="1"/>
    <xf numFmtId="0" fontId="98" fillId="0" borderId="43" xfId="167" applyFont="1" applyBorder="1" applyAlignment="1">
      <alignment horizontal="center"/>
    </xf>
    <xf numFmtId="0" fontId="99" fillId="0" borderId="54" xfId="157" applyFont="1" applyBorder="1"/>
    <xf numFmtId="0" fontId="99" fillId="0" borderId="11" xfId="157" applyFont="1" applyBorder="1"/>
    <xf numFmtId="0" fontId="99" fillId="0" borderId="11" xfId="157" applyFont="1" applyBorder="1" applyAlignment="1">
      <alignment horizontal="center"/>
    </xf>
    <xf numFmtId="49" fontId="99" fillId="0" borderId="32" xfId="157" applyNumberFormat="1" applyFont="1" applyBorder="1" applyAlignment="1">
      <alignment horizontal="center"/>
    </xf>
    <xf numFmtId="49" fontId="99" fillId="0" borderId="32" xfId="157" applyNumberFormat="1" applyFont="1" applyBorder="1" applyAlignment="1"/>
    <xf numFmtId="172" fontId="99" fillId="0" borderId="32" xfId="157" applyNumberFormat="1" applyFont="1" applyBorder="1" applyAlignment="1"/>
    <xf numFmtId="164" fontId="98" fillId="0" borderId="32" xfId="157" applyNumberFormat="1" applyFont="1" applyBorder="1" applyAlignment="1"/>
    <xf numFmtId="0" fontId="99" fillId="0" borderId="54" xfId="167" applyFont="1" applyBorder="1"/>
    <xf numFmtId="49" fontId="46" fillId="0" borderId="11" xfId="167" applyNumberFormat="1" applyFont="1" applyBorder="1" applyAlignment="1">
      <alignment horizontal="center"/>
    </xf>
    <xf numFmtId="49" fontId="46" fillId="0" borderId="32" xfId="167" applyNumberFormat="1" applyFont="1" applyBorder="1" applyAlignment="1">
      <alignment horizontal="left"/>
    </xf>
    <xf numFmtId="0" fontId="46" fillId="0" borderId="32" xfId="167" applyFont="1" applyBorder="1" applyAlignment="1"/>
    <xf numFmtId="172" fontId="46" fillId="0" borderId="32" xfId="157" applyNumberFormat="1" applyFont="1" applyBorder="1" applyAlignment="1"/>
    <xf numFmtId="172" fontId="46" fillId="0" borderId="32" xfId="157" applyNumberFormat="1" applyFont="1" applyFill="1" applyBorder="1" applyAlignment="1"/>
    <xf numFmtId="49" fontId="123" fillId="0" borderId="11" xfId="157" applyNumberFormat="1" applyFont="1" applyBorder="1" applyAlignment="1">
      <alignment horizontal="center"/>
    </xf>
    <xf numFmtId="49" fontId="123" fillId="0" borderId="32" xfId="157" applyNumberFormat="1" applyFont="1" applyBorder="1" applyAlignment="1">
      <alignment horizontal="left"/>
    </xf>
    <xf numFmtId="49" fontId="123" fillId="0" borderId="32" xfId="157" applyNumberFormat="1" applyFont="1" applyBorder="1" applyAlignment="1">
      <alignment wrapText="1"/>
    </xf>
    <xf numFmtId="0" fontId="99" fillId="0" borderId="32" xfId="157" applyFont="1" applyBorder="1" applyAlignment="1"/>
    <xf numFmtId="172" fontId="98" fillId="0" borderId="32" xfId="157" applyNumberFormat="1" applyFont="1" applyBorder="1" applyAlignment="1"/>
    <xf numFmtId="0" fontId="99" fillId="0" borderId="32" xfId="157" applyFont="1" applyBorder="1" applyAlignment="1">
      <alignment horizontal="left"/>
    </xf>
    <xf numFmtId="49" fontId="123" fillId="0" borderId="32" xfId="157" applyNumberFormat="1" applyFont="1" applyBorder="1" applyAlignment="1">
      <alignment horizontal="center"/>
    </xf>
    <xf numFmtId="0" fontId="123" fillId="0" borderId="32" xfId="157" applyFont="1" applyBorder="1" applyAlignment="1">
      <alignment horizontal="justify"/>
    </xf>
    <xf numFmtId="49" fontId="46" fillId="0" borderId="11" xfId="167" applyNumberFormat="1" applyFont="1" applyFill="1" applyBorder="1" applyAlignment="1" applyProtection="1">
      <alignment horizontal="center"/>
      <protection locked="0"/>
    </xf>
    <xf numFmtId="49" fontId="46" fillId="0" borderId="32" xfId="167" applyNumberFormat="1" applyFont="1" applyBorder="1" applyAlignment="1">
      <alignment horizontal="center"/>
    </xf>
    <xf numFmtId="172" fontId="46" fillId="0" borderId="32" xfId="167" applyNumberFormat="1" applyFont="1" applyBorder="1" applyAlignment="1"/>
    <xf numFmtId="172" fontId="46" fillId="0" borderId="32" xfId="167" applyNumberFormat="1" applyFont="1" applyFill="1" applyBorder="1" applyAlignment="1"/>
    <xf numFmtId="0" fontId="98" fillId="0" borderId="54" xfId="167" applyFont="1" applyBorder="1"/>
    <xf numFmtId="49" fontId="98" fillId="0" borderId="11" xfId="167" applyNumberFormat="1" applyFont="1" applyFill="1" applyBorder="1" applyAlignment="1" applyProtection="1">
      <alignment horizontal="center"/>
      <protection locked="0"/>
    </xf>
    <xf numFmtId="49" fontId="123" fillId="0" borderId="32" xfId="167" applyNumberFormat="1" applyFont="1" applyBorder="1" applyAlignment="1">
      <alignment horizontal="center"/>
    </xf>
    <xf numFmtId="172" fontId="123" fillId="0" borderId="32" xfId="167" applyNumberFormat="1" applyFont="1" applyBorder="1" applyAlignment="1"/>
    <xf numFmtId="49" fontId="98" fillId="0" borderId="0" xfId="167" applyNumberFormat="1" applyFont="1" applyFill="1" applyBorder="1" applyAlignment="1" applyProtection="1">
      <alignment horizontal="center"/>
      <protection locked="0"/>
    </xf>
    <xf numFmtId="1" fontId="32" fillId="0" borderId="16" xfId="157" applyNumberFormat="1" applyFont="1" applyFill="1" applyBorder="1" applyAlignment="1">
      <alignment horizontal="left" vertical="top" wrapText="1"/>
    </xf>
    <xf numFmtId="1" fontId="98" fillId="0" borderId="16" xfId="157" applyNumberFormat="1" applyFont="1" applyFill="1" applyBorder="1" applyAlignment="1">
      <alignment horizontal="center"/>
    </xf>
    <xf numFmtId="0" fontId="98" fillId="0" borderId="43" xfId="157" applyFont="1" applyBorder="1" applyAlignment="1"/>
    <xf numFmtId="172" fontId="98" fillId="0" borderId="32" xfId="167" applyNumberFormat="1" applyFont="1" applyBorder="1" applyAlignment="1"/>
    <xf numFmtId="49" fontId="124" fillId="0" borderId="0" xfId="167" applyNumberFormat="1" applyFont="1" applyBorder="1" applyAlignment="1">
      <alignment horizontal="center"/>
    </xf>
    <xf numFmtId="1" fontId="98" fillId="0" borderId="59" xfId="157" applyNumberFormat="1" applyFont="1" applyFill="1" applyBorder="1" applyAlignment="1">
      <alignment horizontal="center"/>
    </xf>
    <xf numFmtId="49" fontId="98" fillId="0" borderId="43" xfId="157" applyNumberFormat="1" applyFont="1" applyBorder="1" applyAlignment="1"/>
    <xf numFmtId="0" fontId="98" fillId="0" borderId="43" xfId="157" applyNumberFormat="1" applyFont="1" applyFill="1" applyBorder="1" applyAlignment="1">
      <alignment horizontal="left"/>
    </xf>
    <xf numFmtId="49" fontId="98" fillId="0" borderId="11" xfId="167" applyNumberFormat="1" applyFont="1" applyBorder="1" applyAlignment="1">
      <alignment horizontal="center"/>
    </xf>
    <xf numFmtId="49" fontId="98" fillId="0" borderId="32" xfId="167" applyNumberFormat="1" applyFont="1" applyBorder="1" applyAlignment="1">
      <alignment horizontal="center"/>
    </xf>
    <xf numFmtId="0" fontId="98" fillId="0" borderId="32" xfId="167" applyFont="1" applyBorder="1" applyAlignment="1"/>
    <xf numFmtId="49" fontId="98" fillId="0" borderId="32" xfId="157" applyNumberFormat="1" applyFont="1" applyBorder="1" applyAlignment="1"/>
    <xf numFmtId="49" fontId="98" fillId="0" borderId="0" xfId="167" applyNumberFormat="1" applyFont="1" applyBorder="1" applyAlignment="1">
      <alignment horizontal="center"/>
    </xf>
    <xf numFmtId="49" fontId="98" fillId="0" borderId="59" xfId="167" applyNumberFormat="1" applyFont="1" applyBorder="1" applyAlignment="1">
      <alignment horizontal="center"/>
    </xf>
    <xf numFmtId="0" fontId="98" fillId="0" borderId="32" xfId="157" applyFont="1" applyBorder="1" applyAlignment="1"/>
    <xf numFmtId="49" fontId="123" fillId="0" borderId="59" xfId="167" applyNumberFormat="1" applyFont="1" applyBorder="1" applyAlignment="1">
      <alignment horizontal="center"/>
    </xf>
    <xf numFmtId="164" fontId="99" fillId="0" borderId="32" xfId="157" applyNumberFormat="1" applyFont="1" applyBorder="1" applyAlignment="1"/>
    <xf numFmtId="49" fontId="123" fillId="0" borderId="0" xfId="167" applyNumberFormat="1" applyFont="1" applyBorder="1" applyAlignment="1">
      <alignment horizontal="center"/>
    </xf>
    <xf numFmtId="0" fontId="98" fillId="0" borderId="32" xfId="157" applyFont="1" applyFill="1" applyBorder="1" applyAlignment="1"/>
    <xf numFmtId="172" fontId="123" fillId="0" borderId="32" xfId="167" applyNumberFormat="1" applyFont="1" applyFill="1" applyBorder="1" applyAlignment="1"/>
    <xf numFmtId="172" fontId="98" fillId="0" borderId="0" xfId="167" applyNumberFormat="1" applyFont="1" applyFill="1" applyBorder="1" applyAlignment="1"/>
    <xf numFmtId="172" fontId="98" fillId="0" borderId="32" xfId="167" applyNumberFormat="1" applyFont="1" applyFill="1" applyBorder="1" applyAlignment="1"/>
    <xf numFmtId="172" fontId="109" fillId="0" borderId="32" xfId="167" applyNumberFormat="1" applyFont="1" applyBorder="1" applyAlignment="1"/>
    <xf numFmtId="0" fontId="32" fillId="0" borderId="41" xfId="157" applyBorder="1"/>
    <xf numFmtId="0" fontId="32" fillId="0" borderId="55" xfId="157" applyBorder="1" applyAlignment="1">
      <alignment wrapText="1"/>
    </xf>
    <xf numFmtId="0" fontId="32" fillId="0" borderId="56" xfId="157" applyBorder="1" applyAlignment="1">
      <alignment wrapText="1"/>
    </xf>
    <xf numFmtId="0" fontId="125" fillId="0" borderId="35" xfId="157" applyFont="1" applyBorder="1" applyAlignment="1">
      <alignment horizontal="left" wrapText="1"/>
    </xf>
    <xf numFmtId="0" fontId="125" fillId="0" borderId="35" xfId="157" applyFont="1" applyBorder="1" applyAlignment="1">
      <alignment wrapText="1"/>
    </xf>
    <xf numFmtId="172" fontId="32" fillId="0" borderId="35" xfId="157" applyNumberFormat="1" applyBorder="1" applyAlignment="1"/>
    <xf numFmtId="172" fontId="32" fillId="0" borderId="35" xfId="157" applyNumberFormat="1" applyFill="1" applyBorder="1" applyAlignment="1"/>
    <xf numFmtId="164" fontId="123" fillId="0" borderId="41" xfId="157" applyNumberFormat="1" applyFont="1" applyBorder="1" applyAlignment="1"/>
    <xf numFmtId="0" fontId="32" fillId="0" borderId="0" xfId="157" applyAlignment="1">
      <alignment wrapText="1"/>
    </xf>
    <xf numFmtId="0" fontId="32" fillId="0" borderId="0" xfId="157" applyFill="1"/>
    <xf numFmtId="172" fontId="32" fillId="0" borderId="0" xfId="157" applyNumberFormat="1"/>
    <xf numFmtId="172" fontId="122" fillId="0" borderId="32" xfId="167" applyNumberFormat="1" applyFont="1" applyBorder="1" applyAlignment="1"/>
    <xf numFmtId="164" fontId="97" fillId="0" borderId="32" xfId="157" applyNumberFormat="1" applyFont="1" applyBorder="1" applyAlignment="1"/>
    <xf numFmtId="49" fontId="46" fillId="0" borderId="54" xfId="167" applyNumberFormat="1" applyFont="1" applyBorder="1" applyAlignment="1">
      <alignment horizontal="center"/>
    </xf>
    <xf numFmtId="49" fontId="46" fillId="0" borderId="11" xfId="167" applyNumberFormat="1" applyFont="1" applyBorder="1" applyAlignment="1">
      <alignment horizontal="center" vertical="top"/>
    </xf>
    <xf numFmtId="0" fontId="107" fillId="0" borderId="32" xfId="167" applyFont="1" applyBorder="1" applyAlignment="1">
      <alignment horizontal="center"/>
    </xf>
    <xf numFmtId="0" fontId="46" fillId="0" borderId="32" xfId="167" applyFont="1" applyBorder="1" applyAlignment="1">
      <alignment horizontal="left"/>
    </xf>
    <xf numFmtId="0" fontId="124" fillId="0" borderId="54" xfId="167" applyFont="1" applyBorder="1"/>
    <xf numFmtId="0" fontId="124" fillId="0" borderId="11" xfId="167" applyFont="1" applyBorder="1"/>
    <xf numFmtId="0" fontId="123" fillId="0" borderId="32" xfId="157" applyFont="1" applyBorder="1" applyAlignment="1">
      <alignment wrapText="1"/>
    </xf>
    <xf numFmtId="49" fontId="98" fillId="0" borderId="32" xfId="157" applyNumberFormat="1" applyFont="1" applyBorder="1" applyAlignment="1">
      <alignment horizontal="left"/>
    </xf>
    <xf numFmtId="0" fontId="98" fillId="0" borderId="32" xfId="157" applyFont="1" applyBorder="1" applyAlignment="1">
      <alignment wrapText="1"/>
    </xf>
    <xf numFmtId="0" fontId="32" fillId="0" borderId="54" xfId="167" applyBorder="1"/>
    <xf numFmtId="0" fontId="32" fillId="0" borderId="11" xfId="167" applyBorder="1"/>
    <xf numFmtId="49" fontId="99" fillId="0" borderId="32" xfId="157" applyNumberFormat="1" applyFont="1" applyBorder="1" applyAlignment="1">
      <alignment horizontal="left"/>
    </xf>
    <xf numFmtId="0" fontId="99" fillId="0" borderId="11" xfId="167" applyFont="1" applyBorder="1"/>
    <xf numFmtId="0" fontId="99" fillId="0" borderId="32" xfId="157" applyFont="1" applyBorder="1" applyAlignment="1">
      <alignment wrapText="1"/>
    </xf>
    <xf numFmtId="49" fontId="99" fillId="0" borderId="32" xfId="157" applyNumberFormat="1" applyFont="1" applyBorder="1" applyAlignment="1">
      <alignment wrapText="1"/>
    </xf>
    <xf numFmtId="0" fontId="98" fillId="0" borderId="11" xfId="167" applyFont="1" applyBorder="1"/>
    <xf numFmtId="0" fontId="98" fillId="0" borderId="11" xfId="157" applyFont="1" applyBorder="1" applyAlignment="1">
      <alignment horizontal="center"/>
    </xf>
    <xf numFmtId="49" fontId="98" fillId="0" borderId="32" xfId="157" applyNumberFormat="1" applyFont="1" applyBorder="1" applyAlignment="1">
      <alignment horizontal="center"/>
    </xf>
    <xf numFmtId="49" fontId="98" fillId="0" borderId="32" xfId="157" applyNumberFormat="1" applyFont="1" applyBorder="1" applyAlignment="1">
      <alignment wrapText="1"/>
    </xf>
    <xf numFmtId="49" fontId="123" fillId="0" borderId="32" xfId="157" applyNumberFormat="1" applyFont="1" applyBorder="1" applyAlignment="1"/>
    <xf numFmtId="0" fontId="123" fillId="0" borderId="32" xfId="157" applyFont="1" applyBorder="1" applyAlignment="1"/>
    <xf numFmtId="0" fontId="103" fillId="0" borderId="0" xfId="168"/>
    <xf numFmtId="0" fontId="103" fillId="0" borderId="0" xfId="168" applyAlignment="1">
      <alignment horizontal="right"/>
    </xf>
    <xf numFmtId="0" fontId="106" fillId="0" borderId="0" xfId="168" applyFont="1" applyBorder="1" applyAlignment="1">
      <alignment horizontal="centerContinuous"/>
    </xf>
    <xf numFmtId="0" fontId="103" fillId="0" borderId="0" xfId="168" applyAlignment="1">
      <alignment horizontal="centerContinuous"/>
    </xf>
    <xf numFmtId="0" fontId="95" fillId="0" borderId="37" xfId="168" applyFont="1" applyBorder="1" applyAlignment="1">
      <alignment horizontal="center"/>
    </xf>
    <xf numFmtId="0" fontId="95" fillId="0" borderId="41" xfId="168" applyFont="1" applyBorder="1" applyAlignment="1">
      <alignment horizontal="center"/>
    </xf>
    <xf numFmtId="0" fontId="33" fillId="0" borderId="37" xfId="168" applyFont="1" applyBorder="1"/>
    <xf numFmtId="0" fontId="33" fillId="0" borderId="43" xfId="168" applyFont="1" applyBorder="1" applyAlignment="1">
      <alignment horizontal="center"/>
    </xf>
    <xf numFmtId="14" fontId="33" fillId="0" borderId="43" xfId="168" applyNumberFormat="1" applyFont="1" applyBorder="1"/>
    <xf numFmtId="0" fontId="33" fillId="0" borderId="43" xfId="168" applyFont="1" applyBorder="1"/>
    <xf numFmtId="177" fontId="33" fillId="0" borderId="43" xfId="168" applyNumberFormat="1" applyFont="1" applyBorder="1"/>
    <xf numFmtId="0" fontId="29" fillId="0" borderId="53" xfId="168" applyFont="1" applyBorder="1" applyAlignment="1">
      <alignment horizontal="right"/>
    </xf>
    <xf numFmtId="0" fontId="112" fillId="0" borderId="53" xfId="168" applyFont="1" applyBorder="1"/>
    <xf numFmtId="0" fontId="112" fillId="0" borderId="53" xfId="168" applyFont="1" applyBorder="1" applyAlignment="1">
      <alignment horizontal="center"/>
    </xf>
    <xf numFmtId="177" fontId="112" fillId="0" borderId="53" xfId="168" applyNumberFormat="1" applyFont="1" applyBorder="1"/>
    <xf numFmtId="0" fontId="116" fillId="0" borderId="0" xfId="168" applyFont="1"/>
    <xf numFmtId="0" fontId="29" fillId="0" borderId="60" xfId="168" applyFont="1" applyBorder="1" applyAlignment="1">
      <alignment horizontal="right"/>
    </xf>
    <xf numFmtId="0" fontId="112" fillId="0" borderId="60" xfId="168" applyFont="1" applyBorder="1"/>
    <xf numFmtId="0" fontId="112" fillId="0" borderId="60" xfId="168" applyFont="1" applyBorder="1" applyAlignment="1">
      <alignment horizontal="center"/>
    </xf>
    <xf numFmtId="177" fontId="112" fillId="0" borderId="60" xfId="168" applyNumberFormat="1" applyFont="1" applyBorder="1"/>
    <xf numFmtId="0" fontId="103" fillId="0" borderId="43" xfId="168" applyBorder="1"/>
    <xf numFmtId="14" fontId="33" fillId="0" borderId="43" xfId="168" applyNumberFormat="1" applyFont="1" applyBorder="1" applyAlignment="1">
      <alignment horizontal="center"/>
    </xf>
    <xf numFmtId="3" fontId="33" fillId="0" borderId="43" xfId="168" applyNumberFormat="1" applyFont="1" applyBorder="1" applyAlignment="1">
      <alignment horizontal="center"/>
    </xf>
    <xf numFmtId="0" fontId="112" fillId="0" borderId="43" xfId="168" applyFont="1" applyBorder="1" applyAlignment="1">
      <alignment horizontal="center"/>
    </xf>
    <xf numFmtId="3" fontId="112" fillId="0" borderId="43" xfId="168" applyNumberFormat="1" applyFont="1" applyBorder="1" applyAlignment="1">
      <alignment horizontal="center"/>
    </xf>
    <xf numFmtId="3" fontId="112" fillId="0" borderId="53" xfId="168" applyNumberFormat="1" applyFont="1" applyBorder="1" applyAlignment="1">
      <alignment horizontal="center"/>
    </xf>
    <xf numFmtId="41" fontId="33" fillId="0" borderId="43" xfId="168" applyNumberFormat="1" applyFont="1" applyBorder="1" applyAlignment="1">
      <alignment horizontal="center"/>
    </xf>
    <xf numFmtId="14" fontId="112" fillId="0" borderId="53" xfId="168" applyNumberFormat="1" applyFont="1" applyBorder="1" applyAlignment="1">
      <alignment horizontal="center"/>
    </xf>
    <xf numFmtId="41" fontId="112" fillId="0" borderId="53" xfId="168" applyNumberFormat="1" applyFont="1" applyBorder="1" applyAlignment="1">
      <alignment horizontal="center"/>
    </xf>
    <xf numFmtId="0" fontId="33" fillId="0" borderId="61" xfId="168" applyFont="1" applyBorder="1" applyAlignment="1">
      <alignment horizontal="center"/>
    </xf>
    <xf numFmtId="14" fontId="33" fillId="0" borderId="61" xfId="168" applyNumberFormat="1" applyFont="1" applyBorder="1" applyAlignment="1">
      <alignment horizontal="center"/>
    </xf>
    <xf numFmtId="41" fontId="33" fillId="0" borderId="61" xfId="168" applyNumberFormat="1" applyFont="1" applyBorder="1" applyAlignment="1">
      <alignment horizontal="center"/>
    </xf>
    <xf numFmtId="41" fontId="112" fillId="0" borderId="43" xfId="168" applyNumberFormat="1" applyFont="1" applyBorder="1" applyAlignment="1">
      <alignment horizontal="center"/>
    </xf>
    <xf numFmtId="0" fontId="29" fillId="0" borderId="43" xfId="168" applyFont="1" applyBorder="1" applyAlignment="1">
      <alignment horizontal="right"/>
    </xf>
    <xf numFmtId="0" fontId="103" fillId="0" borderId="62" xfId="168" applyBorder="1"/>
    <xf numFmtId="41" fontId="33" fillId="0" borderId="43" xfId="168" applyNumberFormat="1" applyFont="1" applyBorder="1"/>
    <xf numFmtId="0" fontId="112" fillId="0" borderId="43" xfId="168" applyFont="1" applyBorder="1"/>
    <xf numFmtId="41" fontId="112" fillId="0" borderId="43" xfId="168" applyNumberFormat="1" applyFont="1" applyBorder="1"/>
    <xf numFmtId="0" fontId="95" fillId="0" borderId="43" xfId="168" applyFont="1" applyBorder="1" applyAlignment="1">
      <alignment horizontal="center"/>
    </xf>
    <xf numFmtId="41" fontId="95" fillId="0" borderId="43" xfId="168" applyNumberFormat="1" applyFont="1" applyBorder="1"/>
    <xf numFmtId="0" fontId="33" fillId="0" borderId="0" xfId="168" applyFont="1"/>
    <xf numFmtId="0" fontId="90" fillId="0" borderId="43" xfId="168" applyFont="1" applyBorder="1"/>
    <xf numFmtId="0" fontId="126" fillId="0" borderId="53" xfId="168" applyFont="1" applyBorder="1" applyAlignment="1">
      <alignment horizontal="center"/>
    </xf>
    <xf numFmtId="41" fontId="126" fillId="0" borderId="53" xfId="168" applyNumberFormat="1" applyFont="1" applyBorder="1"/>
    <xf numFmtId="41" fontId="126" fillId="0" borderId="0" xfId="168" applyNumberFormat="1" applyFont="1"/>
    <xf numFmtId="0" fontId="126" fillId="0" borderId="0" xfId="168" applyFont="1"/>
    <xf numFmtId="41" fontId="33" fillId="0" borderId="61" xfId="168" applyNumberFormat="1" applyFont="1" applyBorder="1"/>
    <xf numFmtId="0" fontId="90" fillId="0" borderId="0" xfId="168" applyFont="1"/>
    <xf numFmtId="0" fontId="33" fillId="0" borderId="62" xfId="168" applyFont="1" applyBorder="1" applyAlignment="1">
      <alignment horizontal="center"/>
    </xf>
    <xf numFmtId="41" fontId="33" fillId="0" borderId="62" xfId="168" applyNumberFormat="1" applyFont="1" applyBorder="1"/>
    <xf numFmtId="0" fontId="93" fillId="0" borderId="43" xfId="168" applyFont="1" applyBorder="1" applyAlignment="1">
      <alignment horizontal="right"/>
    </xf>
    <xf numFmtId="0" fontId="95" fillId="0" borderId="53" xfId="168" applyFont="1" applyBorder="1" applyAlignment="1">
      <alignment horizontal="center"/>
    </xf>
    <xf numFmtId="41" fontId="95" fillId="0" borderId="53" xfId="168" applyNumberFormat="1" applyFont="1" applyBorder="1"/>
    <xf numFmtId="41" fontId="95" fillId="0" borderId="53" xfId="168" applyNumberFormat="1" applyFont="1" applyBorder="1" applyAlignment="1">
      <alignment horizontal="center"/>
    </xf>
    <xf numFmtId="0" fontId="33" fillId="0" borderId="61" xfId="168" applyFont="1" applyBorder="1"/>
    <xf numFmtId="41" fontId="95" fillId="0" borderId="43" xfId="168" applyNumberFormat="1" applyFont="1" applyBorder="1" applyAlignment="1">
      <alignment horizontal="center"/>
    </xf>
    <xf numFmtId="0" fontId="33" fillId="0" borderId="43" xfId="86" applyFont="1" applyBorder="1" applyAlignment="1">
      <alignment horizontal="center"/>
    </xf>
    <xf numFmtId="14" fontId="33" fillId="0" borderId="43" xfId="86" applyNumberFormat="1" applyFont="1" applyBorder="1" applyAlignment="1">
      <alignment horizontal="center"/>
    </xf>
    <xf numFmtId="41" fontId="33" fillId="0" borderId="43" xfId="86" applyNumberFormat="1" applyFont="1" applyBorder="1" applyAlignment="1">
      <alignment horizontal="right"/>
    </xf>
    <xf numFmtId="0" fontId="112" fillId="0" borderId="43" xfId="86" applyFont="1" applyFill="1" applyBorder="1" applyAlignment="1">
      <alignment horizontal="center"/>
    </xf>
    <xf numFmtId="14" fontId="112" fillId="0" borderId="43" xfId="86" applyNumberFormat="1" applyFont="1" applyFill="1" applyBorder="1" applyAlignment="1">
      <alignment horizontal="center"/>
    </xf>
    <xf numFmtId="41" fontId="112" fillId="0" borderId="43" xfId="86" applyNumberFormat="1" applyFont="1" applyFill="1" applyBorder="1" applyAlignment="1">
      <alignment horizontal="right"/>
    </xf>
    <xf numFmtId="0" fontId="116" fillId="0" borderId="0" xfId="168" applyFont="1" applyFill="1"/>
    <xf numFmtId="0" fontId="112" fillId="0" borderId="43" xfId="86" applyFont="1" applyBorder="1" applyAlignment="1">
      <alignment horizontal="center"/>
    </xf>
    <xf numFmtId="14" fontId="112" fillId="0" borderId="43" xfId="86" applyNumberFormat="1" applyFont="1" applyBorder="1" applyAlignment="1">
      <alignment horizontal="center"/>
    </xf>
    <xf numFmtId="41" fontId="112" fillId="0" borderId="43" xfId="86" applyNumberFormat="1" applyFont="1" applyBorder="1" applyAlignment="1">
      <alignment horizontal="right"/>
    </xf>
    <xf numFmtId="14" fontId="95" fillId="0" borderId="53" xfId="86" applyNumberFormat="1" applyFont="1" applyFill="1" applyBorder="1" applyAlignment="1">
      <alignment horizontal="center"/>
    </xf>
    <xf numFmtId="0" fontId="95" fillId="0" borderId="53" xfId="86" applyFont="1" applyFill="1" applyBorder="1" applyAlignment="1">
      <alignment horizontal="center"/>
    </xf>
    <xf numFmtId="41" fontId="95" fillId="0" borderId="53" xfId="86" applyNumberFormat="1" applyFont="1" applyFill="1" applyBorder="1" applyAlignment="1">
      <alignment horizontal="right"/>
    </xf>
    <xf numFmtId="0" fontId="90" fillId="0" borderId="0" xfId="168" applyFont="1" applyFill="1"/>
    <xf numFmtId="0" fontId="103" fillId="0" borderId="61" xfId="168" applyBorder="1"/>
    <xf numFmtId="0" fontId="33" fillId="0" borderId="43" xfId="139" applyFont="1" applyBorder="1" applyAlignment="1">
      <alignment horizontal="center"/>
    </xf>
    <xf numFmtId="14" fontId="33" fillId="0" borderId="43" xfId="139" applyNumberFormat="1" applyFont="1" applyBorder="1" applyAlignment="1">
      <alignment horizontal="center"/>
    </xf>
    <xf numFmtId="41" fontId="33" fillId="0" borderId="43" xfId="139" applyNumberFormat="1" applyFont="1" applyBorder="1" applyAlignment="1">
      <alignment horizontal="right"/>
    </xf>
    <xf numFmtId="0" fontId="112" fillId="0" borderId="43" xfId="139" applyFont="1" applyFill="1" applyBorder="1" applyAlignment="1">
      <alignment horizontal="center"/>
    </xf>
    <xf numFmtId="14" fontId="112" fillId="0" borderId="43" xfId="139" applyNumberFormat="1" applyFont="1" applyFill="1" applyBorder="1" applyAlignment="1">
      <alignment horizontal="center"/>
    </xf>
    <xf numFmtId="41" fontId="112" fillId="0" borderId="43" xfId="139" applyNumberFormat="1" applyFont="1" applyFill="1" applyBorder="1" applyAlignment="1">
      <alignment horizontal="right"/>
    </xf>
    <xf numFmtId="0" fontId="33" fillId="0" borderId="43" xfId="139" applyFont="1" applyFill="1" applyBorder="1" applyAlignment="1">
      <alignment horizontal="center"/>
    </xf>
    <xf numFmtId="14" fontId="33" fillId="0" borderId="43" xfId="139" applyNumberFormat="1" applyFont="1" applyFill="1" applyBorder="1" applyAlignment="1">
      <alignment horizontal="center"/>
    </xf>
    <xf numFmtId="41" fontId="33" fillId="0" borderId="43" xfId="139" applyNumberFormat="1" applyFont="1" applyFill="1" applyBorder="1" applyAlignment="1">
      <alignment horizontal="right"/>
    </xf>
    <xf numFmtId="0" fontId="29" fillId="0" borderId="0" xfId="168" applyFont="1"/>
    <xf numFmtId="14" fontId="95" fillId="0" borderId="53" xfId="139" applyNumberFormat="1" applyFont="1" applyFill="1" applyBorder="1" applyAlignment="1">
      <alignment horizontal="center"/>
    </xf>
    <xf numFmtId="0" fontId="95" fillId="0" borderId="53" xfId="139" applyFont="1" applyFill="1" applyBorder="1" applyAlignment="1">
      <alignment horizontal="center"/>
    </xf>
    <xf numFmtId="41" fontId="95" fillId="0" borderId="53" xfId="139" applyNumberFormat="1" applyFont="1" applyFill="1" applyBorder="1" applyAlignment="1">
      <alignment horizontal="right"/>
    </xf>
    <xf numFmtId="0" fontId="103" fillId="0" borderId="61" xfId="168" applyFill="1" applyBorder="1" applyAlignment="1">
      <alignment horizontal="center"/>
    </xf>
    <xf numFmtId="41" fontId="103" fillId="0" borderId="61" xfId="168" applyNumberFormat="1" applyFill="1" applyBorder="1"/>
    <xf numFmtId="14" fontId="95" fillId="0" borderId="43" xfId="139" applyNumberFormat="1" applyFont="1" applyFill="1" applyBorder="1" applyAlignment="1">
      <alignment horizontal="center"/>
    </xf>
    <xf numFmtId="0" fontId="95" fillId="0" borderId="43" xfId="139" applyFont="1" applyFill="1" applyBorder="1" applyAlignment="1">
      <alignment horizontal="center"/>
    </xf>
    <xf numFmtId="41" fontId="95" fillId="0" borderId="43" xfId="139" applyNumberFormat="1" applyFont="1" applyFill="1" applyBorder="1" applyAlignment="1">
      <alignment horizontal="right"/>
    </xf>
    <xf numFmtId="0" fontId="103" fillId="0" borderId="62" xfId="168" applyFill="1" applyBorder="1" applyAlignment="1">
      <alignment horizontal="center"/>
    </xf>
    <xf numFmtId="41" fontId="103" fillId="0" borderId="62" xfId="168" applyNumberFormat="1" applyFill="1" applyBorder="1"/>
    <xf numFmtId="0" fontId="33" fillId="0" borderId="43" xfId="168" applyFont="1" applyBorder="1" applyAlignment="1">
      <alignment horizontal="left"/>
    </xf>
    <xf numFmtId="0" fontId="33" fillId="0" borderId="53" xfId="168" applyFont="1" applyBorder="1"/>
    <xf numFmtId="41" fontId="33" fillId="0" borderId="43" xfId="168" applyNumberFormat="1" applyFont="1" applyBorder="1" applyAlignment="1"/>
    <xf numFmtId="41" fontId="95" fillId="0" borderId="53" xfId="168" applyNumberFormat="1" applyFont="1" applyBorder="1" applyAlignment="1"/>
    <xf numFmtId="0" fontId="103" fillId="0" borderId="43" xfId="168" applyFill="1" applyBorder="1" applyAlignment="1"/>
    <xf numFmtId="14" fontId="33" fillId="0" borderId="43" xfId="168" applyNumberFormat="1" applyFont="1" applyBorder="1" applyAlignment="1"/>
    <xf numFmtId="0" fontId="33" fillId="0" borderId="43" xfId="168" applyFont="1" applyBorder="1" applyAlignment="1"/>
    <xf numFmtId="0" fontId="90" fillId="0" borderId="43" xfId="168" applyFont="1" applyFill="1" applyBorder="1" applyAlignment="1"/>
    <xf numFmtId="0" fontId="95" fillId="0" borderId="43" xfId="168" applyFont="1" applyBorder="1" applyAlignment="1"/>
    <xf numFmtId="0" fontId="95" fillId="0" borderId="53" xfId="168" applyFont="1" applyBorder="1" applyAlignment="1"/>
    <xf numFmtId="0" fontId="95" fillId="0" borderId="0" xfId="168" applyFont="1" applyAlignment="1">
      <alignment horizontal="center"/>
    </xf>
    <xf numFmtId="41" fontId="103" fillId="0" borderId="61" xfId="168" applyNumberFormat="1" applyBorder="1"/>
    <xf numFmtId="0" fontId="33" fillId="0" borderId="60" xfId="168" applyFont="1" applyBorder="1" applyAlignment="1">
      <alignment horizontal="center"/>
    </xf>
    <xf numFmtId="0" fontId="95" fillId="0" borderId="60" xfId="168" applyFont="1" applyBorder="1" applyAlignment="1">
      <alignment horizontal="center"/>
    </xf>
    <xf numFmtId="41" fontId="95" fillId="0" borderId="60" xfId="168" applyNumberFormat="1" applyFont="1" applyBorder="1"/>
    <xf numFmtId="41" fontId="103" fillId="0" borderId="43" xfId="168" applyNumberFormat="1" applyBorder="1"/>
    <xf numFmtId="0" fontId="103" fillId="0" borderId="61" xfId="168" applyBorder="1" applyAlignment="1">
      <alignment horizontal="center"/>
    </xf>
    <xf numFmtId="41" fontId="103" fillId="0" borderId="61" xfId="168" applyNumberFormat="1" applyBorder="1" applyAlignment="1">
      <alignment horizontal="center"/>
    </xf>
    <xf numFmtId="0" fontId="33" fillId="0" borderId="53" xfId="168" applyFont="1" applyBorder="1" applyAlignment="1">
      <alignment horizontal="center"/>
    </xf>
    <xf numFmtId="0" fontId="29" fillId="0" borderId="41" xfId="168" applyFont="1" applyBorder="1" applyAlignment="1">
      <alignment horizontal="right"/>
    </xf>
    <xf numFmtId="41" fontId="95" fillId="0" borderId="41" xfId="168" applyNumberFormat="1" applyFont="1" applyBorder="1" applyAlignment="1">
      <alignment horizontal="center"/>
    </xf>
    <xf numFmtId="41" fontId="103" fillId="0" borderId="0" xfId="168" applyNumberFormat="1"/>
    <xf numFmtId="0" fontId="29" fillId="0" borderId="0" xfId="159" applyFont="1" applyFill="1"/>
    <xf numFmtId="0" fontId="29" fillId="0" borderId="0" xfId="159"/>
    <xf numFmtId="0" fontId="33" fillId="0" borderId="0" xfId="78" applyFont="1" applyFill="1"/>
    <xf numFmtId="9" fontId="29" fillId="0" borderId="0" xfId="80" applyFont="1" applyFill="1"/>
    <xf numFmtId="0" fontId="29" fillId="0" borderId="42" xfId="159" applyFont="1" applyFill="1" applyBorder="1" applyAlignment="1">
      <alignment horizontal="center" wrapText="1"/>
    </xf>
    <xf numFmtId="0" fontId="29" fillId="0" borderId="42" xfId="159" applyFont="1" applyFill="1" applyBorder="1" applyAlignment="1">
      <alignment horizontal="center"/>
    </xf>
    <xf numFmtId="0" fontId="29" fillId="0" borderId="42" xfId="159" applyFont="1" applyFill="1" applyBorder="1"/>
    <xf numFmtId="3" fontId="29" fillId="0" borderId="42" xfId="159" applyNumberFormat="1" applyFont="1" applyFill="1" applyBorder="1" applyAlignment="1">
      <alignment horizontal="right"/>
    </xf>
    <xf numFmtId="3" fontId="29" fillId="0" borderId="0" xfId="159" applyNumberFormat="1"/>
    <xf numFmtId="0" fontId="29" fillId="0" borderId="32" xfId="159" applyFont="1" applyFill="1" applyBorder="1"/>
    <xf numFmtId="3" fontId="29" fillId="0" borderId="0" xfId="159" applyNumberFormat="1" applyFont="1" applyFill="1" applyBorder="1" applyAlignment="1">
      <alignment horizontal="right"/>
    </xf>
    <xf numFmtId="178" fontId="29" fillId="0" borderId="0" xfId="159" applyNumberFormat="1" applyFont="1" applyFill="1" applyBorder="1" applyAlignment="1">
      <alignment horizontal="right"/>
    </xf>
    <xf numFmtId="179" fontId="29" fillId="0" borderId="0" xfId="159" applyNumberFormat="1" applyFont="1" applyFill="1"/>
    <xf numFmtId="4" fontId="29" fillId="0" borderId="0" xfId="159" applyNumberFormat="1" applyFont="1" applyFill="1"/>
    <xf numFmtId="3" fontId="29" fillId="0" borderId="0" xfId="159" applyNumberFormat="1" applyFont="1" applyFill="1"/>
    <xf numFmtId="180" fontId="29" fillId="0" borderId="0" xfId="159" applyNumberFormat="1" applyFill="1"/>
    <xf numFmtId="0" fontId="90" fillId="0" borderId="0" xfId="159" applyFont="1" applyFill="1"/>
    <xf numFmtId="0" fontId="90" fillId="0" borderId="0" xfId="159" applyFont="1" applyFill="1" applyAlignment="1">
      <alignment horizontal="center"/>
    </xf>
    <xf numFmtId="0" fontId="127" fillId="0" borderId="0" xfId="159" applyFont="1" applyFill="1" applyAlignment="1"/>
    <xf numFmtId="0" fontId="127" fillId="0" borderId="34" xfId="159" applyFont="1" applyFill="1" applyBorder="1" applyAlignment="1"/>
    <xf numFmtId="0" fontId="90" fillId="0" borderId="42" xfId="159" applyFont="1" applyFill="1" applyBorder="1" applyAlignment="1">
      <alignment horizontal="center" wrapText="1"/>
    </xf>
    <xf numFmtId="3" fontId="29" fillId="0" borderId="42" xfId="159" applyNumberFormat="1" applyFont="1" applyFill="1" applyBorder="1" applyAlignment="1">
      <alignment horizontal="right" wrapText="1"/>
    </xf>
    <xf numFmtId="3" fontId="33" fillId="0" borderId="0" xfId="78" applyNumberFormat="1" applyFont="1" applyFill="1" applyBorder="1" applyAlignment="1">
      <alignment horizontal="right" wrapText="1"/>
    </xf>
    <xf numFmtId="3" fontId="33" fillId="0" borderId="0" xfId="78" applyNumberFormat="1" applyFont="1" applyFill="1"/>
    <xf numFmtId="0" fontId="29" fillId="0" borderId="0" xfId="78"/>
    <xf numFmtId="180" fontId="90" fillId="0" borderId="65" xfId="159" applyNumberFormat="1" applyFont="1" applyFill="1" applyBorder="1" applyAlignment="1">
      <alignment horizontal="left" vertical="center"/>
    </xf>
    <xf numFmtId="3" fontId="90" fillId="0" borderId="14" xfId="159" applyNumberFormat="1" applyFont="1" applyFill="1" applyBorder="1"/>
    <xf numFmtId="3" fontId="29" fillId="0" borderId="14" xfId="159" applyNumberFormat="1" applyFont="1" applyFill="1" applyBorder="1"/>
    <xf numFmtId="3" fontId="29" fillId="0" borderId="66" xfId="159" applyNumberFormat="1" applyFont="1" applyFill="1" applyBorder="1"/>
    <xf numFmtId="10" fontId="29" fillId="0" borderId="67" xfId="159" applyNumberFormat="1" applyFont="1" applyFill="1" applyBorder="1"/>
    <xf numFmtId="10" fontId="128" fillId="0" borderId="67" xfId="159" applyNumberFormat="1" applyFont="1" applyFill="1" applyBorder="1"/>
    <xf numFmtId="180" fontId="90" fillId="0" borderId="71" xfId="78" applyNumberFormat="1" applyFont="1" applyFill="1" applyBorder="1" applyAlignment="1">
      <alignment horizontal="left" vertical="center"/>
    </xf>
    <xf numFmtId="3" fontId="90" fillId="0" borderId="72" xfId="159" applyNumberFormat="1" applyFont="1" applyFill="1" applyBorder="1"/>
    <xf numFmtId="3" fontId="29" fillId="0" borderId="69" xfId="78" applyNumberFormat="1" applyFont="1" applyFill="1" applyBorder="1"/>
    <xf numFmtId="10" fontId="128" fillId="0" borderId="70" xfId="78" applyNumberFormat="1" applyFont="1" applyFill="1" applyBorder="1"/>
    <xf numFmtId="0" fontId="33" fillId="0" borderId="0" xfId="78" applyFont="1"/>
    <xf numFmtId="0" fontId="33" fillId="0" borderId="0" xfId="78" applyFont="1" applyBorder="1" applyAlignment="1"/>
    <xf numFmtId="0" fontId="33" fillId="0" borderId="42" xfId="78" applyFont="1" applyBorder="1"/>
    <xf numFmtId="0" fontId="33" fillId="0" borderId="42" xfId="78" applyFont="1" applyBorder="1" applyAlignment="1">
      <alignment horizontal="center" vertical="center" wrapText="1"/>
    </xf>
    <xf numFmtId="0" fontId="33" fillId="0" borderId="0" xfId="78" applyFont="1" applyBorder="1" applyAlignment="1">
      <alignment horizontal="center" vertical="center" wrapText="1"/>
    </xf>
    <xf numFmtId="3" fontId="33" fillId="0" borderId="42" xfId="159" applyNumberFormat="1" applyFont="1" applyBorder="1" applyAlignment="1"/>
    <xf numFmtId="3" fontId="33" fillId="0" borderId="42" xfId="78" applyNumberFormat="1" applyFont="1" applyBorder="1" applyAlignment="1"/>
    <xf numFmtId="3" fontId="33" fillId="0" borderId="0" xfId="78" applyNumberFormat="1" applyFont="1"/>
    <xf numFmtId="0" fontId="90" fillId="0" borderId="0" xfId="159" applyFont="1" applyFill="1" applyAlignment="1">
      <alignment horizontal="center" wrapText="1"/>
    </xf>
    <xf numFmtId="0" fontId="29" fillId="0" borderId="0" xfId="159" applyFill="1"/>
    <xf numFmtId="0" fontId="127" fillId="0" borderId="0" xfId="159" applyFont="1" applyFill="1" applyAlignment="1">
      <alignment vertical="center" wrapText="1"/>
    </xf>
    <xf numFmtId="0" fontId="29" fillId="0" borderId="41" xfId="78" applyFont="1" applyFill="1" applyBorder="1" applyAlignment="1">
      <alignment vertical="center" wrapText="1"/>
    </xf>
    <xf numFmtId="3" fontId="29" fillId="0" borderId="35" xfId="78" applyNumberFormat="1" applyFont="1" applyFill="1" applyBorder="1" applyAlignment="1">
      <alignment horizontal="right" vertical="center"/>
    </xf>
    <xf numFmtId="49" fontId="33" fillId="0" borderId="0" xfId="78" applyNumberFormat="1" applyFont="1" applyFill="1" applyBorder="1" applyAlignment="1">
      <alignment horizontal="center" vertical="center"/>
    </xf>
    <xf numFmtId="4" fontId="29" fillId="0" borderId="0" xfId="159" applyNumberFormat="1"/>
    <xf numFmtId="4" fontId="33" fillId="0" borderId="0" xfId="78" applyNumberFormat="1" applyFont="1"/>
    <xf numFmtId="0" fontId="31" fillId="0" borderId="0" xfId="159" applyFont="1" applyFill="1" applyAlignment="1">
      <alignment vertical="center"/>
    </xf>
    <xf numFmtId="0" fontId="29" fillId="0" borderId="0" xfId="159" applyFill="1" applyAlignment="1">
      <alignment vertical="center"/>
    </xf>
    <xf numFmtId="17" fontId="29" fillId="0" borderId="0" xfId="159" applyNumberFormat="1"/>
    <xf numFmtId="49" fontId="29" fillId="0" borderId="42" xfId="159" applyNumberFormat="1" applyFont="1" applyFill="1" applyBorder="1" applyAlignment="1">
      <alignment horizontal="center" vertical="center"/>
    </xf>
    <xf numFmtId="0" fontId="29" fillId="0" borderId="42" xfId="159" applyFont="1" applyFill="1" applyBorder="1" applyAlignment="1">
      <alignment vertical="center"/>
    </xf>
    <xf numFmtId="3" fontId="29" fillId="0" borderId="42" xfId="159" applyNumberFormat="1" applyFont="1" applyFill="1" applyBorder="1" applyAlignment="1">
      <alignment horizontal="right" vertical="center"/>
    </xf>
    <xf numFmtId="0" fontId="29" fillId="0" borderId="42" xfId="159" applyFont="1" applyFill="1" applyBorder="1" applyAlignment="1">
      <alignment horizontal="center" vertical="center"/>
    </xf>
    <xf numFmtId="3" fontId="33" fillId="0" borderId="0" xfId="78" applyNumberFormat="1" applyFont="1" applyFill="1" applyBorder="1" applyAlignment="1">
      <alignment horizontal="right"/>
    </xf>
    <xf numFmtId="17" fontId="33" fillId="0" borderId="0" xfId="78" applyNumberFormat="1" applyFont="1"/>
    <xf numFmtId="0" fontId="29" fillId="0" borderId="0" xfId="78" applyAlignment="1">
      <alignment horizontal="right"/>
    </xf>
    <xf numFmtId="0" fontId="29" fillId="0" borderId="0" xfId="78" applyFill="1"/>
    <xf numFmtId="0" fontId="29" fillId="0" borderId="42" xfId="159" applyFont="1" applyFill="1" applyBorder="1" applyAlignment="1">
      <alignment horizontal="center" vertical="center" wrapText="1"/>
    </xf>
    <xf numFmtId="14" fontId="29" fillId="0" borderId="42" xfId="159" applyNumberFormat="1" applyFont="1" applyFill="1" applyBorder="1" applyAlignment="1">
      <alignment horizontal="center"/>
    </xf>
    <xf numFmtId="3" fontId="9" fillId="0" borderId="42" xfId="169" applyNumberFormat="1" applyFont="1" applyFill="1" applyBorder="1" applyAlignment="1">
      <alignment horizontal="right"/>
    </xf>
    <xf numFmtId="0" fontId="33" fillId="0" borderId="0" xfId="78" applyFont="1" applyFill="1" applyAlignment="1">
      <alignment vertical="center"/>
    </xf>
    <xf numFmtId="0" fontId="90" fillId="56" borderId="57" xfId="159" applyFont="1" applyFill="1" applyBorder="1" applyAlignment="1">
      <alignment horizontal="center" vertical="center" wrapText="1"/>
    </xf>
    <xf numFmtId="0" fontId="90" fillId="56" borderId="50" xfId="159" applyFont="1" applyFill="1" applyBorder="1" applyAlignment="1">
      <alignment horizontal="center" vertical="center" wrapText="1"/>
    </xf>
    <xf numFmtId="0" fontId="90" fillId="56" borderId="74" xfId="159" applyFont="1" applyFill="1" applyBorder="1" applyAlignment="1">
      <alignment horizontal="center" vertical="center" wrapText="1"/>
    </xf>
    <xf numFmtId="0" fontId="90" fillId="56" borderId="58" xfId="159" applyFont="1" applyFill="1" applyBorder="1" applyAlignment="1">
      <alignment horizontal="center" vertical="center" wrapText="1"/>
    </xf>
    <xf numFmtId="1" fontId="90" fillId="56" borderId="50" xfId="159" applyNumberFormat="1" applyFont="1" applyFill="1" applyBorder="1" applyAlignment="1">
      <alignment horizontal="center" vertical="center" wrapText="1"/>
    </xf>
    <xf numFmtId="0" fontId="90" fillId="55" borderId="50" xfId="159" applyFont="1" applyFill="1" applyBorder="1" applyAlignment="1">
      <alignment horizontal="center" vertical="center" wrapText="1"/>
    </xf>
    <xf numFmtId="0" fontId="90" fillId="55" borderId="74" xfId="159" applyFont="1" applyFill="1" applyBorder="1" applyAlignment="1">
      <alignment horizontal="center" vertical="center" wrapText="1"/>
    </xf>
    <xf numFmtId="0" fontId="29" fillId="55" borderId="65" xfId="159" applyFont="1" applyFill="1" applyBorder="1" applyAlignment="1">
      <alignment horizontal="center" vertical="center"/>
    </xf>
    <xf numFmtId="0" fontId="29" fillId="55" borderId="14" xfId="159" applyFont="1" applyFill="1" applyBorder="1" applyAlignment="1">
      <alignment horizontal="center" vertical="center"/>
    </xf>
    <xf numFmtId="0" fontId="29" fillId="55" borderId="14" xfId="159" applyFont="1" applyFill="1" applyBorder="1" applyAlignment="1">
      <alignment vertical="center" wrapText="1"/>
    </xf>
    <xf numFmtId="49" fontId="29" fillId="55" borderId="14" xfId="159" applyNumberFormat="1" applyFont="1" applyFill="1" applyBorder="1" applyAlignment="1">
      <alignment horizontal="center" vertical="center"/>
    </xf>
    <xf numFmtId="3" fontId="29" fillId="55" borderId="14" xfId="159" applyNumberFormat="1" applyFont="1" applyFill="1" applyBorder="1" applyAlignment="1">
      <alignment horizontal="right" vertical="center" indent="1"/>
    </xf>
    <xf numFmtId="3" fontId="90" fillId="55" borderId="67" xfId="159" applyNumberFormat="1" applyFont="1" applyFill="1" applyBorder="1" applyAlignment="1">
      <alignment horizontal="right" vertical="center" indent="1"/>
    </xf>
    <xf numFmtId="0" fontId="29" fillId="55" borderId="14" xfId="159" applyNumberFormat="1" applyFont="1" applyFill="1" applyBorder="1" applyAlignment="1">
      <alignment horizontal="center" vertical="center"/>
    </xf>
    <xf numFmtId="0" fontId="29" fillId="55" borderId="14" xfId="159" applyFont="1" applyFill="1" applyBorder="1" applyAlignment="1">
      <alignment vertical="center"/>
    </xf>
    <xf numFmtId="0" fontId="29" fillId="55" borderId="65" xfId="159" applyFont="1" applyFill="1" applyBorder="1" applyAlignment="1">
      <alignment horizontal="center" vertical="center" wrapText="1"/>
    </xf>
    <xf numFmtId="0" fontId="33" fillId="0" borderId="0" xfId="78" applyFont="1" applyAlignment="1"/>
    <xf numFmtId="0" fontId="129" fillId="0" borderId="38" xfId="159" applyFont="1" applyFill="1" applyBorder="1" applyAlignment="1">
      <alignment horizontal="left" vertical="center"/>
    </xf>
    <xf numFmtId="0" fontId="129" fillId="0" borderId="39" xfId="159" applyFont="1" applyFill="1" applyBorder="1" applyAlignment="1">
      <alignment horizontal="left" vertical="center"/>
    </xf>
    <xf numFmtId="3" fontId="90" fillId="0" borderId="38" xfId="159" applyNumberFormat="1" applyFont="1" applyFill="1" applyBorder="1" applyAlignment="1">
      <alignment horizontal="right" vertical="center" indent="1"/>
    </xf>
    <xf numFmtId="3" fontId="90" fillId="0" borderId="42" xfId="159" applyNumberFormat="1" applyFont="1" applyFill="1" applyBorder="1" applyAlignment="1">
      <alignment horizontal="right" vertical="center" indent="1"/>
    </xf>
    <xf numFmtId="0" fontId="129" fillId="0" borderId="0" xfId="159" applyFont="1" applyFill="1" applyBorder="1" applyAlignment="1">
      <alignment horizontal="left" vertical="center"/>
    </xf>
    <xf numFmtId="4" fontId="90" fillId="0" borderId="0" xfId="159" applyNumberFormat="1" applyFont="1" applyFill="1" applyBorder="1" applyAlignment="1">
      <alignment horizontal="right" vertical="center" indent="1"/>
    </xf>
    <xf numFmtId="0" fontId="130" fillId="0" borderId="0" xfId="78" applyFont="1" applyFill="1" applyBorder="1" applyAlignment="1">
      <alignment horizontal="left"/>
    </xf>
    <xf numFmtId="0" fontId="33" fillId="0" borderId="0" xfId="78" applyFont="1" applyFill="1" applyBorder="1" applyAlignment="1">
      <alignment horizontal="left"/>
    </xf>
    <xf numFmtId="3" fontId="33" fillId="0" borderId="0" xfId="78" applyNumberFormat="1" applyFont="1" applyFill="1" applyBorder="1"/>
    <xf numFmtId="0" fontId="130" fillId="0" borderId="0" xfId="78" applyFont="1" applyBorder="1" applyAlignment="1">
      <alignment horizontal="center"/>
    </xf>
    <xf numFmtId="0" fontId="130" fillId="56" borderId="0" xfId="78" applyFont="1" applyFill="1" applyBorder="1" applyAlignment="1">
      <alignment horizontal="left" vertical="top" wrapText="1"/>
    </xf>
    <xf numFmtId="0" fontId="33" fillId="0" borderId="0" xfId="78" applyFont="1" applyAlignment="1">
      <alignment horizontal="right"/>
    </xf>
    <xf numFmtId="0" fontId="33" fillId="0" borderId="0" xfId="78" applyFont="1" applyAlignment="1">
      <alignment horizontal="right" vertical="top"/>
    </xf>
    <xf numFmtId="3" fontId="33" fillId="56" borderId="0" xfId="78" applyNumberFormat="1" applyFont="1" applyFill="1" applyBorder="1" applyAlignment="1">
      <alignment horizontal="right" vertical="center"/>
    </xf>
    <xf numFmtId="1" fontId="33" fillId="0" borderId="0" xfId="78" applyNumberFormat="1" applyFont="1" applyFill="1" applyAlignment="1">
      <alignment horizontal="right"/>
    </xf>
    <xf numFmtId="0" fontId="130" fillId="0" borderId="0" xfId="78" applyFont="1" applyFill="1" applyBorder="1" applyAlignment="1">
      <alignment horizontal="center"/>
    </xf>
    <xf numFmtId="0" fontId="130" fillId="0" borderId="0" xfId="78" applyFont="1" applyFill="1" applyBorder="1" applyAlignment="1"/>
    <xf numFmtId="0" fontId="130" fillId="0" borderId="0" xfId="78" applyFont="1" applyFill="1" applyBorder="1" applyAlignment="1">
      <alignment horizontal="left" wrapText="1"/>
    </xf>
    <xf numFmtId="4" fontId="95" fillId="0" borderId="14" xfId="159" applyNumberFormat="1" applyFont="1" applyFill="1" applyBorder="1" applyAlignment="1">
      <alignment horizontal="right"/>
    </xf>
    <xf numFmtId="3" fontId="95" fillId="0" borderId="14" xfId="159" applyNumberFormat="1" applyFont="1" applyFill="1" applyBorder="1" applyAlignment="1">
      <alignment horizontal="right"/>
    </xf>
    <xf numFmtId="3" fontId="95" fillId="0" borderId="14" xfId="78" applyNumberFormat="1" applyFont="1" applyFill="1" applyBorder="1" applyAlignment="1"/>
    <xf numFmtId="0" fontId="29" fillId="0" borderId="0" xfId="78" applyFill="1" applyBorder="1"/>
    <xf numFmtId="0" fontId="95" fillId="0" borderId="0" xfId="159" applyFont="1" applyFill="1" applyBorder="1"/>
    <xf numFmtId="0" fontId="95" fillId="0" borderId="0" xfId="159" applyFont="1" applyFill="1" applyBorder="1" applyAlignment="1">
      <alignment horizontal="right"/>
    </xf>
    <xf numFmtId="0" fontId="95" fillId="0" borderId="0" xfId="159" applyFont="1" applyFill="1" applyBorder="1" applyAlignment="1">
      <alignment horizontal="center"/>
    </xf>
    <xf numFmtId="180" fontId="95" fillId="0" borderId="0" xfId="159" applyNumberFormat="1" applyFont="1" applyFill="1" applyBorder="1" applyAlignment="1">
      <alignment horizontal="right"/>
    </xf>
    <xf numFmtId="180" fontId="95" fillId="0" borderId="0" xfId="78" applyNumberFormat="1" applyFont="1" applyFill="1" applyBorder="1" applyAlignment="1">
      <alignment horizontal="right"/>
    </xf>
    <xf numFmtId="0" fontId="90" fillId="0" borderId="0" xfId="78" applyFont="1" applyFill="1" applyAlignment="1">
      <alignment horizontal="left"/>
    </xf>
    <xf numFmtId="0" fontId="29" fillId="0" borderId="0" xfId="78" applyFont="1" applyFill="1"/>
    <xf numFmtId="0" fontId="29" fillId="0" borderId="0" xfId="78" applyFont="1" applyFill="1" applyAlignment="1">
      <alignment horizontal="right"/>
    </xf>
    <xf numFmtId="0" fontId="29" fillId="0" borderId="0" xfId="78" applyFont="1" applyFill="1" applyAlignment="1">
      <alignment horizontal="center"/>
    </xf>
    <xf numFmtId="4" fontId="29" fillId="0" borderId="0" xfId="78" applyNumberFormat="1" applyFont="1" applyFill="1"/>
    <xf numFmtId="0" fontId="29" fillId="0" borderId="0" xfId="78" applyFont="1" applyFill="1" applyBorder="1"/>
    <xf numFmtId="4" fontId="29" fillId="0" borderId="0" xfId="78" applyNumberFormat="1" applyFill="1"/>
    <xf numFmtId="4" fontId="95" fillId="0" borderId="0" xfId="78" applyNumberFormat="1" applyFont="1" applyFill="1" applyBorder="1"/>
    <xf numFmtId="0" fontId="132" fillId="0" borderId="0" xfId="78" applyFont="1" applyFill="1" applyBorder="1" applyAlignment="1">
      <alignment horizontal="center"/>
    </xf>
    <xf numFmtId="0" fontId="29" fillId="0" borderId="0" xfId="78" applyFill="1" applyBorder="1" applyAlignment="1">
      <alignment horizontal="center"/>
    </xf>
    <xf numFmtId="0" fontId="90" fillId="0" borderId="14" xfId="78" applyFont="1" applyFill="1" applyBorder="1" applyAlignment="1">
      <alignment horizontal="center" vertical="center" wrapText="1"/>
    </xf>
    <xf numFmtId="0" fontId="90" fillId="0" borderId="66" xfId="78" applyFont="1" applyFill="1" applyBorder="1" applyAlignment="1">
      <alignment horizontal="center" vertical="center" wrapText="1"/>
    </xf>
    <xf numFmtId="0" fontId="90" fillId="0" borderId="67" xfId="78" applyFont="1" applyFill="1" applyBorder="1" applyAlignment="1">
      <alignment horizontal="center" vertical="center" wrapText="1"/>
    </xf>
    <xf numFmtId="180" fontId="90" fillId="0" borderId="68" xfId="78" applyNumberFormat="1" applyFont="1" applyFill="1" applyBorder="1" applyAlignment="1">
      <alignment horizontal="left" vertical="center"/>
    </xf>
    <xf numFmtId="10" fontId="29" fillId="0" borderId="70" xfId="78" applyNumberFormat="1" applyFont="1" applyFill="1" applyBorder="1"/>
    <xf numFmtId="180" fontId="90" fillId="0" borderId="55" xfId="78" applyNumberFormat="1" applyFont="1" applyFill="1" applyBorder="1" applyAlignment="1">
      <alignment horizontal="left" vertical="center"/>
    </xf>
    <xf numFmtId="3" fontId="29" fillId="0" borderId="51" xfId="78" applyNumberFormat="1" applyFont="1" applyFill="1" applyBorder="1"/>
    <xf numFmtId="10" fontId="29" fillId="0" borderId="73" xfId="78" applyNumberFormat="1" applyFont="1" applyFill="1" applyBorder="1"/>
    <xf numFmtId="0" fontId="95" fillId="0" borderId="14" xfId="78" applyFont="1" applyFill="1" applyBorder="1" applyAlignment="1">
      <alignment horizontal="center" vertical="center" wrapText="1"/>
    </xf>
    <xf numFmtId="4" fontId="95" fillId="0" borderId="14" xfId="78" applyNumberFormat="1" applyFont="1" applyFill="1" applyBorder="1" applyAlignment="1">
      <alignment horizontal="center" vertical="center" wrapText="1"/>
    </xf>
    <xf numFmtId="0" fontId="29" fillId="0" borderId="14" xfId="159" applyFont="1" applyFill="1" applyBorder="1" applyAlignment="1">
      <alignment vertical="center" wrapText="1"/>
    </xf>
    <xf numFmtId="0" fontId="29" fillId="0" borderId="14" xfId="159" applyFont="1" applyFill="1" applyBorder="1" applyAlignment="1">
      <alignment horizontal="center" vertical="center"/>
    </xf>
    <xf numFmtId="49" fontId="29" fillId="0" borderId="14" xfId="159" applyNumberFormat="1" applyFont="1" applyFill="1" applyBorder="1" applyAlignment="1">
      <alignment horizontal="right" vertical="center"/>
    </xf>
    <xf numFmtId="49" fontId="29" fillId="0" borderId="14" xfId="159" applyNumberFormat="1" applyFont="1" applyFill="1" applyBorder="1" applyAlignment="1">
      <alignment horizontal="center" vertical="center"/>
    </xf>
    <xf numFmtId="3" fontId="29" fillId="0" borderId="14" xfId="159" applyNumberFormat="1" applyFont="1" applyFill="1" applyBorder="1" applyAlignment="1">
      <alignment horizontal="right" vertical="center"/>
    </xf>
    <xf numFmtId="3" fontId="29" fillId="0" borderId="14" xfId="159" applyNumberFormat="1" applyFont="1" applyFill="1" applyBorder="1" applyAlignment="1">
      <alignment horizontal="center" vertical="center" wrapText="1"/>
    </xf>
    <xf numFmtId="0" fontId="29" fillId="0" borderId="14" xfId="159" applyFont="1" applyFill="1" applyBorder="1" applyAlignment="1">
      <alignment vertical="center"/>
    </xf>
    <xf numFmtId="3" fontId="29" fillId="0" borderId="14" xfId="159" applyNumberFormat="1" applyFont="1" applyFill="1" applyBorder="1" applyAlignment="1">
      <alignment vertical="center"/>
    </xf>
    <xf numFmtId="14" fontId="29" fillId="0" borderId="14" xfId="159" applyNumberFormat="1" applyFont="1" applyFill="1" applyBorder="1" applyAlignment="1">
      <alignment vertical="center"/>
    </xf>
    <xf numFmtId="0" fontId="29" fillId="0" borderId="14" xfId="159" applyNumberFormat="1" applyFont="1" applyFill="1" applyBorder="1" applyAlignment="1">
      <alignment horizontal="right" vertical="center"/>
    </xf>
    <xf numFmtId="0" fontId="29" fillId="0" borderId="14" xfId="159" applyFont="1" applyFill="1" applyBorder="1" applyAlignment="1">
      <alignment horizontal="center" vertical="center" wrapText="1"/>
    </xf>
    <xf numFmtId="0" fontId="29" fillId="0" borderId="14" xfId="159" applyFont="1" applyFill="1" applyBorder="1" applyAlignment="1">
      <alignment horizontal="right" vertical="center" wrapText="1"/>
    </xf>
    <xf numFmtId="0" fontId="29" fillId="0" borderId="15" xfId="159" applyFont="1" applyFill="1" applyBorder="1" applyAlignment="1">
      <alignment vertical="center"/>
    </xf>
    <xf numFmtId="14" fontId="29" fillId="0" borderId="14" xfId="159" applyNumberFormat="1" applyFont="1" applyFill="1" applyBorder="1" applyAlignment="1">
      <alignment horizontal="right" vertical="center" wrapText="1"/>
    </xf>
    <xf numFmtId="4" fontId="29" fillId="0" borderId="14" xfId="159" applyNumberFormat="1" applyFont="1" applyFill="1" applyBorder="1" applyAlignment="1">
      <alignment horizontal="right" vertical="center" wrapText="1"/>
    </xf>
    <xf numFmtId="4" fontId="29" fillId="0" borderId="14" xfId="159" applyNumberFormat="1" applyFont="1" applyFill="1" applyBorder="1" applyAlignment="1">
      <alignment vertical="center" wrapText="1"/>
    </xf>
    <xf numFmtId="4" fontId="29" fillId="0" borderId="14" xfId="159" applyNumberFormat="1" applyFont="1" applyFill="1" applyBorder="1" applyAlignment="1">
      <alignment vertical="center"/>
    </xf>
    <xf numFmtId="4" fontId="29" fillId="0" borderId="14" xfId="159" applyNumberFormat="1" applyFont="1" applyFill="1" applyBorder="1" applyAlignment="1">
      <alignment horizontal="right" vertical="center"/>
    </xf>
    <xf numFmtId="0" fontId="29" fillId="0" borderId="14" xfId="159" applyFont="1" applyFill="1" applyBorder="1" applyAlignment="1">
      <alignment horizontal="left" vertical="center" wrapText="1"/>
    </xf>
    <xf numFmtId="14" fontId="29" fillId="0" borderId="14" xfId="159" applyNumberFormat="1" applyFont="1" applyFill="1" applyBorder="1" applyAlignment="1">
      <alignment horizontal="right" vertical="center"/>
    </xf>
    <xf numFmtId="0" fontId="29" fillId="0" borderId="0" xfId="78" applyFont="1" applyFill="1" applyBorder="1" applyAlignment="1">
      <alignment vertical="top"/>
    </xf>
    <xf numFmtId="0" fontId="68" fillId="0" borderId="14" xfId="159" applyFont="1" applyFill="1" applyBorder="1" applyAlignment="1">
      <alignment horizontal="center" vertical="center" wrapText="1"/>
    </xf>
    <xf numFmtId="0" fontId="68" fillId="0" borderId="14" xfId="159" applyFont="1" applyFill="1" applyBorder="1" applyAlignment="1">
      <alignment vertical="center"/>
    </xf>
    <xf numFmtId="0" fontId="68" fillId="0" borderId="14" xfId="159" applyFont="1" applyFill="1" applyBorder="1" applyAlignment="1">
      <alignment horizontal="left" vertical="center" wrapText="1"/>
    </xf>
    <xf numFmtId="49" fontId="68" fillId="0" borderId="14" xfId="159" applyNumberFormat="1" applyFont="1" applyFill="1" applyBorder="1" applyAlignment="1">
      <alignment horizontal="right" vertical="center"/>
    </xf>
    <xf numFmtId="49" fontId="68" fillId="0" borderId="14" xfId="159" applyNumberFormat="1" applyFont="1" applyFill="1" applyBorder="1" applyAlignment="1">
      <alignment horizontal="center" vertical="center"/>
    </xf>
    <xf numFmtId="0" fontId="68" fillId="0" borderId="14" xfId="159" applyFont="1" applyFill="1" applyBorder="1" applyAlignment="1">
      <alignment horizontal="center" vertical="center"/>
    </xf>
    <xf numFmtId="14" fontId="68" fillId="0" borderId="14" xfId="159" applyNumberFormat="1" applyFont="1" applyFill="1" applyBorder="1" applyAlignment="1">
      <alignment vertical="center"/>
    </xf>
    <xf numFmtId="4" fontId="68" fillId="0" borderId="14" xfId="159" applyNumberFormat="1" applyFont="1" applyFill="1" applyBorder="1" applyAlignment="1">
      <alignment vertical="center"/>
    </xf>
    <xf numFmtId="0" fontId="68" fillId="0" borderId="14" xfId="170" applyFont="1" applyFill="1" applyBorder="1" applyAlignment="1">
      <alignment vertical="center" wrapText="1"/>
    </xf>
    <xf numFmtId="0" fontId="68" fillId="0" borderId="14" xfId="170" applyFont="1" applyFill="1" applyBorder="1" applyAlignment="1">
      <alignment horizontal="center" vertical="center" wrapText="1"/>
    </xf>
    <xf numFmtId="49" fontId="68" fillId="0" borderId="14" xfId="170" applyNumberFormat="1" applyFont="1" applyFill="1" applyBorder="1" applyAlignment="1">
      <alignment horizontal="center" vertical="center"/>
    </xf>
    <xf numFmtId="0" fontId="68" fillId="0" borderId="14" xfId="159" applyFont="1" applyFill="1" applyBorder="1" applyAlignment="1">
      <alignment horizontal="right" vertical="center" wrapText="1"/>
    </xf>
    <xf numFmtId="4" fontId="68" fillId="0" borderId="14" xfId="159" applyNumberFormat="1" applyFont="1" applyFill="1" applyBorder="1" applyAlignment="1">
      <alignment horizontal="right" vertical="center" wrapText="1"/>
    </xf>
    <xf numFmtId="14" fontId="68" fillId="0" borderId="14" xfId="159" applyNumberFormat="1" applyFont="1" applyFill="1" applyBorder="1" applyAlignment="1">
      <alignment horizontal="right" vertical="center"/>
    </xf>
    <xf numFmtId="0" fontId="29" fillId="0" borderId="0" xfId="78" applyFont="1" applyFill="1" applyBorder="1" applyAlignment="1"/>
    <xf numFmtId="0" fontId="68" fillId="0" borderId="14" xfId="170" applyNumberFormat="1" applyFont="1" applyFill="1" applyBorder="1" applyAlignment="1">
      <alignment horizontal="right" vertical="center"/>
    </xf>
    <xf numFmtId="0" fontId="68" fillId="0" borderId="14" xfId="159" applyFont="1" applyFill="1" applyBorder="1" applyAlignment="1">
      <alignment vertical="center" wrapText="1"/>
    </xf>
    <xf numFmtId="14" fontId="68" fillId="0" borderId="14" xfId="159" applyNumberFormat="1" applyFont="1" applyFill="1" applyBorder="1" applyAlignment="1">
      <alignment horizontal="right" vertical="center" wrapText="1"/>
    </xf>
    <xf numFmtId="0" fontId="68" fillId="0" borderId="14" xfId="159" applyFont="1" applyFill="1" applyBorder="1" applyAlignment="1">
      <alignment horizontal="right" vertical="center"/>
    </xf>
    <xf numFmtId="0" fontId="29" fillId="0" borderId="14" xfId="159" applyFont="1" applyFill="1" applyBorder="1" applyAlignment="1">
      <alignment horizontal="right" vertical="center"/>
    </xf>
    <xf numFmtId="0" fontId="29" fillId="0" borderId="0" xfId="78" applyFont="1" applyFill="1" applyBorder="1" applyAlignment="1">
      <alignment wrapText="1"/>
    </xf>
    <xf numFmtId="1" fontId="29" fillId="0" borderId="14" xfId="159" applyNumberFormat="1" applyFont="1" applyFill="1" applyBorder="1" applyAlignment="1">
      <alignment horizontal="right" vertical="center"/>
    </xf>
    <xf numFmtId="1" fontId="29" fillId="0" borderId="14" xfId="159" applyNumberFormat="1" applyFont="1" applyFill="1" applyBorder="1" applyAlignment="1">
      <alignment horizontal="center" vertical="center"/>
    </xf>
    <xf numFmtId="0" fontId="29" fillId="0" borderId="0" xfId="78" applyFont="1" applyFill="1" applyBorder="1" applyAlignment="1">
      <alignment vertical="top" wrapText="1"/>
    </xf>
    <xf numFmtId="3" fontId="29" fillId="0" borderId="14" xfId="159" applyNumberFormat="1" applyFont="1" applyFill="1" applyBorder="1" applyAlignment="1">
      <alignment horizontal="right" vertical="center" wrapText="1"/>
    </xf>
    <xf numFmtId="14" fontId="29" fillId="0" borderId="14" xfId="159" applyNumberFormat="1" applyFill="1" applyBorder="1" applyAlignment="1">
      <alignment vertical="center"/>
    </xf>
    <xf numFmtId="0" fontId="29" fillId="0" borderId="14" xfId="159" applyFill="1" applyBorder="1" applyAlignment="1">
      <alignment horizontal="center" vertical="top"/>
    </xf>
    <xf numFmtId="0" fontId="29" fillId="0" borderId="14" xfId="159" applyFill="1" applyBorder="1" applyAlignment="1">
      <alignment vertical="top" wrapText="1"/>
    </xf>
    <xf numFmtId="14" fontId="29" fillId="0" borderId="14" xfId="159" applyNumberFormat="1" applyFont="1" applyFill="1" applyBorder="1" applyAlignment="1">
      <alignment horizontal="center" vertical="center" wrapText="1"/>
    </xf>
    <xf numFmtId="4" fontId="29" fillId="0" borderId="14" xfId="159" applyNumberFormat="1" applyFont="1" applyFill="1" applyBorder="1" applyAlignment="1">
      <alignment horizontal="center" vertical="center" wrapText="1"/>
    </xf>
    <xf numFmtId="14" fontId="68" fillId="0" borderId="14" xfId="159" applyNumberFormat="1" applyFont="1" applyFill="1" applyBorder="1" applyAlignment="1">
      <alignment horizontal="center" vertical="center" wrapText="1"/>
    </xf>
    <xf numFmtId="4" fontId="29" fillId="0" borderId="14" xfId="159" applyNumberFormat="1" applyFont="1" applyFill="1" applyBorder="1" applyAlignment="1">
      <alignment horizontal="center" vertical="center"/>
    </xf>
    <xf numFmtId="0" fontId="29" fillId="0" borderId="15" xfId="159" applyFont="1" applyFill="1" applyBorder="1" applyAlignment="1">
      <alignment horizontal="center" vertical="center" wrapText="1"/>
    </xf>
    <xf numFmtId="14" fontId="29" fillId="0" borderId="15" xfId="159" applyNumberFormat="1" applyFont="1" applyFill="1" applyBorder="1" applyAlignment="1">
      <alignment vertical="center"/>
    </xf>
    <xf numFmtId="0" fontId="33" fillId="0" borderId="0" xfId="78" applyFont="1" applyFill="1" applyBorder="1"/>
    <xf numFmtId="0" fontId="95" fillId="0" borderId="66" xfId="159" applyFont="1" applyFill="1" applyBorder="1"/>
    <xf numFmtId="0" fontId="95" fillId="0" borderId="47" xfId="159" applyFont="1" applyFill="1" applyBorder="1"/>
    <xf numFmtId="0" fontId="95" fillId="0" borderId="47" xfId="159" applyFont="1" applyFill="1" applyBorder="1" applyAlignment="1">
      <alignment horizontal="right"/>
    </xf>
    <xf numFmtId="0" fontId="95" fillId="0" borderId="47" xfId="159" applyFont="1" applyFill="1" applyBorder="1" applyAlignment="1">
      <alignment horizontal="center"/>
    </xf>
    <xf numFmtId="181" fontId="95" fillId="0" borderId="14" xfId="159" applyNumberFormat="1" applyFont="1" applyFill="1" applyBorder="1" applyAlignment="1">
      <alignment horizontal="right"/>
    </xf>
    <xf numFmtId="0" fontId="29" fillId="0" borderId="14" xfId="159" applyFont="1" applyFill="1" applyBorder="1" applyAlignment="1">
      <alignment horizontal="left" vertical="center"/>
    </xf>
    <xf numFmtId="0" fontId="29" fillId="0" borderId="14" xfId="159" applyNumberFormat="1" applyFont="1" applyFill="1" applyBorder="1" applyAlignment="1">
      <alignment horizontal="right" vertical="center" wrapText="1"/>
    </xf>
    <xf numFmtId="49" fontId="29" fillId="0" borderId="14" xfId="159" applyNumberFormat="1" applyFont="1" applyFill="1" applyBorder="1" applyAlignment="1">
      <alignment horizontal="center" vertical="center" wrapText="1"/>
    </xf>
    <xf numFmtId="3" fontId="29" fillId="0" borderId="13" xfId="159" applyNumberFormat="1" applyFont="1" applyFill="1" applyBorder="1" applyAlignment="1">
      <alignment horizontal="right" vertical="center" wrapText="1"/>
    </xf>
    <xf numFmtId="0" fontId="29" fillId="0" borderId="15" xfId="159" applyFont="1" applyFill="1" applyBorder="1" applyAlignment="1">
      <alignment horizontal="center" vertical="center"/>
    </xf>
    <xf numFmtId="0" fontId="29" fillId="0" borderId="15" xfId="159" applyFont="1" applyFill="1" applyBorder="1" applyAlignment="1">
      <alignment horizontal="left" vertical="center" wrapText="1"/>
    </xf>
    <xf numFmtId="0" fontId="29" fillId="0" borderId="15" xfId="159" applyFont="1" applyFill="1" applyBorder="1" applyAlignment="1">
      <alignment horizontal="right" vertical="center"/>
    </xf>
    <xf numFmtId="3" fontId="29" fillId="0" borderId="15" xfId="159" applyNumberFormat="1" applyFont="1" applyFill="1" applyBorder="1" applyAlignment="1">
      <alignment horizontal="right" vertical="center"/>
    </xf>
    <xf numFmtId="0" fontId="95" fillId="0" borderId="66" xfId="78" applyFont="1" applyFill="1" applyBorder="1" applyAlignment="1">
      <alignment vertical="top" wrapText="1"/>
    </xf>
    <xf numFmtId="0" fontId="33" fillId="0" borderId="47" xfId="78" applyFont="1" applyFill="1" applyBorder="1"/>
    <xf numFmtId="0" fontId="33" fillId="0" borderId="47" xfId="78" applyFont="1" applyFill="1" applyBorder="1" applyAlignment="1">
      <alignment horizontal="center"/>
    </xf>
    <xf numFmtId="3" fontId="95" fillId="0" borderId="14" xfId="78" applyNumberFormat="1" applyFont="1" applyFill="1" applyBorder="1" applyAlignment="1">
      <alignment horizontal="right"/>
    </xf>
    <xf numFmtId="4" fontId="95" fillId="0" borderId="47" xfId="78" applyNumberFormat="1" applyFont="1" applyFill="1" applyBorder="1"/>
    <xf numFmtId="4" fontId="95" fillId="0" borderId="36" xfId="78" applyNumberFormat="1" applyFont="1" applyFill="1" applyBorder="1"/>
    <xf numFmtId="3" fontId="95" fillId="0" borderId="47" xfId="78" applyNumberFormat="1" applyFont="1" applyFill="1" applyBorder="1"/>
    <xf numFmtId="3" fontId="95" fillId="0" borderId="14" xfId="78" applyNumberFormat="1" applyFont="1" applyFill="1" applyBorder="1"/>
    <xf numFmtId="3" fontId="95" fillId="0" borderId="66" xfId="78" applyNumberFormat="1" applyFont="1" applyFill="1" applyBorder="1"/>
    <xf numFmtId="0" fontId="132" fillId="0" borderId="0" xfId="78" applyFont="1" applyFill="1"/>
    <xf numFmtId="4" fontId="29" fillId="0" borderId="0" xfId="78" applyNumberFormat="1" applyFill="1" applyBorder="1"/>
    <xf numFmtId="0" fontId="133" fillId="0" borderId="0" xfId="78" applyFont="1" applyFill="1" applyBorder="1" applyAlignment="1"/>
    <xf numFmtId="0" fontId="134" fillId="0" borderId="0" xfId="78" applyFont="1" applyFill="1" applyBorder="1"/>
    <xf numFmtId="0" fontId="29" fillId="0" borderId="0" xfId="78" applyFill="1" applyAlignment="1">
      <alignment horizontal="center"/>
    </xf>
    <xf numFmtId="0" fontId="133" fillId="0" borderId="0" xfId="78" applyFont="1" applyFill="1" applyBorder="1" applyAlignment="1">
      <alignment horizontal="left" vertical="top"/>
    </xf>
    <xf numFmtId="0" fontId="133" fillId="0" borderId="0" xfId="78" applyFont="1" applyFill="1" applyBorder="1" applyAlignment="1">
      <alignment horizontal="center"/>
    </xf>
    <xf numFmtId="0" fontId="95" fillId="0" borderId="0" xfId="78" applyFont="1" applyFill="1"/>
    <xf numFmtId="49" fontId="95" fillId="0" borderId="0" xfId="78" applyNumberFormat="1" applyFont="1" applyFill="1"/>
    <xf numFmtId="4" fontId="95" fillId="0" borderId="0" xfId="78" applyNumberFormat="1" applyFont="1" applyFill="1" applyBorder="1" applyAlignment="1">
      <alignment vertical="center" wrapText="1"/>
    </xf>
    <xf numFmtId="4" fontId="95" fillId="0" borderId="0" xfId="78" applyNumberFormat="1" applyFont="1" applyFill="1" applyBorder="1" applyAlignment="1">
      <alignment horizontal="center" vertical="center" wrapText="1"/>
    </xf>
    <xf numFmtId="4" fontId="95" fillId="0" borderId="0" xfId="78" applyNumberFormat="1" applyFont="1" applyFill="1" applyBorder="1" applyAlignment="1">
      <alignment horizontal="center" vertical="center"/>
    </xf>
    <xf numFmtId="4" fontId="33" fillId="0" borderId="0" xfId="78" applyNumberFormat="1" applyFont="1" applyFill="1" applyBorder="1" applyAlignment="1">
      <alignment vertical="top" wrapText="1"/>
    </xf>
    <xf numFmtId="4" fontId="29" fillId="0" borderId="0" xfId="78" applyNumberFormat="1" applyFont="1" applyFill="1" applyBorder="1" applyAlignment="1">
      <alignment horizontal="right" vertical="top" wrapText="1"/>
    </xf>
    <xf numFmtId="4" fontId="29" fillId="0" borderId="0" xfId="78" applyNumberFormat="1" applyFill="1" applyBorder="1" applyAlignment="1">
      <alignment vertical="top"/>
    </xf>
    <xf numFmtId="4" fontId="29" fillId="0" borderId="0" xfId="78" applyNumberFormat="1" applyFont="1" applyFill="1" applyBorder="1" applyAlignment="1">
      <alignment vertical="top"/>
    </xf>
    <xf numFmtId="4" fontId="135" fillId="0" borderId="0" xfId="78" applyNumberFormat="1" applyFont="1" applyFill="1" applyBorder="1"/>
    <xf numFmtId="0" fontId="90" fillId="0" borderId="0" xfId="159" applyFont="1" applyFill="1" applyAlignment="1">
      <alignment horizontal="justify" wrapText="1"/>
    </xf>
    <xf numFmtId="0" fontId="90" fillId="0" borderId="0" xfId="159" applyFont="1" applyFill="1" applyAlignment="1">
      <alignment wrapText="1"/>
    </xf>
    <xf numFmtId="0" fontId="29" fillId="0" borderId="42" xfId="159" applyFont="1" applyFill="1" applyBorder="1" applyAlignment="1">
      <alignment horizontal="center"/>
    </xf>
    <xf numFmtId="0" fontId="29" fillId="0" borderId="42" xfId="159" applyFont="1" applyFill="1" applyBorder="1" applyAlignment="1">
      <alignment horizontal="center" wrapText="1"/>
    </xf>
    <xf numFmtId="49" fontId="126" fillId="0" borderId="63" xfId="78" applyNumberFormat="1" applyFont="1" applyFill="1" applyBorder="1" applyAlignment="1">
      <alignment horizontal="center" vertical="center"/>
    </xf>
    <xf numFmtId="49" fontId="126" fillId="0" borderId="65" xfId="78" applyNumberFormat="1" applyFont="1" applyFill="1" applyBorder="1" applyAlignment="1">
      <alignment horizontal="center" vertical="center"/>
    </xf>
    <xf numFmtId="0" fontId="90" fillId="0" borderId="64" xfId="78" applyFont="1" applyFill="1" applyBorder="1" applyAlignment="1">
      <alignment horizontal="center" vertical="center" wrapText="1"/>
    </xf>
    <xf numFmtId="0" fontId="29" fillId="0" borderId="44" xfId="78" applyFill="1" applyBorder="1" applyAlignment="1"/>
    <xf numFmtId="0" fontId="29" fillId="0" borderId="45" xfId="78" applyFill="1" applyBorder="1" applyAlignment="1"/>
    <xf numFmtId="0" fontId="33" fillId="0" borderId="42" xfId="78" applyFont="1" applyBorder="1" applyAlignment="1">
      <alignment horizontal="center"/>
    </xf>
    <xf numFmtId="0" fontId="126" fillId="0" borderId="0" xfId="159" applyFont="1" applyFill="1" applyAlignment="1">
      <alignment horizontal="center" wrapText="1"/>
    </xf>
    <xf numFmtId="0" fontId="29" fillId="0" borderId="0" xfId="159" applyAlignment="1">
      <alignment horizontal="center" wrapText="1"/>
    </xf>
    <xf numFmtId="0" fontId="29" fillId="0" borderId="28" xfId="78" applyFont="1" applyFill="1" applyBorder="1" applyAlignment="1">
      <alignment horizontal="center" vertical="center" wrapText="1"/>
    </xf>
    <xf numFmtId="0" fontId="29" fillId="0" borderId="30" xfId="78" applyFont="1" applyFill="1" applyBorder="1" applyAlignment="1">
      <alignment horizontal="center" vertical="center" wrapText="1"/>
    </xf>
    <xf numFmtId="0" fontId="29" fillId="0" borderId="33" xfId="78" applyFont="1" applyFill="1" applyBorder="1" applyAlignment="1">
      <alignment horizontal="center" vertical="center" wrapText="1"/>
    </xf>
    <xf numFmtId="0" fontId="29" fillId="0" borderId="35" xfId="78" applyFont="1" applyFill="1" applyBorder="1" applyAlignment="1">
      <alignment horizontal="center" vertical="center" wrapText="1"/>
    </xf>
    <xf numFmtId="0" fontId="29" fillId="0" borderId="28" xfId="159" applyFont="1" applyFill="1" applyBorder="1" applyAlignment="1">
      <alignment horizontal="center" vertical="center" wrapText="1"/>
    </xf>
    <xf numFmtId="0" fontId="29" fillId="0" borderId="30" xfId="159" applyFont="1" applyFill="1" applyBorder="1" applyAlignment="1">
      <alignment horizontal="center" vertical="center" wrapText="1"/>
    </xf>
    <xf numFmtId="0" fontId="29" fillId="0" borderId="33" xfId="159" applyFont="1" applyFill="1" applyBorder="1" applyAlignment="1">
      <alignment horizontal="center" vertical="center" wrapText="1"/>
    </xf>
    <xf numFmtId="0" fontId="29" fillId="0" borderId="35" xfId="159" applyFont="1" applyFill="1" applyBorder="1" applyAlignment="1">
      <alignment horizontal="center" vertical="center" wrapText="1"/>
    </xf>
    <xf numFmtId="0" fontId="29" fillId="0" borderId="29" xfId="159" applyFont="1" applyFill="1" applyBorder="1" applyAlignment="1">
      <alignment horizontal="center" vertical="center" wrapText="1"/>
    </xf>
    <xf numFmtId="0" fontId="29" fillId="0" borderId="37" xfId="159" applyFont="1" applyFill="1" applyBorder="1" applyAlignment="1">
      <alignment horizontal="center" vertical="center"/>
    </xf>
    <xf numFmtId="0" fontId="29" fillId="0" borderId="41" xfId="159" applyFont="1" applyFill="1" applyBorder="1" applyAlignment="1">
      <alignment horizontal="center" vertical="center"/>
    </xf>
    <xf numFmtId="0" fontId="90" fillId="0" borderId="42" xfId="159" applyFont="1" applyFill="1" applyBorder="1" applyAlignment="1">
      <alignment horizontal="center" wrapText="1"/>
    </xf>
    <xf numFmtId="0" fontId="130" fillId="56" borderId="0" xfId="78" applyFont="1" applyFill="1" applyBorder="1" applyAlignment="1">
      <alignment horizontal="left" vertical="top" wrapText="1"/>
    </xf>
    <xf numFmtId="0" fontId="33" fillId="0" borderId="0" xfId="78" applyFont="1" applyFill="1" applyBorder="1" applyAlignment="1">
      <alignment horizontal="center" vertical="center"/>
    </xf>
    <xf numFmtId="0" fontId="33" fillId="0" borderId="0" xfId="78" applyFont="1" applyBorder="1" applyAlignment="1">
      <alignment horizontal="center" vertical="center"/>
    </xf>
    <xf numFmtId="0" fontId="130" fillId="56" borderId="0" xfId="78" applyFont="1" applyFill="1" applyBorder="1" applyAlignment="1">
      <alignment vertical="top" wrapText="1"/>
    </xf>
    <xf numFmtId="0" fontId="95" fillId="0" borderId="15" xfId="159" applyFont="1" applyFill="1" applyBorder="1" applyAlignment="1">
      <alignment horizontal="center" vertical="center" wrapText="1"/>
    </xf>
    <xf numFmtId="0" fontId="95" fillId="0" borderId="13" xfId="159" applyFont="1" applyFill="1" applyBorder="1" applyAlignment="1">
      <alignment horizontal="center" vertical="center" wrapText="1"/>
    </xf>
    <xf numFmtId="0" fontId="95" fillId="0" borderId="66" xfId="78" applyFont="1" applyFill="1" applyBorder="1" applyAlignment="1">
      <alignment horizontal="center"/>
    </xf>
    <xf numFmtId="0" fontId="95" fillId="0" borderId="47" xfId="78" applyFont="1" applyFill="1" applyBorder="1" applyAlignment="1">
      <alignment horizontal="center"/>
    </xf>
    <xf numFmtId="0" fontId="95" fillId="0" borderId="36" xfId="78" applyFont="1" applyFill="1" applyBorder="1" applyAlignment="1">
      <alignment horizontal="center"/>
    </xf>
    <xf numFmtId="4" fontId="95" fillId="0" borderId="15" xfId="78" applyNumberFormat="1" applyFont="1" applyFill="1" applyBorder="1" applyAlignment="1">
      <alignment horizontal="center" vertical="center" wrapText="1"/>
    </xf>
    <xf numFmtId="4" fontId="95" fillId="0" borderId="13" xfId="78" applyNumberFormat="1" applyFont="1" applyFill="1" applyBorder="1" applyAlignment="1">
      <alignment horizontal="center" vertical="center" wrapText="1"/>
    </xf>
    <xf numFmtId="0" fontId="95" fillId="0" borderId="15" xfId="159" applyFont="1" applyFill="1" applyBorder="1" applyAlignment="1">
      <alignment horizontal="center" vertical="center"/>
    </xf>
    <xf numFmtId="0" fontId="95" fillId="0" borderId="13" xfId="159" applyFont="1" applyFill="1" applyBorder="1" applyAlignment="1">
      <alignment horizontal="center" vertical="center"/>
    </xf>
    <xf numFmtId="4" fontId="131" fillId="0" borderId="15" xfId="159" applyNumberFormat="1" applyFont="1" applyFill="1" applyBorder="1" applyAlignment="1">
      <alignment horizontal="center" vertical="center" wrapText="1"/>
    </xf>
    <xf numFmtId="4" fontId="131" fillId="0" borderId="13" xfId="159" applyNumberFormat="1" applyFont="1" applyFill="1" applyBorder="1" applyAlignment="1">
      <alignment horizontal="center" vertical="center" wrapText="1"/>
    </xf>
    <xf numFmtId="0" fontId="33" fillId="0" borderId="75" xfId="78" applyFont="1" applyFill="1" applyBorder="1" applyAlignment="1">
      <alignment horizontal="center" vertical="center"/>
    </xf>
    <xf numFmtId="0" fontId="111" fillId="0" borderId="0" xfId="166" applyFont="1" applyFill="1" applyAlignment="1">
      <alignment horizontal="center" wrapText="1"/>
    </xf>
  </cellXfs>
  <cellStyles count="171">
    <cellStyle name="20 % - zvýraznenie1" xfId="1" builtinId="30" customBuiltin="1"/>
    <cellStyle name="20 % - zvýraznenie1 2" xfId="91"/>
    <cellStyle name="20 % - zvýraznenie2" xfId="2" builtinId="34" customBuiltin="1"/>
    <cellStyle name="20 % - zvýraznenie2 2" xfId="92"/>
    <cellStyle name="20 % - zvýraznenie3" xfId="3" builtinId="38" customBuiltin="1"/>
    <cellStyle name="20 % - zvýraznenie3 2" xfId="93"/>
    <cellStyle name="20 % - zvýraznenie4" xfId="4" builtinId="42" customBuiltin="1"/>
    <cellStyle name="20 % - zvýraznenie4 2" xfId="94"/>
    <cellStyle name="20 % - zvýraznenie5" xfId="5" builtinId="46" customBuiltin="1"/>
    <cellStyle name="20 % - zvýraznenie5 2" xfId="95"/>
    <cellStyle name="20 % - zvýraznenie6" xfId="6" builtinId="50" customBuiltin="1"/>
    <cellStyle name="20 % - zvýraznenie6 2" xfId="96"/>
    <cellStyle name="40 % - zvýraznenie1" xfId="7" builtinId="31" customBuiltin="1"/>
    <cellStyle name="40 % - zvýraznenie1 2" xfId="97"/>
    <cellStyle name="40 % - zvýraznenie2" xfId="8" builtinId="35" customBuiltin="1"/>
    <cellStyle name="40 % - zvýraznenie2 2" xfId="98"/>
    <cellStyle name="40 % - zvýraznenie3" xfId="9" builtinId="39" customBuiltin="1"/>
    <cellStyle name="40 % - zvýraznenie3 2" xfId="99"/>
    <cellStyle name="40 % - zvýraznenie4" xfId="10" builtinId="43" customBuiltin="1"/>
    <cellStyle name="40 % - zvýraznenie4 2" xfId="100"/>
    <cellStyle name="40 % - zvýraznenie5" xfId="11" builtinId="47" customBuiltin="1"/>
    <cellStyle name="40 % - zvýraznenie5 2" xfId="101"/>
    <cellStyle name="40 % - zvýraznenie6" xfId="12" builtinId="51" customBuiltin="1"/>
    <cellStyle name="40 % - zvýraznenie6 2" xfId="102"/>
    <cellStyle name="60 % - zvýraznenie1" xfId="13" builtinId="32" customBuiltin="1"/>
    <cellStyle name="60 % - zvýraznenie1 2" xfId="103"/>
    <cellStyle name="60 % - zvýraznenie2" xfId="14" builtinId="36" customBuiltin="1"/>
    <cellStyle name="60 % - zvýraznenie2 2" xfId="104"/>
    <cellStyle name="60 % - zvýraznenie3" xfId="15" builtinId="40" customBuiltin="1"/>
    <cellStyle name="60 % - zvýraznenie3 2" xfId="105"/>
    <cellStyle name="60 % - zvýraznenie4" xfId="16" builtinId="44" customBuiltin="1"/>
    <cellStyle name="60 % - zvýraznenie4 2" xfId="106"/>
    <cellStyle name="60 % - zvýraznenie5" xfId="17" builtinId="48" customBuiltin="1"/>
    <cellStyle name="60 % - zvýraznenie5 2" xfId="107"/>
    <cellStyle name="60 % - zvýraznenie6" xfId="18" builtinId="52" customBuiltin="1"/>
    <cellStyle name="60 % - zvýraznenie6 2" xfId="108"/>
    <cellStyle name="Akcia" xfId="19"/>
    <cellStyle name="Cena_Sk" xfId="20"/>
    <cellStyle name="Comma [0]" xfId="21"/>
    <cellStyle name="Currency [0]" xfId="22"/>
    <cellStyle name="Čiarka" xfId="65" builtinId="3"/>
    <cellStyle name="Čiarka 2" xfId="68"/>
    <cellStyle name="Čiarka 3" xfId="70"/>
    <cellStyle name="Čiarka 4" xfId="72"/>
    <cellStyle name="Čiarka 5" xfId="74"/>
    <cellStyle name="Čiarka 6" xfId="76"/>
    <cellStyle name="Čiarka 7" xfId="142"/>
    <cellStyle name="Čiarka 7 2" xfId="148"/>
    <cellStyle name="Date" xfId="23"/>
    <cellStyle name="Dobrá" xfId="24" builtinId="26" customBuiltin="1"/>
    <cellStyle name="Dobrá 2" xfId="109"/>
    <cellStyle name="Euro" xfId="25"/>
    <cellStyle name="Fixed" xfId="26"/>
    <cellStyle name="Heading1" xfId="27"/>
    <cellStyle name="Heading2" xfId="28"/>
    <cellStyle name="Kontrolná bunka" xfId="29" builtinId="23" customBuiltin="1"/>
    <cellStyle name="Kontrolná bunka 2" xfId="110"/>
    <cellStyle name="Mena" xfId="161" builtinId="4"/>
    <cellStyle name="Nadpis 1" xfId="30" builtinId="16" customBuiltin="1"/>
    <cellStyle name="Nadpis 1 2" xfId="111"/>
    <cellStyle name="Nadpis 2" xfId="31" builtinId="17" customBuiltin="1"/>
    <cellStyle name="Nadpis 2 2" xfId="112"/>
    <cellStyle name="Nadpis 3" xfId="32" builtinId="18" customBuiltin="1"/>
    <cellStyle name="Nadpis 3 2" xfId="113"/>
    <cellStyle name="Nadpis 4" xfId="33" builtinId="19" customBuiltin="1"/>
    <cellStyle name="Nadpis 4 2" xfId="114"/>
    <cellStyle name="Nazov" xfId="34"/>
    <cellStyle name="Neutrálna" xfId="35" builtinId="28" customBuiltin="1"/>
    <cellStyle name="Neutrálna 2" xfId="115"/>
    <cellStyle name="Normal_Book1" xfId="36"/>
    <cellStyle name="Normálna" xfId="0" builtinId="0"/>
    <cellStyle name="Normálna 10" xfId="81"/>
    <cellStyle name="Normálna 11" xfId="82"/>
    <cellStyle name="Normálna 12" xfId="83"/>
    <cellStyle name="Normálna 13" xfId="84"/>
    <cellStyle name="Normálna 14" xfId="88"/>
    <cellStyle name="Normálna 15" xfId="134"/>
    <cellStyle name="Normálna 16" xfId="135"/>
    <cellStyle name="Normálna 17" xfId="136"/>
    <cellStyle name="Normálna 18" xfId="138"/>
    <cellStyle name="Normálna 19" xfId="141"/>
    <cellStyle name="Normálna 19 2" xfId="147"/>
    <cellStyle name="Normálna 19 2 2" xfId="159"/>
    <cellStyle name="Normálna 2" xfId="37"/>
    <cellStyle name="Normálna 2 2" xfId="78"/>
    <cellStyle name="Normálna 2 2 2" xfId="145"/>
    <cellStyle name="Normálna 2 3" xfId="143"/>
    <cellStyle name="Normálna 2 4" xfId="168"/>
    <cellStyle name="Normálna 20" xfId="149"/>
    <cellStyle name="Normálna 20 2" xfId="160"/>
    <cellStyle name="Normálna 21" xfId="150"/>
    <cellStyle name="Normálna 22" xfId="151"/>
    <cellStyle name="Normálna 23" xfId="154"/>
    <cellStyle name="Normálna 24" xfId="155"/>
    <cellStyle name="Normálna 25" xfId="158"/>
    <cellStyle name="Normálna 26" xfId="166"/>
    <cellStyle name="Normálna 3" xfId="66"/>
    <cellStyle name="Normálna 3 2" xfId="87"/>
    <cellStyle name="Normálna 3 2 2" xfId="146"/>
    <cellStyle name="Normálna 3 3" xfId="89"/>
    <cellStyle name="Normálna 3 4" xfId="90"/>
    <cellStyle name="Normálna 3 5" xfId="132"/>
    <cellStyle name="Normálna 3 6" xfId="133"/>
    <cellStyle name="Normálna 3 7" xfId="144"/>
    <cellStyle name="Normálna 4" xfId="67"/>
    <cellStyle name="Normálna 4 2" xfId="86"/>
    <cellStyle name="Normálna 4 3" xfId="152"/>
    <cellStyle name="Normálna 5" xfId="69"/>
    <cellStyle name="Normálna 5 2" xfId="139"/>
    <cellStyle name="Normálna 6" xfId="71"/>
    <cellStyle name="Normálna 6 2" xfId="157"/>
    <cellStyle name="Normálna 7" xfId="73"/>
    <cellStyle name="Normálna 7 2" xfId="156"/>
    <cellStyle name="Normálna 8" xfId="77"/>
    <cellStyle name="Normálna 9" xfId="79"/>
    <cellStyle name="normálne_06 SF Spolu PLNENIE 1-6 2012    11 07 2012" xfId="85"/>
    <cellStyle name="normálne_Časový vývoj SP od roku 95 - 2001" xfId="165"/>
    <cellStyle name="normálne_Hárok1" xfId="169"/>
    <cellStyle name="normálne_Mesač.prehľad P aV apríl 2006" xfId="38"/>
    <cellStyle name="normálne_nový výkaz upravený " xfId="39"/>
    <cellStyle name="normálne_plnenie investície 2006" xfId="167"/>
    <cellStyle name="normálne_pomocný do textu júl 2010" xfId="162"/>
    <cellStyle name="normálne_Prílohy č. 1a ... (tvorba fondov 2007)" xfId="164"/>
    <cellStyle name="normálne_Prílohy k správe k 30.11.2010 - ústredie" xfId="163"/>
    <cellStyle name="normálne_Skutočnosť k 31.8.2010 - vzorce" xfId="40"/>
    <cellStyle name="normálne_Skutočnosť k 31.8.2010 - vzorce 2" xfId="75"/>
    <cellStyle name="normálne_Výdavky ZFNP 2007 - do správy" xfId="41"/>
    <cellStyle name="normálne_Zdravotnícke zariadenia ku dňu 31.12.2005" xfId="170"/>
    <cellStyle name="normálne_Zošit2" xfId="42"/>
    <cellStyle name="normální 2" xfId="43"/>
    <cellStyle name="normální_15.6.07 východ.+rozpočet 08-10" xfId="44"/>
    <cellStyle name="Percentá 2" xfId="80"/>
    <cellStyle name="Percentá 3" xfId="131"/>
    <cellStyle name="Percentá 4" xfId="137"/>
    <cellStyle name="Percentá 5" xfId="140"/>
    <cellStyle name="Popis" xfId="45"/>
    <cellStyle name="Poznámka" xfId="46" builtinId="10" customBuiltin="1"/>
    <cellStyle name="Poznámka 2" xfId="116"/>
    <cellStyle name="Poznámka 3" xfId="153"/>
    <cellStyle name="Prepojená bunka" xfId="47" builtinId="24" customBuiltin="1"/>
    <cellStyle name="Prepojená bunka 2" xfId="117"/>
    <cellStyle name="ProductNo." xfId="48"/>
    <cellStyle name="Spolu" xfId="49" builtinId="25" customBuiltin="1"/>
    <cellStyle name="Spolu 2" xfId="118"/>
    <cellStyle name="Text upozornenia" xfId="50" builtinId="11" customBuiltin="1"/>
    <cellStyle name="Text upozornenia 2" xfId="119"/>
    <cellStyle name="Titul" xfId="51" builtinId="15" customBuiltin="1"/>
    <cellStyle name="Total" xfId="52"/>
    <cellStyle name="Upozornenie" xfId="53"/>
    <cellStyle name="Vstup" xfId="54" builtinId="20" customBuiltin="1"/>
    <cellStyle name="Vstup 2" xfId="120"/>
    <cellStyle name="Výpočet" xfId="55" builtinId="22" customBuiltin="1"/>
    <cellStyle name="Výpočet 2" xfId="121"/>
    <cellStyle name="Výstup" xfId="56" builtinId="21" customBuiltin="1"/>
    <cellStyle name="Výstup 2" xfId="122"/>
    <cellStyle name="Vysvetľujúci text" xfId="57" builtinId="53" customBuiltin="1"/>
    <cellStyle name="Vysvetľujúci text 2" xfId="123"/>
    <cellStyle name="Zlá" xfId="58" builtinId="27" customBuiltin="1"/>
    <cellStyle name="Zlá 2" xfId="124"/>
    <cellStyle name="Zvýraznenie1" xfId="59" builtinId="29" customBuiltin="1"/>
    <cellStyle name="Zvýraznenie1 2" xfId="125"/>
    <cellStyle name="Zvýraznenie2" xfId="60" builtinId="33" customBuiltin="1"/>
    <cellStyle name="Zvýraznenie2 2" xfId="126"/>
    <cellStyle name="Zvýraznenie3" xfId="61" builtinId="37" customBuiltin="1"/>
    <cellStyle name="Zvýraznenie3 2" xfId="127"/>
    <cellStyle name="Zvýraznenie4" xfId="62" builtinId="41" customBuiltin="1"/>
    <cellStyle name="Zvýraznenie4 2" xfId="128"/>
    <cellStyle name="Zvýraznenie5" xfId="63" builtinId="45" customBuiltin="1"/>
    <cellStyle name="Zvýraznenie5 2" xfId="129"/>
    <cellStyle name="Zvýraznenie6" xfId="64" builtinId="49" customBuiltin="1"/>
    <cellStyle name="Zvýraznenie6 2" xfId="130"/>
  </cellStyles>
  <dxfs count="5">
    <dxf>
      <font>
        <condense val="0"/>
        <extend val="0"/>
        <color indexed="50"/>
      </font>
    </dxf>
    <dxf>
      <font>
        <condense val="0"/>
        <extend val="0"/>
        <color indexed="50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  <dxf>
      <font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7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0.xml"/><Relationship Id="rId34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hartsheet" Target="chartsheets/sheet1.xml"/><Relationship Id="rId25" Type="http://schemas.openxmlformats.org/officeDocument/2006/relationships/worksheet" Target="worksheets/sheet24.xml"/><Relationship Id="rId33" Type="http://schemas.openxmlformats.org/officeDocument/2006/relationships/externalLink" Target="externalLinks/externalLink8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19.xml"/><Relationship Id="rId29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3.xml"/><Relationship Id="rId32" Type="http://schemas.openxmlformats.org/officeDocument/2006/relationships/externalLink" Target="externalLinks/externalLink7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2.xml"/><Relationship Id="rId28" Type="http://schemas.openxmlformats.org/officeDocument/2006/relationships/externalLink" Target="externalLinks/externalLink3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8.xml"/><Relationship Id="rId31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1.xml"/><Relationship Id="rId27" Type="http://schemas.openxmlformats.org/officeDocument/2006/relationships/externalLink" Target="externalLinks/externalLink2.xml"/><Relationship Id="rId30" Type="http://schemas.openxmlformats.org/officeDocument/2006/relationships/externalLink" Target="externalLinks/externalLink5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k-SK" sz="2000"/>
              <a:t>Výber poistného a príspevkov na SDS od EAO v tis. Eur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183431952662722E-2"/>
          <c:y val="6.2331224763880991E-2"/>
          <c:w val="0.89628658886165002"/>
          <c:h val="0.73995289381970619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12048289657825E-2"/>
                  <c:y val="-3.52157427947356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4172079780316883E-2"/>
                  <c:y val="7.840633918429689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416867682107617E-2"/>
                  <c:y val="-2.71046312105355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7143439756619951E-2"/>
                  <c:y val="-4.48814793218302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3.4999052359056045E-2"/>
                  <c:y val="-1.91964018176126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2553290325013174E-2"/>
                  <c:y val="2.1359258231473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061184"/>
        <c:axId val="228062720"/>
      </c:lineChart>
      <c:catAx>
        <c:axId val="228061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806272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228062720"/>
        <c:scaling>
          <c:orientation val="minMax"/>
          <c:max val="62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228061184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133284809989E-2"/>
          <c:y val="0.90078626936338846"/>
          <c:w val="0.92142335149282806"/>
          <c:h val="9.9213730636611541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78" l="0.44" r="0.28000000000000003" t="0.56999999999999995" header="0.4921259845" footer="0.492125984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/>
            </a:pPr>
            <a:r>
              <a:rPr lang="sk-SK" sz="2000" b="0" i="0" u="none" strike="noStrike" baseline="0">
                <a:effectLst/>
              </a:rPr>
              <a:t>Výber poistného a príspevkov na SDS od EAO v tis. Eur</a:t>
            </a:r>
            <a:r>
              <a:rPr lang="sk-SK" sz="2400" b="0" i="0" u="none" strike="noStrike" baseline="0">
                <a:effectLst/>
              </a:rPr>
              <a:t> </a:t>
            </a:r>
            <a:endParaRPr lang="sk-SK" sz="2400" b="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6183431952662722E-2"/>
          <c:y val="8.4884289758142328E-2"/>
          <c:w val="0.87951608942811488"/>
          <c:h val="0.71739986989831828"/>
        </c:manualLayout>
      </c:layout>
      <c:lineChart>
        <c:grouping val="standard"/>
        <c:varyColors val="0"/>
        <c:ser>
          <c:idx val="0"/>
          <c:order val="0"/>
          <c:tx>
            <c:strRef>
              <c:f>[7]graf!$B$8</c:f>
              <c:strCache>
                <c:ptCount val="1"/>
                <c:pt idx="0">
                  <c:v>rozpis rozpočtu príjmov na rok 2014</c:v>
                </c:pt>
              </c:strCache>
            </c:strRef>
          </c:tx>
          <c:spPr>
            <a:ln w="25400">
              <a:solidFill>
                <a:schemeClr val="tx2">
                  <a:lumMod val="60000"/>
                  <a:lumOff val="40000"/>
                </a:schemeClr>
              </a:solidFill>
              <a:prstDash val="lgDash"/>
            </a:ln>
          </c:spPr>
          <c:marker>
            <c:symbol val="diamond"/>
            <c:size val="7"/>
            <c:spPr>
              <a:solidFill>
                <a:schemeClr val="tx2">
                  <a:lumMod val="60000"/>
                  <a:lumOff val="40000"/>
                </a:schemeClr>
              </a:solidFill>
              <a:ln>
                <a:solidFill>
                  <a:schemeClr val="tx2">
                    <a:lumMod val="60000"/>
                    <a:lumOff val="40000"/>
                  </a:schemeClr>
                </a:solidFill>
                <a:prstDash val="solid"/>
              </a:ln>
            </c:spPr>
          </c:marker>
          <c:dPt>
            <c:idx val="1"/>
            <c:marker>
              <c:spPr>
                <a:solidFill>
                  <a:schemeClr val="tx2">
                    <a:lumMod val="60000"/>
                    <a:lumOff val="40000"/>
                  </a:schemeClr>
                </a:solidFill>
                <a:ln>
                  <a:solidFill>
                    <a:schemeClr val="accent3">
                      <a:lumMod val="75000"/>
                    </a:schemeClr>
                  </a:solidFill>
                  <a:prstDash val="solid"/>
                </a:ln>
              </c:spPr>
            </c:marker>
            <c:bubble3D val="0"/>
          </c:dPt>
          <c:dLbls>
            <c:dLbl>
              <c:idx val="0"/>
              <c:layout>
                <c:manualLayout>
                  <c:x val="-4.6221965231422801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1971084411167867E-2"/>
                  <c:y val="-2.16972211781739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6895863260589586E-2"/>
                  <c:y val="-3.2654876857104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265965595386434E-2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3913939190155153E-2"/>
                  <c:y val="-1.690192648085436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1.2406764050471072E-2"/>
                  <c:y val="1.21818084295081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7355582751920109E-2"/>
                  <c:y val="-2.71045842493080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3366FF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[7]graf!$C$8:$N$8</c:f>
              <c:numCache>
                <c:formatCode>General</c:formatCode>
                <c:ptCount val="12"/>
                <c:pt idx="0">
                  <c:v>496445.4384625057</c:v>
                </c:pt>
                <c:pt idx="1">
                  <c:v>466970.65569398884</c:v>
                </c:pt>
                <c:pt idx="2">
                  <c:v>455065.22625658265</c:v>
                </c:pt>
                <c:pt idx="3">
                  <c:v>484292.89542074094</c:v>
                </c:pt>
                <c:pt idx="4">
                  <c:v>487018.39817285538</c:v>
                </c:pt>
                <c:pt idx="5">
                  <c:v>490600.27486908808</c:v>
                </c:pt>
                <c:pt idx="6">
                  <c:v>517613.58446815022</c:v>
                </c:pt>
                <c:pt idx="7">
                  <c:v>497637.5342172138</c:v>
                </c:pt>
                <c:pt idx="8">
                  <c:v>489084.14183653024</c:v>
                </c:pt>
                <c:pt idx="9">
                  <c:v>504642.73745957931</c:v>
                </c:pt>
                <c:pt idx="10">
                  <c:v>496064.53503700939</c:v>
                </c:pt>
                <c:pt idx="11">
                  <c:v>612569.66560575517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[7]graf!$B$9</c:f>
              <c:strCache>
                <c:ptCount val="1"/>
                <c:pt idx="0">
                  <c:v>príjmy od EAO spolu rok 2014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4063832626330434E-2"/>
                  <c:y val="-3.54185168142154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7229495173125622E-2"/>
                  <c:y val="-2.86592578802048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4999073595952924E-2"/>
                  <c:y val="-1.64925935545403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2.5087360540926099E-2"/>
                  <c:y val="-3.33574098069889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4.0294999548593481E-2"/>
                  <c:y val="-2.0476899692248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2.4105651889466595E-3"/>
                  <c:y val="1.08148154455992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2.460370513874048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[7]graf!$C$9:$N$9</c:f>
              <c:numCache>
                <c:formatCode>General</c:formatCode>
                <c:ptCount val="12"/>
                <c:pt idx="0">
                  <c:v>503984</c:v>
                </c:pt>
                <c:pt idx="1">
                  <c:v>481528</c:v>
                </c:pt>
                <c:pt idx="2">
                  <c:v>475858</c:v>
                </c:pt>
                <c:pt idx="3">
                  <c:v>496840</c:v>
                </c:pt>
                <c:pt idx="4">
                  <c:v>503765</c:v>
                </c:pt>
                <c:pt idx="5">
                  <c:v>507774</c:v>
                </c:pt>
                <c:pt idx="6">
                  <c:v>535491</c:v>
                </c:pt>
                <c:pt idx="7">
                  <c:v>500166</c:v>
                </c:pt>
                <c:pt idx="8">
                  <c:v>506783</c:v>
                </c:pt>
                <c:pt idx="9">
                  <c:v>523153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[7]graf!$B$10</c:f>
              <c:strCache>
                <c:ptCount val="1"/>
                <c:pt idx="0">
                  <c:v>príjmy od EAO spolu rok 2012 bez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ysDash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4"/>
              <c:layout>
                <c:manualLayout>
                  <c:x val="-3.6474397815277095E-2"/>
                  <c:y val="-1.75740732284275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8057229088674758E-2"/>
                  <c:y val="-2.02777768020317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306314596916218E-3"/>
                  <c:y val="-1.1524040782400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delete val="1"/>
            </c:dLbl>
            <c:dLbl>
              <c:idx val="9"/>
              <c:delete val="1"/>
            </c:dLbl>
            <c:dLbl>
              <c:idx val="11"/>
              <c:layout>
                <c:manualLayout>
                  <c:x val="0"/>
                  <c:y val="3.37962946700528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[7]graf!$C$10:$N$10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541304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[7]graf!$B$11</c:f>
              <c:strCache>
                <c:ptCount val="1"/>
                <c:pt idx="0">
                  <c:v>príjmy od EAO spolu rok 2012 vrátane oddlženia</c:v>
                </c:pt>
              </c:strCache>
            </c:strRef>
          </c:tx>
          <c:spPr>
            <a:ln w="254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star"/>
            <c:size val="3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  <a:prstDash val="solid"/>
              </a:ln>
            </c:spPr>
          </c:marker>
          <c:dLbls>
            <c:dLbl>
              <c:idx val="2"/>
              <c:layout>
                <c:manualLayout>
                  <c:x val="-3.0675903803617659E-2"/>
                  <c:y val="2.44009247517781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>
              <c:idx val="7"/>
              <c:delete val="1"/>
            </c:dLbl>
            <c:dLbl>
              <c:idx val="9"/>
              <c:layout>
                <c:manualLayout>
                  <c:x val="-3.5352108651730108E-2"/>
                  <c:y val="-1.885833443326537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delete val="1"/>
            </c:dLbl>
            <c:dLbl>
              <c:idx val="11"/>
              <c:layout>
                <c:manualLayout>
                  <c:x val="-6.0532919451156413E-4"/>
                  <c:y val="-1.885833242588951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[7]graf!$C$11:$N$11</c:f>
              <c:numCache>
                <c:formatCode>General</c:formatCode>
                <c:ptCount val="12"/>
                <c:pt idx="0">
                  <c:v>445863</c:v>
                </c:pt>
                <c:pt idx="1">
                  <c:v>436816</c:v>
                </c:pt>
                <c:pt idx="2">
                  <c:v>427059.55717000004</c:v>
                </c:pt>
                <c:pt idx="3">
                  <c:v>438139.44282999996</c:v>
                </c:pt>
                <c:pt idx="4">
                  <c:v>448976</c:v>
                </c:pt>
                <c:pt idx="5">
                  <c:v>451458</c:v>
                </c:pt>
                <c:pt idx="6">
                  <c:v>467118.80834000005</c:v>
                </c:pt>
                <c:pt idx="7">
                  <c:v>459276</c:v>
                </c:pt>
                <c:pt idx="8">
                  <c:v>443517</c:v>
                </c:pt>
                <c:pt idx="9">
                  <c:v>457603</c:v>
                </c:pt>
                <c:pt idx="10">
                  <c:v>453280</c:v>
                </c:pt>
                <c:pt idx="11">
                  <c:v>551704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[7]graf!$B$12</c:f>
              <c:strCache>
                <c:ptCount val="1"/>
                <c:pt idx="0">
                  <c:v>príjmy od EAO spolu rok 2013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</c:spPr>
          </c:marker>
          <c:dLbls>
            <c:dLbl>
              <c:idx val="2"/>
              <c:layout>
                <c:manualLayout>
                  <c:x val="-3.4999073595952924E-2"/>
                  <c:y val="2.40629643664604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8731876410384755E-2"/>
                  <c:y val="1.8798402483627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284094099086056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3458061585690804E-3"/>
                  <c:y val="2.433333216243808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4999073595952924E-2"/>
                  <c:y val="4.43407386071094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5934314565575415E-2"/>
                  <c:y val="2.94703689522861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581904869350519E-2"/>
                  <c:y val="2.27111100182755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7517145838973009E-2"/>
                  <c:y val="3.75814796730988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4.6221965231422801E-2"/>
                  <c:y val="2.40629618050776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3196921687486948E-5"/>
                  <c:y val="-1.51407400121836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808000"/>
                    </a:solidFill>
                    <a:latin typeface="Arial"/>
                    <a:ea typeface="Arial"/>
                    <a:cs typeface="Arial"/>
                  </a:defRPr>
                </a:pPr>
                <a:endParaRPr lang="sk-SK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[7]graf!$C$4:$N$4</c:f>
              <c:strCache>
                <c:ptCount val="12"/>
                <c:pt idx="0">
                  <c:v>január </c:v>
                </c:pt>
                <c:pt idx="1">
                  <c:v>február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[7]graf!$C$12:$N$12</c:f>
              <c:numCache>
                <c:formatCode>General</c:formatCode>
                <c:ptCount val="12"/>
                <c:pt idx="0">
                  <c:v>451707</c:v>
                </c:pt>
                <c:pt idx="1">
                  <c:v>453534</c:v>
                </c:pt>
                <c:pt idx="2">
                  <c:v>443416</c:v>
                </c:pt>
                <c:pt idx="3">
                  <c:v>477329</c:v>
                </c:pt>
                <c:pt idx="4">
                  <c:v>480751</c:v>
                </c:pt>
                <c:pt idx="5">
                  <c:v>482171</c:v>
                </c:pt>
                <c:pt idx="6">
                  <c:v>509858</c:v>
                </c:pt>
                <c:pt idx="7">
                  <c:v>489040</c:v>
                </c:pt>
                <c:pt idx="8">
                  <c:v>481644</c:v>
                </c:pt>
                <c:pt idx="9">
                  <c:v>497426</c:v>
                </c:pt>
                <c:pt idx="10">
                  <c:v>486306</c:v>
                </c:pt>
                <c:pt idx="11">
                  <c:v>599870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398848"/>
        <c:axId val="64400384"/>
      </c:lineChart>
      <c:catAx>
        <c:axId val="64398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440038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64400384"/>
        <c:scaling>
          <c:orientation val="minMax"/>
          <c:max val="625000"/>
          <c:min val="385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minorGridlines/>
        <c:title>
          <c:tx>
            <c:rich>
              <a:bodyPr/>
              <a:lstStyle/>
              <a:p>
                <a:pPr>
                  <a:defRPr sz="10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príjmy od EAO spolu v tis. Eur</a:t>
                </a:r>
              </a:p>
            </c:rich>
          </c:tx>
          <c:layout>
            <c:manualLayout>
              <c:xMode val="edge"/>
              <c:yMode val="edge"/>
              <c:x val="3.6982141938140083E-3"/>
              <c:y val="0.36372579898100976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64398848"/>
        <c:crosses val="autoZero"/>
        <c:crossBetween val="between"/>
        <c:majorUnit val="20000"/>
        <c:minorUnit val="20000"/>
      </c:valAx>
      <c:spPr>
        <a:noFill/>
        <a:ln w="3175">
          <a:solidFill>
            <a:srgbClr val="FFFFFF"/>
          </a:solidFill>
          <a:prstDash val="solid"/>
        </a:ln>
      </c:spPr>
    </c:plotArea>
    <c:legend>
      <c:legendPos val="r"/>
      <c:legendEntry>
        <c:idx val="4"/>
        <c:txPr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</c:legendEntry>
      <c:layout>
        <c:manualLayout>
          <c:xMode val="edge"/>
          <c:yMode val="edge"/>
          <c:x val="5.8463133284809989E-2"/>
          <c:y val="0.91102986813593645"/>
          <c:w val="0.92142335149282806"/>
          <c:h val="7.4885193130018207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  <c:printSettings>
    <c:headerFooter alignWithMargins="0"/>
    <c:pageMargins b="0.65" l="0.42" r="0.3" t="0.65" header="0.4921259845" footer="0.492125984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Pohľadávky na poistnom a príspevkoch na SDS celkom (účet 316) v tis. Eur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727042192766597"/>
          <c:y val="0.24056102678049082"/>
          <c:w val="0.84000973866086415"/>
          <c:h val="0.64154781667811622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1"/>
              <c:layout>
                <c:manualLayout>
                  <c:x val="0"/>
                  <c:y val="-7.356322904345757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 rot="-540000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'[8]Vývoj pohľadávok graf 2014'!$B$37:$B$50</c:f>
              <c:strCache>
                <c:ptCount val="14"/>
                <c:pt idx="0">
                  <c:v>k 31.12.2010</c:v>
                </c:pt>
                <c:pt idx="1">
                  <c:v> k 31.12.2011</c:v>
                </c:pt>
                <c:pt idx="2">
                  <c:v>k 31.12.2012</c:v>
                </c:pt>
                <c:pt idx="3">
                  <c:v>k 31.12.2013</c:v>
                </c:pt>
                <c:pt idx="4">
                  <c:v>k 31.1.2014</c:v>
                </c:pt>
                <c:pt idx="5">
                  <c:v>k 28.2.2014</c:v>
                </c:pt>
                <c:pt idx="6">
                  <c:v>k 31.3.2014</c:v>
                </c:pt>
                <c:pt idx="7">
                  <c:v>k 30.4.2014</c:v>
                </c:pt>
                <c:pt idx="8">
                  <c:v>k 31.5.2014</c:v>
                </c:pt>
                <c:pt idx="9">
                  <c:v>k 30.6.2014</c:v>
                </c:pt>
                <c:pt idx="10">
                  <c:v>k 31.7.2014</c:v>
                </c:pt>
                <c:pt idx="11">
                  <c:v>k 31.8.2014</c:v>
                </c:pt>
                <c:pt idx="12">
                  <c:v>k 30.9.2014</c:v>
                </c:pt>
                <c:pt idx="13">
                  <c:v>k 31.10.2014</c:v>
                </c:pt>
              </c:strCache>
            </c:strRef>
          </c:cat>
          <c:val>
            <c:numRef>
              <c:f>'[8]Vývoj pohľadávok graf 2014'!$C$37:$C$50</c:f>
              <c:numCache>
                <c:formatCode>General</c:formatCode>
                <c:ptCount val="14"/>
                <c:pt idx="0">
                  <c:v>823205</c:v>
                </c:pt>
                <c:pt idx="1">
                  <c:v>563760.21516999998</c:v>
                </c:pt>
                <c:pt idx="2">
                  <c:v>595319.51966000011</c:v>
                </c:pt>
                <c:pt idx="3">
                  <c:v>667147.8540899998</c:v>
                </c:pt>
                <c:pt idx="4">
                  <c:v>724836.54575999989</c:v>
                </c:pt>
                <c:pt idx="5">
                  <c:v>719042.38025000016</c:v>
                </c:pt>
                <c:pt idx="6">
                  <c:v>718464.0144799999</c:v>
                </c:pt>
                <c:pt idx="7">
                  <c:v>707663.93565000035</c:v>
                </c:pt>
                <c:pt idx="8">
                  <c:v>724606.91304999997</c:v>
                </c:pt>
                <c:pt idx="9">
                  <c:v>741615.38801999995</c:v>
                </c:pt>
                <c:pt idx="10">
                  <c:v>768461.07744999998</c:v>
                </c:pt>
                <c:pt idx="11">
                  <c:v>759678.98880000005</c:v>
                </c:pt>
                <c:pt idx="12">
                  <c:v>740864.10253999999</c:v>
                </c:pt>
                <c:pt idx="13">
                  <c:v>735572.8469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282816"/>
        <c:axId val="65284352"/>
      </c:barChart>
      <c:catAx>
        <c:axId val="65282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126000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5284352"/>
        <c:crosses val="autoZero"/>
        <c:auto val="1"/>
        <c:lblAlgn val="ctr"/>
        <c:lblOffset val="100"/>
        <c:noMultiLvlLbl val="0"/>
      </c:catAx>
      <c:valAx>
        <c:axId val="652843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sk-SK"/>
          </a:p>
        </c:txPr>
        <c:crossAx val="652828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sk-SK"/>
              <a:t>Časový vývoj použitia správneho fondu v jednotlivých mesiacoch v roku 2013 a 2014</a:t>
            </a:r>
          </a:p>
        </c:rich>
      </c:tx>
      <c:layout>
        <c:manualLayout>
          <c:xMode val="edge"/>
          <c:yMode val="edge"/>
          <c:x val="0.16339193381592554"/>
          <c:y val="1.864406779661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26577042399173"/>
          <c:y val="0.1271186440677966"/>
          <c:w val="0.86039296794208897"/>
          <c:h val="0.594915254237288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[9]zdroj!$A$13</c:f>
              <c:strCache>
                <c:ptCount val="1"/>
                <c:pt idx="0">
                  <c:v>Správny fond v roku 2013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[9]zdroj!$B$12:$K$12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[9]zdroj!$B$13:$K$13</c:f>
              <c:numCache>
                <c:formatCode>General</c:formatCode>
                <c:ptCount val="10"/>
                <c:pt idx="0">
                  <c:v>11572878</c:v>
                </c:pt>
                <c:pt idx="1">
                  <c:v>5229443</c:v>
                </c:pt>
                <c:pt idx="2">
                  <c:v>7700431</c:v>
                </c:pt>
                <c:pt idx="3">
                  <c:v>8639271</c:v>
                </c:pt>
                <c:pt idx="4">
                  <c:v>8655832</c:v>
                </c:pt>
                <c:pt idx="5">
                  <c:v>7927273</c:v>
                </c:pt>
                <c:pt idx="6">
                  <c:v>12487771</c:v>
                </c:pt>
                <c:pt idx="7">
                  <c:v>8706648</c:v>
                </c:pt>
                <c:pt idx="8">
                  <c:v>8383059</c:v>
                </c:pt>
                <c:pt idx="9">
                  <c:v>9140804</c:v>
                </c:pt>
              </c:numCache>
            </c:numRef>
          </c:val>
        </c:ser>
        <c:ser>
          <c:idx val="2"/>
          <c:order val="1"/>
          <c:tx>
            <c:strRef>
              <c:f>[9]zdroj!$A$14</c:f>
              <c:strCache>
                <c:ptCount val="1"/>
                <c:pt idx="0">
                  <c:v>Správny fond v roku 2014</c:v>
                </c:pt>
              </c:strCache>
            </c:strRef>
          </c:tx>
          <c:spPr>
            <a:solidFill>
              <a:srgbClr val="00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[9]zdroj!$B$12:$K$12</c:f>
              <c:strCache>
                <c:ptCount val="10"/>
                <c:pt idx="0">
                  <c:v> Január </c:v>
                </c:pt>
                <c:pt idx="1">
                  <c:v> Február </c:v>
                </c:pt>
                <c:pt idx="2">
                  <c:v>Marec</c:v>
                </c:pt>
                <c:pt idx="3">
                  <c:v>Apríl</c:v>
                </c:pt>
                <c:pt idx="4">
                  <c:v>Máj</c:v>
                </c:pt>
                <c:pt idx="5">
                  <c:v>Jún</c:v>
                </c:pt>
                <c:pt idx="6">
                  <c:v>Júl</c:v>
                </c:pt>
                <c:pt idx="7">
                  <c:v>August</c:v>
                </c:pt>
                <c:pt idx="8">
                  <c:v>September</c:v>
                </c:pt>
                <c:pt idx="9">
                  <c:v>Október</c:v>
                </c:pt>
              </c:strCache>
            </c:strRef>
          </c:cat>
          <c:val>
            <c:numRef>
              <c:f>[9]zdroj!$B$14:$K$14</c:f>
              <c:numCache>
                <c:formatCode>General</c:formatCode>
                <c:ptCount val="10"/>
                <c:pt idx="0">
                  <c:v>7217526</c:v>
                </c:pt>
                <c:pt idx="1">
                  <c:v>8070064</c:v>
                </c:pt>
                <c:pt idx="2">
                  <c:v>8099770</c:v>
                </c:pt>
                <c:pt idx="3">
                  <c:v>10001154</c:v>
                </c:pt>
                <c:pt idx="4">
                  <c:v>7927487</c:v>
                </c:pt>
                <c:pt idx="5">
                  <c:v>10891179</c:v>
                </c:pt>
                <c:pt idx="6">
                  <c:v>9952189</c:v>
                </c:pt>
                <c:pt idx="7">
                  <c:v>8771441</c:v>
                </c:pt>
                <c:pt idx="8">
                  <c:v>9764163</c:v>
                </c:pt>
                <c:pt idx="9">
                  <c:v>9354820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2046464"/>
        <c:axId val="92048384"/>
      </c:barChart>
      <c:catAx>
        <c:axId val="92046464"/>
        <c:scaling>
          <c:orientation val="minMax"/>
        </c:scaling>
        <c:delete val="0"/>
        <c:axPos val="b"/>
        <c:title>
          <c:tx>
            <c:rich>
              <a:bodyPr rot="-5400000" vert="horz"/>
              <a:lstStyle/>
              <a:p>
                <a:pPr algn="ctr"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sk-SK"/>
                  <a:t>Euro</a:t>
                </a:r>
              </a:p>
            </c:rich>
          </c:tx>
          <c:layout>
            <c:manualLayout>
              <c:xMode val="edge"/>
              <c:yMode val="edge"/>
              <c:x val="0"/>
              <c:y val="0.35084745762711866"/>
            </c:manualLayout>
          </c:layout>
          <c:overlay val="0"/>
          <c:spPr>
            <a:noFill/>
            <a:ln w="25400">
              <a:noFill/>
            </a:ln>
          </c:spPr>
        </c:title>
        <c:numFmt formatCode="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920483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20483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k-SK"/>
          </a:p>
        </c:txPr>
        <c:crossAx val="92046464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5884177869700101"/>
          <c:y val="0.85932203389830508"/>
          <c:w val="0.43019648397104443"/>
          <c:h val="8.13559322033898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k-SK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k-SK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25</xdr:col>
      <xdr:colOff>367561</xdr:colOff>
      <xdr:row>0</xdr:row>
      <xdr:rowOff>0</xdr:rowOff>
    </xdr:to>
    <xdr:graphicFrame macro="">
      <xdr:nvGraphicFramePr>
        <xdr:cNvPr id="2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1</xdr:row>
      <xdr:rowOff>0</xdr:rowOff>
    </xdr:from>
    <xdr:to>
      <xdr:col>24</xdr:col>
      <xdr:colOff>367561</xdr:colOff>
      <xdr:row>53</xdr:row>
      <xdr:rowOff>12396</xdr:rowOff>
    </xdr:to>
    <xdr:graphicFrame macro="">
      <xdr:nvGraphicFramePr>
        <xdr:cNvPr id="3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</xdr:rowOff>
    </xdr:from>
    <xdr:to>
      <xdr:col>13</xdr:col>
      <xdr:colOff>238125</xdr:colOff>
      <xdr:row>29</xdr:row>
      <xdr:rowOff>9525</xdr:rowOff>
    </xdr:to>
    <xdr:graphicFrame macro="">
      <xdr:nvGraphicFramePr>
        <xdr:cNvPr id="2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08008" cy="5640324"/>
    <xdr:graphicFrame macro="">
      <xdr:nvGraphicFramePr>
        <xdr:cNvPr id="2" name="Graf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opas\priklady%20-%20Excel%20II\cvicne%20soubory\citlivostni%20analyz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dejczoova_e\AppData\Local\Microsoft\Windows\Temporary%20Internet%20Files\Content.Outlook\PUCJRSDW\rozdelenie%20zam.%20pobo&#269;iek\Gopas\priklady%20-%20Excel%20II\cvicne%20soubory\citlivostni%20analyz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obert%20Pecha&#269;\Dokumenty\Excel%20III\moje\pokroc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ahaservice\materialy\Dokumenty\excel\cvic\T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excel\cvic\TEST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kumenty\excel\cvic\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graf%20%20skuto&#269;nos&#357;%202014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FARKASOVA_K\AppData\Local\Microsoft\Windows\Temporary%20Internet%20Files\Content.Outlook\AFICXF30\Preh&#318;ady%20k%20..10_2014.len%20r.14.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A-BRUCKNEROVA_J\My%20Documents\Jarmila_pracovn&#233;%20s&#250;bory\Rozbory\rok%202014\plnenie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tabilita - zadání"/>
      <sheetName val="Rentabilita - řešení"/>
      <sheetName val="Budoucí hodnota - zadání"/>
      <sheetName val="Budoucí hodnota - řešení"/>
    </sheetNames>
    <sheetDataSet>
      <sheetData sheetId="0"/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snova"/>
      <sheetName val="Konting"/>
      <sheetName val="chyby"/>
      <sheetName val="Pole"/>
      <sheetName val="PodVS"/>
      <sheetName val="PodV1"/>
      <sheetName val="D-Funkce"/>
      <sheetName val="PodV2"/>
      <sheetName val="Hledání"/>
      <sheetName val="Zákl.Stat"/>
      <sheetName val="Hypotézy"/>
      <sheetName val="anova"/>
      <sheetName val="Regr. přímka"/>
      <sheetName val="Vícen. regrese"/>
      <sheetName val="Regr. parabola"/>
      <sheetName val="Scénář"/>
      <sheetName val="Pekař"/>
      <sheetName val="Doprava"/>
      <sheetName val="Hledání řešení"/>
      <sheetName val="Tabulka"/>
      <sheetName val="Kursy"/>
      <sheetName val="Novin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5">
          <cell r="E15">
            <v>3199930.7308359966</v>
          </cell>
        </row>
      </sheetData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Modul1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1"/>
      <sheetName val="Test2"/>
      <sheetName val="Funkce listu"/>
      <sheetName val="List2"/>
      <sheetName val="List3"/>
      <sheetName val="Souhrn"/>
      <sheetName val="chyby"/>
      <sheetName val="List6"/>
      <sheetName val="List7"/>
      <sheetName val="List8"/>
      <sheetName val="List9"/>
      <sheetName val="List10"/>
      <sheetName val="List11"/>
      <sheetName val="List12"/>
      <sheetName val="List13"/>
      <sheetName val="List14"/>
    </sheetNames>
    <sheetDataSet>
      <sheetData sheetId="0">
        <row r="89">
          <cell r="B89" t="str">
            <v>Zboží</v>
          </cell>
          <cell r="C89" t="str">
            <v>Množství</v>
          </cell>
          <cell r="D89" t="str">
            <v>Cena</v>
          </cell>
        </row>
        <row r="90">
          <cell r="B90" t="str">
            <v>Mléko</v>
          </cell>
          <cell r="C90">
            <v>125</v>
          </cell>
          <cell r="D90">
            <v>9.1999999999999993</v>
          </cell>
        </row>
        <row r="91">
          <cell r="B91" t="str">
            <v>Máslo</v>
          </cell>
          <cell r="C91">
            <v>16</v>
          </cell>
          <cell r="D91">
            <v>22.5</v>
          </cell>
        </row>
        <row r="92">
          <cell r="B92" t="str">
            <v>Sýr Eidam</v>
          </cell>
          <cell r="C92">
            <v>19</v>
          </cell>
          <cell r="D92">
            <v>10.199999999999999</v>
          </cell>
        </row>
        <row r="93">
          <cell r="B93" t="str">
            <v>Sýr Ementál</v>
          </cell>
          <cell r="C93">
            <v>21</v>
          </cell>
          <cell r="D93">
            <v>15.3</v>
          </cell>
        </row>
        <row r="94">
          <cell r="B94" t="str">
            <v>Vejce</v>
          </cell>
          <cell r="C94">
            <v>852</v>
          </cell>
          <cell r="D94">
            <v>2.2000000000000002</v>
          </cell>
        </row>
        <row r="95">
          <cell r="B95" t="str">
            <v>Jemný sýr kapiový</v>
          </cell>
          <cell r="C95">
            <v>58</v>
          </cell>
          <cell r="D95">
            <v>9.8000000000000007</v>
          </cell>
        </row>
        <row r="96">
          <cell r="B96" t="str">
            <v>Tavený sýr</v>
          </cell>
          <cell r="C96">
            <v>45</v>
          </cell>
          <cell r="D96">
            <v>2.2000000000000002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"/>
      <sheetName val="Hárok1"/>
    </sheetNames>
    <sheetDataSet>
      <sheetData sheetId="0">
        <row r="4">
          <cell r="C4" t="str">
            <v xml:space="preserve">január </v>
          </cell>
          <cell r="D4" t="str">
            <v>február</v>
          </cell>
          <cell r="E4" t="str">
            <v>marec</v>
          </cell>
          <cell r="F4" t="str">
            <v>apríl</v>
          </cell>
          <cell r="G4" t="str">
            <v>máj</v>
          </cell>
          <cell r="H4" t="str">
            <v>jún</v>
          </cell>
          <cell r="I4" t="str">
            <v>júl</v>
          </cell>
          <cell r="J4" t="str">
            <v>august</v>
          </cell>
          <cell r="K4" t="str">
            <v>september</v>
          </cell>
          <cell r="L4" t="str">
            <v>október</v>
          </cell>
          <cell r="M4" t="str">
            <v>november</v>
          </cell>
          <cell r="N4" t="str">
            <v>december</v>
          </cell>
        </row>
        <row r="8">
          <cell r="B8" t="str">
            <v>rozpis rozpočtu príjmov na rok 2014</v>
          </cell>
          <cell r="C8">
            <v>496445.4384625057</v>
          </cell>
          <cell r="D8">
            <v>466970.65569398884</v>
          </cell>
          <cell r="E8">
            <v>455065.22625658265</v>
          </cell>
          <cell r="F8">
            <v>484292.89542074094</v>
          </cell>
          <cell r="G8">
            <v>487018.39817285538</v>
          </cell>
          <cell r="H8">
            <v>490600.27486908808</v>
          </cell>
          <cell r="I8">
            <v>517613.58446815022</v>
          </cell>
          <cell r="J8">
            <v>497637.5342172138</v>
          </cell>
          <cell r="K8">
            <v>489084.14183653024</v>
          </cell>
          <cell r="L8">
            <v>504642.73745957931</v>
          </cell>
          <cell r="M8">
            <v>496064.53503700939</v>
          </cell>
          <cell r="N8">
            <v>612569.66560575517</v>
          </cell>
        </row>
        <row r="9">
          <cell r="B9" t="str">
            <v>príjmy od EAO spolu rok 2014</v>
          </cell>
          <cell r="C9">
            <v>503984</v>
          </cell>
          <cell r="D9">
            <v>481528</v>
          </cell>
          <cell r="E9">
            <v>475858</v>
          </cell>
          <cell r="F9">
            <v>496840</v>
          </cell>
          <cell r="G9">
            <v>503765</v>
          </cell>
          <cell r="H9">
            <v>507774</v>
          </cell>
          <cell r="I9">
            <v>535491</v>
          </cell>
          <cell r="J9">
            <v>500166</v>
          </cell>
          <cell r="K9">
            <v>506783</v>
          </cell>
          <cell r="L9">
            <v>523153</v>
          </cell>
        </row>
        <row r="10">
          <cell r="B10" t="str">
            <v>príjmy od EAO spolu rok 2012 bez oddlženia</v>
          </cell>
          <cell r="C10">
            <v>445863</v>
          </cell>
          <cell r="D10">
            <v>436816</v>
          </cell>
          <cell r="E10">
            <v>427059.55717000004</v>
          </cell>
          <cell r="F10">
            <v>438139.44282999996</v>
          </cell>
          <cell r="G10">
            <v>448976</v>
          </cell>
          <cell r="H10">
            <v>451458</v>
          </cell>
          <cell r="I10">
            <v>467118.80834000005</v>
          </cell>
          <cell r="J10">
            <v>459276</v>
          </cell>
          <cell r="K10">
            <v>443517</v>
          </cell>
          <cell r="L10">
            <v>457603</v>
          </cell>
          <cell r="M10">
            <v>453280</v>
          </cell>
          <cell r="N10">
            <v>541304</v>
          </cell>
        </row>
        <row r="11">
          <cell r="B11" t="str">
            <v>príjmy od EAO spolu rok 2012 vrátane oddlženia</v>
          </cell>
          <cell r="C11">
            <v>445863</v>
          </cell>
          <cell r="D11">
            <v>436816</v>
          </cell>
          <cell r="E11">
            <v>427059.55717000004</v>
          </cell>
          <cell r="F11">
            <v>438139.44282999996</v>
          </cell>
          <cell r="G11">
            <v>448976</v>
          </cell>
          <cell r="H11">
            <v>451458</v>
          </cell>
          <cell r="I11">
            <v>467118.80834000005</v>
          </cell>
          <cell r="J11">
            <v>459276</v>
          </cell>
          <cell r="K11">
            <v>443517</v>
          </cell>
          <cell r="L11">
            <v>457603</v>
          </cell>
          <cell r="M11">
            <v>453280</v>
          </cell>
          <cell r="N11">
            <v>551704</v>
          </cell>
        </row>
        <row r="12">
          <cell r="B12" t="str">
            <v>príjmy od EAO spolu rok 2013</v>
          </cell>
          <cell r="C12">
            <v>451707</v>
          </cell>
          <cell r="D12">
            <v>453534</v>
          </cell>
          <cell r="E12">
            <v>443416</v>
          </cell>
          <cell r="F12">
            <v>477329</v>
          </cell>
          <cell r="G12">
            <v>480751</v>
          </cell>
          <cell r="H12">
            <v>482171</v>
          </cell>
          <cell r="I12">
            <v>509858</v>
          </cell>
          <cell r="J12">
            <v>489040</v>
          </cell>
          <cell r="K12">
            <v>481644</v>
          </cell>
          <cell r="L12">
            <v>497426</v>
          </cell>
          <cell r="M12">
            <v>486306</v>
          </cell>
          <cell r="N12">
            <v>599870</v>
          </cell>
        </row>
      </sheetData>
      <sheetData sheetId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ývoj pohľadávok_2013"/>
      <sheetName val="Vývoj pohľadávok graf 2014"/>
      <sheetName val="Vývoj pohľadávok"/>
      <sheetName val="stav pohľ.podľa pob.12_13.0 "/>
      <sheetName val="stav pohľ.podľa pob.12_13"/>
      <sheetName val="stav pohľ.podľa pob.2_14.0"/>
      <sheetName val="stav pohľ.podľa pob.2_14.0 (2)"/>
      <sheetName val="stav pohľ.podľa pob.3_14.0"/>
      <sheetName val="stav pohľ.podľa pob.3_14.0 (2)"/>
      <sheetName val="stav pohľ.podľa pob.4_14.0 "/>
      <sheetName val="stav pohľ.podľa pob.4_14.44"/>
      <sheetName val="stav pohľ.podľa pob.4_14.opr."/>
      <sheetName val="stav pohľ.podľa pob.5_14.0"/>
      <sheetName val="stav pohľ.podľa pob.5_14.1"/>
      <sheetName val="stav pohľ.podľa pob.6_14.0 "/>
      <sheetName val="stav pohľ.podľa pob.6_14.1"/>
      <sheetName val="stav pohľ.podľa pob.7_14.0"/>
      <sheetName val="stav pohľ.podľa pob.7_14.1"/>
      <sheetName val="stav pohľ.podľa pob.8_14.0"/>
      <sheetName val="stav pohľ.podľa pob.8_14.1"/>
      <sheetName val="stav pohľ.podľa pob.9_14.0"/>
      <sheetName val="stav pohľ.podľa pob.9_14.1"/>
      <sheetName val="stav pohľ.podľa pob.10_14.0"/>
      <sheetName val="stav pohľ.podľa pob.10_14.1"/>
      <sheetName val="Stav pohľ.podľa poboč(12 12"/>
      <sheetName val="Stav pohľ.podľa poboč(12 12 (2"/>
      <sheetName val="Stav pohľ.podľa poboč(12_12"/>
      <sheetName val="Pohľ.podľa spôsobov vymáhania"/>
      <sheetName val="Mandátna správa 2012"/>
      <sheetName val="Mandátna správa_2013"/>
      <sheetName val="Hárok1"/>
    </sheetNames>
    <sheetDataSet>
      <sheetData sheetId="0"/>
      <sheetData sheetId="1">
        <row r="37">
          <cell r="B37" t="str">
            <v>k 31.12.2010</v>
          </cell>
          <cell r="C37">
            <v>823205</v>
          </cell>
        </row>
        <row r="38">
          <cell r="B38" t="str">
            <v xml:space="preserve"> k 31.12.2011</v>
          </cell>
          <cell r="C38">
            <v>563760.21516999998</v>
          </cell>
        </row>
        <row r="39">
          <cell r="B39" t="str">
            <v>k 31.12.2012</v>
          </cell>
          <cell r="C39">
            <v>595319.51966000011</v>
          </cell>
        </row>
        <row r="40">
          <cell r="B40" t="str">
            <v>k 31.12.2013</v>
          </cell>
          <cell r="C40">
            <v>667147.8540899998</v>
          </cell>
        </row>
        <row r="41">
          <cell r="B41" t="str">
            <v>k 31.1.2014</v>
          </cell>
          <cell r="C41">
            <v>724836.54575999989</v>
          </cell>
        </row>
        <row r="42">
          <cell r="B42" t="str">
            <v>k 28.2.2014</v>
          </cell>
          <cell r="C42">
            <v>719042.38025000016</v>
          </cell>
        </row>
        <row r="43">
          <cell r="B43" t="str">
            <v>k 31.3.2014</v>
          </cell>
          <cell r="C43">
            <v>718464.0144799999</v>
          </cell>
        </row>
        <row r="44">
          <cell r="B44" t="str">
            <v>k 30.4.2014</v>
          </cell>
          <cell r="C44">
            <v>707663.93565000035</v>
          </cell>
        </row>
        <row r="45">
          <cell r="B45" t="str">
            <v>k 31.5.2014</v>
          </cell>
          <cell r="C45">
            <v>724606.91304999997</v>
          </cell>
        </row>
        <row r="46">
          <cell r="B46" t="str">
            <v>k 30.6.2014</v>
          </cell>
          <cell r="C46">
            <v>741615.38801999995</v>
          </cell>
        </row>
        <row r="47">
          <cell r="B47" t="str">
            <v>k 31.7.2014</v>
          </cell>
          <cell r="C47">
            <v>768461.07744999998</v>
          </cell>
        </row>
        <row r="48">
          <cell r="B48" t="str">
            <v>k 31.8.2014</v>
          </cell>
          <cell r="C48">
            <v>759678.98880000005</v>
          </cell>
        </row>
        <row r="49">
          <cell r="B49" t="str">
            <v>k 30.9.2014</v>
          </cell>
          <cell r="C49">
            <v>740864.10253999999</v>
          </cell>
        </row>
        <row r="50">
          <cell r="B50" t="str">
            <v>k 31.10.2014</v>
          </cell>
          <cell r="C50">
            <v>735572.8469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zemky 711001"/>
      <sheetName val="budovy 712"/>
      <sheetName val="dopravné 714"/>
      <sheetName val="SW 711003"/>
      <sheetName val="stroje 713"/>
      <sheetName val="projektová 716"/>
      <sheetName val="stavby 717"/>
      <sheetName val="2011,2012 a 2013"/>
      <sheetName val="2013 a 2014"/>
      <sheetName val="Graf"/>
      <sheetName val="spolu 600+700 október 2014"/>
      <sheetName val="spolu 600 október 2014"/>
      <sheetName val="spolu 700 október 2014"/>
      <sheetName val="ústredie 600 október 2014"/>
      <sheetName val="pobočky 600 október 2014"/>
      <sheetName val="objed.a faktúry október 2014"/>
      <sheetName val="spolu 600+700 september 2014"/>
      <sheetName val="spolu 600 september 2014"/>
      <sheetName val="spolu 700 september 2014"/>
      <sheetName val="ústredie 600 september 2014"/>
      <sheetName val="pobočky 600 september 2014"/>
      <sheetName val="objed.a faktúry september 2014"/>
      <sheetName val="spolu 600+700 august 2014"/>
      <sheetName val="spolu 600 august 2014"/>
      <sheetName val="spolu 700 august 2014"/>
      <sheetName val="ústredie 600 august 2014"/>
      <sheetName val="pobočky 600 august 2014"/>
      <sheetName val="objed.a faktúry august 2014"/>
      <sheetName val="spolu 600+700 júl 2014"/>
      <sheetName val="spolu 600 júl 2014"/>
      <sheetName val="spolu 700 júl 2014"/>
      <sheetName val="ústredie 600 júl 2014"/>
      <sheetName val="pobočky 600 júl 2014"/>
      <sheetName val="objed.a faktúry júl 2014"/>
      <sheetName val="spolu 600+700 jún 2014"/>
      <sheetName val="spolu 600 jún 2014"/>
      <sheetName val="spolu 700 jún 2014"/>
      <sheetName val="ústredie 600 jún 2014"/>
      <sheetName val="pobočky 600 jún 2014"/>
      <sheetName val="objed.a faktúry jún 2014"/>
      <sheetName val="spolu 600+700 máj 2014"/>
      <sheetName val="spolu 600 máj 2014"/>
      <sheetName val="spolu 700 máj 2014"/>
      <sheetName val="ústredie 600 máj 2014"/>
      <sheetName val="pobočky 600 máj 2014"/>
      <sheetName val="objed.a faktúry máj 2014"/>
      <sheetName val="spolu 600+700 apríl 2014"/>
      <sheetName val="spolu 600 apríl 2014"/>
      <sheetName val="spolu 700 apríl 2014"/>
      <sheetName val="ústredie 600 apríl 2014"/>
      <sheetName val="pobočky 600 apríl 2014"/>
      <sheetName val="objed.a faktúry apríl 2014"/>
      <sheetName val="spolu 600+700 marec 2014"/>
      <sheetName val="spolu 600 marec 2014"/>
      <sheetName val="spolu 700 marec 2014"/>
      <sheetName val="ústredie 600 marec 2014"/>
      <sheetName val="pobočky 600 marec 2014"/>
      <sheetName val="objed.a faktúry marec 2014"/>
      <sheetName val="spolu 600+700 február 2014"/>
      <sheetName val="spolu 600 február 2014"/>
      <sheetName val="spolu 700 február 2014"/>
      <sheetName val="ústredie 600 február 2014"/>
      <sheetName val="pobočky 600 február 2014"/>
      <sheetName val="objed.a faktúry február 2014"/>
      <sheetName val="SF"/>
      <sheetName val="Pobočky SF august 2013"/>
      <sheetName val="príloha č. 11"/>
      <sheetName val="príloha č.3"/>
      <sheetName val="príloha č. 9"/>
      <sheetName val="Hárok2"/>
      <sheetName val="Hárok1"/>
      <sheetName val="Hárok3"/>
      <sheetName val="Hárok4"/>
      <sheetName val="zdroj"/>
      <sheetName val="vzor"/>
      <sheetName val="vzor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>
        <row r="12">
          <cell r="B12" t="str">
            <v xml:space="preserve"> Január </v>
          </cell>
          <cell r="C12" t="str">
            <v xml:space="preserve"> Február </v>
          </cell>
          <cell r="D12" t="str">
            <v>Marec</v>
          </cell>
          <cell r="E12" t="str">
            <v>Apríl</v>
          </cell>
          <cell r="F12" t="str">
            <v>Máj</v>
          </cell>
          <cell r="G12" t="str">
            <v>Jún</v>
          </cell>
          <cell r="H12" t="str">
            <v>Júl</v>
          </cell>
          <cell r="I12" t="str">
            <v>August</v>
          </cell>
          <cell r="J12" t="str">
            <v>September</v>
          </cell>
          <cell r="K12" t="str">
            <v>Október</v>
          </cell>
        </row>
        <row r="13">
          <cell r="A13" t="str">
            <v>Správny fond v roku 2013</v>
          </cell>
          <cell r="B13">
            <v>11572878</v>
          </cell>
          <cell r="C13">
            <v>5229443</v>
          </cell>
          <cell r="D13">
            <v>7700431</v>
          </cell>
          <cell r="E13">
            <v>8639271</v>
          </cell>
          <cell r="F13">
            <v>8655832</v>
          </cell>
          <cell r="G13">
            <v>7927273</v>
          </cell>
          <cell r="H13">
            <v>12487771</v>
          </cell>
          <cell r="I13">
            <v>8706648</v>
          </cell>
          <cell r="J13">
            <v>8383059</v>
          </cell>
          <cell r="K13">
            <v>9140804</v>
          </cell>
        </row>
        <row r="14">
          <cell r="A14" t="str">
            <v>Správny fond v roku 2014</v>
          </cell>
          <cell r="B14">
            <v>7217526</v>
          </cell>
          <cell r="C14">
            <v>8070064</v>
          </cell>
          <cell r="D14">
            <v>8099770</v>
          </cell>
          <cell r="E14">
            <v>10001154</v>
          </cell>
          <cell r="F14">
            <v>7927487</v>
          </cell>
          <cell r="G14">
            <v>10891179</v>
          </cell>
          <cell r="H14">
            <v>9952189</v>
          </cell>
          <cell r="I14">
            <v>8771441</v>
          </cell>
          <cell r="J14">
            <v>9764163</v>
          </cell>
          <cell r="K14">
            <v>9354820</v>
          </cell>
        </row>
      </sheetData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workbookViewId="0">
      <selection activeCell="B56" sqref="B56"/>
    </sheetView>
  </sheetViews>
  <sheetFormatPr defaultColWidth="8" defaultRowHeight="15" x14ac:dyDescent="0.2"/>
  <cols>
    <col min="1" max="1" width="50.85546875" style="94" customWidth="1"/>
    <col min="2" max="2" width="17" style="94" customWidth="1"/>
    <col min="3" max="4" width="17" style="13" customWidth="1"/>
    <col min="5" max="5" width="18.5703125" style="94" customWidth="1"/>
    <col min="6" max="6" width="15.28515625" style="94" customWidth="1"/>
    <col min="7" max="9" width="10.28515625" style="94" customWidth="1"/>
    <col min="10" max="10" width="8" style="94"/>
    <col min="11" max="11" width="10.140625" style="94" bestFit="1" customWidth="1"/>
    <col min="12" max="12" width="15" style="94" customWidth="1"/>
    <col min="13" max="16384" width="8" style="94"/>
  </cols>
  <sheetData>
    <row r="1" spans="1:9" x14ac:dyDescent="0.2">
      <c r="A1" s="165"/>
    </row>
    <row r="3" spans="1:9" x14ac:dyDescent="0.2">
      <c r="A3" s="167" t="s">
        <v>149</v>
      </c>
      <c r="B3" s="168"/>
      <c r="C3" s="169"/>
      <c r="D3" s="169"/>
      <c r="E3" s="170"/>
      <c r="F3" s="168"/>
    </row>
    <row r="4" spans="1:9" x14ac:dyDescent="0.2">
      <c r="B4" s="168"/>
      <c r="C4" s="169"/>
      <c r="D4" s="169"/>
      <c r="E4" s="168"/>
      <c r="F4" s="168"/>
    </row>
    <row r="5" spans="1:9" x14ac:dyDescent="0.2">
      <c r="A5" s="168"/>
      <c r="B5" s="168"/>
      <c r="C5" s="169"/>
      <c r="E5" s="171"/>
      <c r="I5" s="171" t="s">
        <v>3</v>
      </c>
    </row>
    <row r="6" spans="1:9" ht="45" x14ac:dyDescent="0.2">
      <c r="A6" s="172" t="s">
        <v>1</v>
      </c>
      <c r="B6" s="173" t="s">
        <v>150</v>
      </c>
      <c r="C6" s="173" t="s">
        <v>151</v>
      </c>
      <c r="D6" s="173" t="s">
        <v>152</v>
      </c>
      <c r="E6" s="173" t="s">
        <v>153</v>
      </c>
      <c r="F6" s="173" t="s">
        <v>154</v>
      </c>
      <c r="G6" s="174" t="s">
        <v>155</v>
      </c>
      <c r="H6" s="174" t="s">
        <v>156</v>
      </c>
      <c r="I6" s="174" t="s">
        <v>157</v>
      </c>
    </row>
    <row r="7" spans="1:9" x14ac:dyDescent="0.2">
      <c r="A7" s="175" t="s">
        <v>0</v>
      </c>
      <c r="B7" s="175">
        <v>1</v>
      </c>
      <c r="C7" s="176">
        <v>2</v>
      </c>
      <c r="D7" s="176">
        <v>3</v>
      </c>
      <c r="E7" s="175">
        <v>5</v>
      </c>
      <c r="F7" s="175">
        <v>6</v>
      </c>
      <c r="G7" s="177">
        <v>6</v>
      </c>
      <c r="H7" s="177">
        <v>7</v>
      </c>
      <c r="I7" s="177">
        <v>8</v>
      </c>
    </row>
    <row r="8" spans="1:9" x14ac:dyDescent="0.2">
      <c r="A8" s="178" t="s">
        <v>158</v>
      </c>
      <c r="B8" s="179"/>
      <c r="C8" s="180"/>
      <c r="D8" s="180"/>
      <c r="E8" s="179"/>
      <c r="F8" s="179"/>
      <c r="G8" s="181"/>
      <c r="H8" s="181"/>
      <c r="I8" s="181"/>
    </row>
    <row r="9" spans="1:9" x14ac:dyDescent="0.2">
      <c r="A9" s="181" t="s">
        <v>159</v>
      </c>
      <c r="B9" s="182">
        <v>6643204</v>
      </c>
      <c r="C9" s="182">
        <v>6927884</v>
      </c>
      <c r="D9" s="182">
        <v>6901351</v>
      </c>
      <c r="E9" s="182">
        <v>5641169</v>
      </c>
      <c r="F9" s="182">
        <v>5748426</v>
      </c>
      <c r="G9" s="183">
        <v>82.975205704945409</v>
      </c>
      <c r="H9" s="183">
        <v>101.90132577130733</v>
      </c>
      <c r="I9" s="182">
        <v>107257</v>
      </c>
    </row>
    <row r="10" spans="1:9" x14ac:dyDescent="0.2">
      <c r="A10" s="181" t="s">
        <v>160</v>
      </c>
      <c r="B10" s="182">
        <v>673544</v>
      </c>
      <c r="C10" s="182">
        <v>1061960</v>
      </c>
      <c r="D10" s="182">
        <v>900895</v>
      </c>
      <c r="E10" s="182">
        <v>865710</v>
      </c>
      <c r="F10" s="182">
        <v>865711</v>
      </c>
      <c r="G10" s="183">
        <v>81.520113751930396</v>
      </c>
      <c r="H10" s="183">
        <v>100.000115512123</v>
      </c>
      <c r="I10" s="182">
        <v>1</v>
      </c>
    </row>
    <row r="11" spans="1:9" x14ac:dyDescent="0.2">
      <c r="A11" s="181" t="s">
        <v>161</v>
      </c>
      <c r="B11" s="182">
        <v>6653267</v>
      </c>
      <c r="C11" s="182">
        <v>6895823</v>
      </c>
      <c r="D11" s="182">
        <v>6898678</v>
      </c>
      <c r="E11" s="182">
        <v>5750021</v>
      </c>
      <c r="F11" s="182">
        <v>5785259</v>
      </c>
      <c r="G11" s="183">
        <v>83.89512027788416</v>
      </c>
      <c r="H11" s="183">
        <v>100.61283254443767</v>
      </c>
      <c r="I11" s="182">
        <v>35238</v>
      </c>
    </row>
    <row r="12" spans="1:9" x14ac:dyDescent="0.2">
      <c r="A12" s="181" t="s">
        <v>162</v>
      </c>
      <c r="B12" s="182">
        <v>-10063</v>
      </c>
      <c r="C12" s="182">
        <v>32061</v>
      </c>
      <c r="D12" s="182">
        <v>2673</v>
      </c>
      <c r="E12" s="182">
        <v>-108852</v>
      </c>
      <c r="F12" s="182">
        <v>-36833</v>
      </c>
      <c r="G12" s="184" t="s">
        <v>132</v>
      </c>
      <c r="H12" s="183">
        <v>33.837687869768125</v>
      </c>
      <c r="I12" s="182">
        <v>72019</v>
      </c>
    </row>
    <row r="13" spans="1:9" x14ac:dyDescent="0.2">
      <c r="A13" s="181" t="s">
        <v>163</v>
      </c>
      <c r="B13" s="182">
        <v>531638</v>
      </c>
      <c r="C13" s="182">
        <v>499500</v>
      </c>
      <c r="D13" s="182">
        <v>521575</v>
      </c>
      <c r="E13" s="182">
        <v>499500</v>
      </c>
      <c r="F13" s="182">
        <v>521575</v>
      </c>
      <c r="G13" s="183">
        <v>104.41941941941941</v>
      </c>
      <c r="H13" s="183">
        <v>104.41941941941941</v>
      </c>
      <c r="I13" s="182">
        <v>22075</v>
      </c>
    </row>
    <row r="14" spans="1:9" x14ac:dyDescent="0.2">
      <c r="A14" s="181" t="s">
        <v>164</v>
      </c>
      <c r="B14" s="182">
        <v>521575</v>
      </c>
      <c r="C14" s="182">
        <v>531561</v>
      </c>
      <c r="D14" s="182">
        <v>524248</v>
      </c>
      <c r="E14" s="182">
        <v>390648</v>
      </c>
      <c r="F14" s="182">
        <v>484742</v>
      </c>
      <c r="G14" s="183">
        <v>91.192167973195922</v>
      </c>
      <c r="H14" s="183">
        <v>124.08664577829657</v>
      </c>
      <c r="I14" s="182">
        <v>94094</v>
      </c>
    </row>
    <row r="15" spans="1:9" x14ac:dyDescent="0.2">
      <c r="A15" s="181" t="s">
        <v>165</v>
      </c>
      <c r="B15" s="182">
        <v>7174842</v>
      </c>
      <c r="C15" s="182">
        <v>7427384</v>
      </c>
      <c r="D15" s="182">
        <v>7422926</v>
      </c>
      <c r="E15" s="182">
        <v>6140669</v>
      </c>
      <c r="F15" s="182">
        <v>6270001</v>
      </c>
      <c r="G15" s="183">
        <v>84.417353404644217</v>
      </c>
      <c r="H15" s="183">
        <v>102.10615488312429</v>
      </c>
      <c r="I15" s="182">
        <v>129332</v>
      </c>
    </row>
    <row r="16" spans="1:9" x14ac:dyDescent="0.2">
      <c r="A16" s="181"/>
      <c r="B16" s="182"/>
      <c r="C16" s="185"/>
      <c r="D16" s="182"/>
      <c r="E16" s="182"/>
      <c r="F16" s="186"/>
      <c r="G16" s="187"/>
      <c r="H16" s="187"/>
      <c r="I16" s="186"/>
    </row>
    <row r="17" spans="1:12" x14ac:dyDescent="0.2">
      <c r="A17" s="188" t="s">
        <v>166</v>
      </c>
      <c r="B17" s="189">
        <v>6643204</v>
      </c>
      <c r="C17" s="189">
        <v>6927884</v>
      </c>
      <c r="D17" s="189">
        <v>6901351</v>
      </c>
      <c r="E17" s="189">
        <v>5641169</v>
      </c>
      <c r="F17" s="189">
        <v>5748426</v>
      </c>
      <c r="G17" s="183">
        <v>82.975205704945409</v>
      </c>
      <c r="H17" s="183">
        <v>101.90132577130733</v>
      </c>
      <c r="I17" s="182">
        <v>107257</v>
      </c>
      <c r="K17" s="166"/>
    </row>
    <row r="18" spans="1:12" x14ac:dyDescent="0.2">
      <c r="A18" s="181" t="s">
        <v>167</v>
      </c>
      <c r="B18" s="182">
        <v>5924635</v>
      </c>
      <c r="C18" s="182">
        <v>5823423</v>
      </c>
      <c r="D18" s="182">
        <v>5957836</v>
      </c>
      <c r="E18" s="182">
        <v>4740857</v>
      </c>
      <c r="F18" s="182">
        <v>4847274</v>
      </c>
      <c r="G18" s="183">
        <v>83.237539158670089</v>
      </c>
      <c r="H18" s="183">
        <v>102.24467854651596</v>
      </c>
      <c r="I18" s="182">
        <v>106417</v>
      </c>
      <c r="K18" s="166"/>
      <c r="L18" s="166"/>
    </row>
    <row r="19" spans="1:12" x14ac:dyDescent="0.2">
      <c r="A19" s="181" t="s">
        <v>168</v>
      </c>
      <c r="B19" s="182">
        <v>482783</v>
      </c>
      <c r="C19" s="182">
        <v>484466</v>
      </c>
      <c r="D19" s="182">
        <v>499575</v>
      </c>
      <c r="E19" s="182">
        <v>394438</v>
      </c>
      <c r="F19" s="182">
        <v>420079</v>
      </c>
      <c r="G19" s="183">
        <v>86.709696862112096</v>
      </c>
      <c r="H19" s="183">
        <v>106.50064141893023</v>
      </c>
      <c r="I19" s="182">
        <v>25641</v>
      </c>
    </row>
    <row r="20" spans="1:12" x14ac:dyDescent="0.2">
      <c r="A20" s="181" t="s">
        <v>169</v>
      </c>
      <c r="B20" s="182">
        <v>3085014</v>
      </c>
      <c r="C20" s="182">
        <v>2936865</v>
      </c>
      <c r="D20" s="182">
        <v>2994776</v>
      </c>
      <c r="E20" s="182">
        <v>2390708</v>
      </c>
      <c r="F20" s="182">
        <v>2417187</v>
      </c>
      <c r="G20" s="183">
        <v>82.305008912564929</v>
      </c>
      <c r="H20" s="183">
        <v>101.10757984663958</v>
      </c>
      <c r="I20" s="182">
        <v>26479</v>
      </c>
    </row>
    <row r="21" spans="1:12" x14ac:dyDescent="0.2">
      <c r="A21" s="181" t="s">
        <v>170</v>
      </c>
      <c r="B21" s="182">
        <v>1049260</v>
      </c>
      <c r="C21" s="182">
        <v>1068546</v>
      </c>
      <c r="D21" s="182">
        <v>1091571</v>
      </c>
      <c r="E21" s="182">
        <v>869977</v>
      </c>
      <c r="F21" s="182">
        <v>890324</v>
      </c>
      <c r="G21" s="183">
        <v>83.32107368330422</v>
      </c>
      <c r="H21" s="183">
        <v>102.33879746246166</v>
      </c>
      <c r="I21" s="182">
        <v>20347</v>
      </c>
    </row>
    <row r="22" spans="1:12" x14ac:dyDescent="0.2">
      <c r="A22" s="181" t="s">
        <v>171</v>
      </c>
      <c r="B22" s="182">
        <v>135020</v>
      </c>
      <c r="C22" s="182">
        <v>140612</v>
      </c>
      <c r="D22" s="182">
        <v>144969</v>
      </c>
      <c r="E22" s="182">
        <v>114483</v>
      </c>
      <c r="F22" s="182">
        <v>115568</v>
      </c>
      <c r="G22" s="183">
        <v>82.189286831849344</v>
      </c>
      <c r="H22" s="183">
        <v>100.94773896561063</v>
      </c>
      <c r="I22" s="182">
        <v>1085</v>
      </c>
    </row>
    <row r="23" spans="1:12" x14ac:dyDescent="0.2">
      <c r="A23" s="94" t="s">
        <v>172</v>
      </c>
      <c r="B23" s="182">
        <v>32756</v>
      </c>
      <c r="C23" s="182">
        <v>34599</v>
      </c>
      <c r="D23" s="182">
        <v>35700</v>
      </c>
      <c r="E23" s="182">
        <v>28171</v>
      </c>
      <c r="F23" s="182">
        <v>28048</v>
      </c>
      <c r="G23" s="183">
        <v>81.065926760889042</v>
      </c>
      <c r="H23" s="183">
        <v>99.563380781654899</v>
      </c>
      <c r="I23" s="182">
        <v>-123</v>
      </c>
    </row>
    <row r="24" spans="1:12" x14ac:dyDescent="0.2">
      <c r="A24" s="181" t="s">
        <v>173</v>
      </c>
      <c r="B24" s="182">
        <v>306305</v>
      </c>
      <c r="C24" s="182">
        <v>307035</v>
      </c>
      <c r="D24" s="182">
        <v>316497</v>
      </c>
      <c r="E24" s="182">
        <v>249979</v>
      </c>
      <c r="F24" s="182">
        <v>261592</v>
      </c>
      <c r="G24" s="183">
        <v>85.199407233702999</v>
      </c>
      <c r="H24" s="183">
        <v>104.64559022957928</v>
      </c>
      <c r="I24" s="182">
        <v>11613</v>
      </c>
    </row>
    <row r="25" spans="1:12" x14ac:dyDescent="0.2">
      <c r="A25" s="181" t="s">
        <v>174</v>
      </c>
      <c r="B25" s="182">
        <v>833497</v>
      </c>
      <c r="C25" s="182">
        <v>851300</v>
      </c>
      <c r="D25" s="182">
        <v>874748</v>
      </c>
      <c r="E25" s="182">
        <v>693101</v>
      </c>
      <c r="F25" s="182">
        <v>714476</v>
      </c>
      <c r="G25" s="183">
        <v>83.927640079877833</v>
      </c>
      <c r="H25" s="183">
        <v>103.08396611749227</v>
      </c>
      <c r="I25" s="182">
        <v>21375</v>
      </c>
    </row>
    <row r="26" spans="1:12" x14ac:dyDescent="0.2">
      <c r="A26" s="181" t="s">
        <v>175</v>
      </c>
      <c r="B26" s="182">
        <v>14645</v>
      </c>
      <c r="C26" s="182">
        <v>14916</v>
      </c>
      <c r="D26" s="182">
        <v>14645</v>
      </c>
      <c r="E26" s="182">
        <v>12127</v>
      </c>
      <c r="F26" s="182">
        <v>14779</v>
      </c>
      <c r="G26" s="183">
        <v>99.081523196567446</v>
      </c>
      <c r="H26" s="183">
        <v>121.86855776366785</v>
      </c>
      <c r="I26" s="182">
        <v>2652</v>
      </c>
    </row>
    <row r="27" spans="1:12" x14ac:dyDescent="0.2">
      <c r="A27" s="181" t="s">
        <v>86</v>
      </c>
      <c r="B27" s="182">
        <v>20111</v>
      </c>
      <c r="C27" s="182">
        <v>15950</v>
      </c>
      <c r="D27" s="182">
        <v>16151</v>
      </c>
      <c r="E27" s="182">
        <v>13003</v>
      </c>
      <c r="F27" s="182">
        <v>16212</v>
      </c>
      <c r="G27" s="183">
        <v>101.64263322884013</v>
      </c>
      <c r="H27" s="183">
        <v>124.67892024917326</v>
      </c>
      <c r="I27" s="182">
        <v>3209</v>
      </c>
    </row>
    <row r="28" spans="1:12" x14ac:dyDescent="0.2">
      <c r="A28" s="181" t="s">
        <v>176</v>
      </c>
      <c r="B28" s="182">
        <v>10269</v>
      </c>
      <c r="C28" s="182">
        <v>11635</v>
      </c>
      <c r="D28" s="182">
        <v>11824</v>
      </c>
      <c r="E28" s="182">
        <v>9472</v>
      </c>
      <c r="F28" s="182">
        <v>4450</v>
      </c>
      <c r="G28" s="183">
        <v>38.246669531585731</v>
      </c>
      <c r="H28" s="183">
        <v>46.980574324324323</v>
      </c>
      <c r="I28" s="182">
        <v>-5022</v>
      </c>
    </row>
    <row r="29" spans="1:12" x14ac:dyDescent="0.2">
      <c r="A29" s="181" t="s">
        <v>177</v>
      </c>
      <c r="B29" s="182">
        <v>673544</v>
      </c>
      <c r="C29" s="182">
        <v>1061960</v>
      </c>
      <c r="D29" s="182">
        <v>900895</v>
      </c>
      <c r="E29" s="182">
        <v>865710</v>
      </c>
      <c r="F29" s="182">
        <v>865711</v>
      </c>
      <c r="G29" s="183">
        <v>81.520113751930396</v>
      </c>
      <c r="H29" s="183">
        <v>100.000115512123</v>
      </c>
      <c r="I29" s="182">
        <v>1</v>
      </c>
    </row>
    <row r="30" spans="1:12" x14ac:dyDescent="0.2">
      <c r="A30" s="190"/>
      <c r="B30" s="186"/>
      <c r="C30" s="186"/>
      <c r="D30" s="186"/>
      <c r="E30" s="186"/>
      <c r="F30" s="186"/>
      <c r="G30" s="187"/>
      <c r="H30" s="187"/>
      <c r="I30" s="186"/>
    </row>
    <row r="31" spans="1:12" x14ac:dyDescent="0.2">
      <c r="A31" s="188" t="s">
        <v>178</v>
      </c>
      <c r="B31" s="189">
        <v>6653267</v>
      </c>
      <c r="C31" s="189">
        <v>6895823</v>
      </c>
      <c r="D31" s="189">
        <v>6898678</v>
      </c>
      <c r="E31" s="189">
        <v>5750021</v>
      </c>
      <c r="F31" s="189">
        <v>5785259</v>
      </c>
      <c r="G31" s="183">
        <v>83.89512027788416</v>
      </c>
      <c r="H31" s="183">
        <v>100.61283254443767</v>
      </c>
      <c r="I31" s="182">
        <v>35238</v>
      </c>
    </row>
    <row r="32" spans="1:12" x14ac:dyDescent="0.2">
      <c r="A32" s="181" t="s">
        <v>179</v>
      </c>
      <c r="B32" s="182">
        <v>6528515</v>
      </c>
      <c r="C32" s="182">
        <v>6789823</v>
      </c>
      <c r="D32" s="182">
        <v>6772678</v>
      </c>
      <c r="E32" s="182">
        <v>5660430</v>
      </c>
      <c r="F32" s="182">
        <v>5695209</v>
      </c>
      <c r="G32" s="183">
        <v>83.878607733957139</v>
      </c>
      <c r="H32" s="183">
        <v>100.61442328586345</v>
      </c>
      <c r="I32" s="182">
        <v>34779</v>
      </c>
    </row>
    <row r="33" spans="1:9" x14ac:dyDescent="0.2">
      <c r="A33" s="181" t="s">
        <v>7</v>
      </c>
      <c r="B33" s="182">
        <v>399434</v>
      </c>
      <c r="C33" s="182">
        <v>438175</v>
      </c>
      <c r="D33" s="182">
        <v>393918</v>
      </c>
      <c r="E33" s="182">
        <v>370792</v>
      </c>
      <c r="F33" s="182">
        <v>315925</v>
      </c>
      <c r="G33" s="183">
        <v>72.100188280937985</v>
      </c>
      <c r="H33" s="183">
        <v>85.202755183499107</v>
      </c>
      <c r="I33" s="182">
        <v>-54867</v>
      </c>
    </row>
    <row r="34" spans="1:9" x14ac:dyDescent="0.2">
      <c r="A34" s="181" t="s">
        <v>13</v>
      </c>
      <c r="B34" s="182">
        <v>4992741</v>
      </c>
      <c r="C34" s="182">
        <v>5159884</v>
      </c>
      <c r="D34" s="182">
        <v>5236159</v>
      </c>
      <c r="E34" s="182">
        <v>4294216</v>
      </c>
      <c r="F34" s="182">
        <v>4438087</v>
      </c>
      <c r="G34" s="183">
        <v>86.011371573469489</v>
      </c>
      <c r="H34" s="183">
        <v>103.35034381130339</v>
      </c>
      <c r="I34" s="182">
        <v>143871</v>
      </c>
    </row>
    <row r="35" spans="1:9" x14ac:dyDescent="0.2">
      <c r="A35" s="181" t="s">
        <v>20</v>
      </c>
      <c r="B35" s="182">
        <v>901454</v>
      </c>
      <c r="C35" s="182">
        <v>943359</v>
      </c>
      <c r="D35" s="182">
        <v>916856</v>
      </c>
      <c r="E35" s="182">
        <v>786013</v>
      </c>
      <c r="F35" s="182">
        <v>762356</v>
      </c>
      <c r="G35" s="183">
        <v>80.812924878015693</v>
      </c>
      <c r="H35" s="183">
        <v>96.990253341865852</v>
      </c>
      <c r="I35" s="182">
        <v>-23657</v>
      </c>
    </row>
    <row r="36" spans="1:9" x14ac:dyDescent="0.2">
      <c r="A36" s="181" t="s">
        <v>25</v>
      </c>
      <c r="B36" s="182">
        <v>44280</v>
      </c>
      <c r="C36" s="182">
        <v>45828</v>
      </c>
      <c r="D36" s="182">
        <v>44821</v>
      </c>
      <c r="E36" s="182">
        <v>38309</v>
      </c>
      <c r="F36" s="182">
        <v>36579</v>
      </c>
      <c r="G36" s="183">
        <v>79.818015187221789</v>
      </c>
      <c r="H36" s="183">
        <v>95.48408990054557</v>
      </c>
      <c r="I36" s="182">
        <v>-1730</v>
      </c>
    </row>
    <row r="37" spans="1:9" x14ac:dyDescent="0.2">
      <c r="A37" s="181" t="s">
        <v>39</v>
      </c>
      <c r="B37" s="182">
        <v>16298</v>
      </c>
      <c r="C37" s="182">
        <v>19182</v>
      </c>
      <c r="D37" s="182">
        <v>17408</v>
      </c>
      <c r="E37" s="182">
        <v>15966</v>
      </c>
      <c r="F37" s="182">
        <v>12650</v>
      </c>
      <c r="G37" s="183">
        <v>65.947242206235018</v>
      </c>
      <c r="H37" s="183">
        <v>79.23086558937743</v>
      </c>
      <c r="I37" s="182">
        <v>-3316</v>
      </c>
    </row>
    <row r="38" spans="1:9" x14ac:dyDescent="0.2">
      <c r="A38" s="181" t="s">
        <v>43</v>
      </c>
      <c r="B38" s="182">
        <v>174308</v>
      </c>
      <c r="C38" s="182">
        <v>183395</v>
      </c>
      <c r="D38" s="182">
        <v>163516</v>
      </c>
      <c r="E38" s="182">
        <v>155134</v>
      </c>
      <c r="F38" s="182">
        <v>129612</v>
      </c>
      <c r="G38" s="183">
        <v>70.673682488617459</v>
      </c>
      <c r="H38" s="183">
        <v>83.548416207923466</v>
      </c>
      <c r="I38" s="182">
        <v>-25522</v>
      </c>
    </row>
    <row r="39" spans="1:9" x14ac:dyDescent="0.2">
      <c r="A39" s="181" t="s">
        <v>180</v>
      </c>
      <c r="B39" s="182">
        <v>124752</v>
      </c>
      <c r="C39" s="182">
        <v>106000</v>
      </c>
      <c r="D39" s="182">
        <v>126000</v>
      </c>
      <c r="E39" s="182">
        <v>89591</v>
      </c>
      <c r="F39" s="182">
        <v>90050</v>
      </c>
      <c r="G39" s="183">
        <v>84.952830188679243</v>
      </c>
      <c r="H39" s="183">
        <v>100.51232824725697</v>
      </c>
      <c r="I39" s="182">
        <v>459</v>
      </c>
    </row>
    <row r="40" spans="1:9" x14ac:dyDescent="0.2">
      <c r="A40" s="190"/>
      <c r="B40" s="190"/>
      <c r="C40" s="190"/>
      <c r="D40" s="190"/>
      <c r="E40" s="190"/>
      <c r="F40" s="190"/>
      <c r="G40" s="190"/>
      <c r="H40" s="190"/>
      <c r="I40" s="190"/>
    </row>
    <row r="41" spans="1:9" x14ac:dyDescent="0.2">
      <c r="A41" s="191" t="s">
        <v>180</v>
      </c>
      <c r="B41" s="191"/>
      <c r="C41" s="192"/>
      <c r="D41" s="192"/>
      <c r="E41" s="191"/>
      <c r="F41" s="191"/>
      <c r="G41" s="193"/>
      <c r="H41" s="193"/>
      <c r="I41" s="189"/>
    </row>
    <row r="42" spans="1:9" x14ac:dyDescent="0.2">
      <c r="A42" s="194" t="s">
        <v>181</v>
      </c>
      <c r="B42" s="195">
        <v>143319</v>
      </c>
      <c r="C42" s="195">
        <v>141794</v>
      </c>
      <c r="D42" s="195">
        <v>145088</v>
      </c>
      <c r="E42" s="195">
        <v>115451</v>
      </c>
      <c r="F42" s="195">
        <v>116733</v>
      </c>
      <c r="G42" s="183">
        <v>82.325768368196123</v>
      </c>
      <c r="H42" s="183">
        <v>101.11042780053876</v>
      </c>
      <c r="I42" s="182">
        <v>1282</v>
      </c>
    </row>
    <row r="43" spans="1:9" x14ac:dyDescent="0.2">
      <c r="A43" s="194" t="s">
        <v>182</v>
      </c>
      <c r="B43" s="195">
        <v>124752</v>
      </c>
      <c r="C43" s="195">
        <v>106000</v>
      </c>
      <c r="D43" s="195">
        <v>126000</v>
      </c>
      <c r="E43" s="195">
        <v>89591</v>
      </c>
      <c r="F43" s="195">
        <v>90050</v>
      </c>
      <c r="G43" s="183">
        <v>84.952830188679243</v>
      </c>
      <c r="H43" s="183">
        <v>100.51232824725697</v>
      </c>
      <c r="I43" s="182">
        <v>459</v>
      </c>
    </row>
    <row r="44" spans="1:9" x14ac:dyDescent="0.2">
      <c r="A44" s="181" t="s">
        <v>162</v>
      </c>
      <c r="B44" s="195">
        <v>18567</v>
      </c>
      <c r="C44" s="195">
        <v>35794</v>
      </c>
      <c r="D44" s="195">
        <v>19088</v>
      </c>
      <c r="E44" s="195">
        <v>25860</v>
      </c>
      <c r="F44" s="195">
        <v>26683</v>
      </c>
      <c r="G44" s="183">
        <v>74.546013298318158</v>
      </c>
      <c r="H44" s="183">
        <v>103.18252126836813</v>
      </c>
      <c r="I44" s="182">
        <v>823</v>
      </c>
    </row>
    <row r="45" spans="1:9" x14ac:dyDescent="0.2">
      <c r="A45" s="181" t="s">
        <v>163</v>
      </c>
      <c r="B45" s="195">
        <v>54578</v>
      </c>
      <c r="C45" s="195">
        <v>71237</v>
      </c>
      <c r="D45" s="195">
        <v>0</v>
      </c>
      <c r="E45" s="195">
        <v>0</v>
      </c>
      <c r="F45" s="195">
        <v>0</v>
      </c>
      <c r="G45" s="183">
        <v>0</v>
      </c>
      <c r="H45" s="183">
        <v>0</v>
      </c>
      <c r="I45" s="182">
        <v>0</v>
      </c>
    </row>
    <row r="46" spans="1:9" x14ac:dyDescent="0.2">
      <c r="A46" s="190" t="s">
        <v>164</v>
      </c>
      <c r="B46" s="196">
        <v>73145</v>
      </c>
      <c r="C46" s="196">
        <v>107031</v>
      </c>
      <c r="D46" s="196">
        <v>19088</v>
      </c>
      <c r="E46" s="196">
        <v>25860</v>
      </c>
      <c r="F46" s="196">
        <v>26683</v>
      </c>
      <c r="G46" s="187">
        <v>24.930160420812662</v>
      </c>
      <c r="H46" s="187">
        <v>103.18252126836813</v>
      </c>
      <c r="I46" s="186">
        <v>823</v>
      </c>
    </row>
    <row r="48" spans="1:9" x14ac:dyDescent="0.2">
      <c r="A48" s="197" t="s">
        <v>183</v>
      </c>
    </row>
    <row r="49" spans="1:4" x14ac:dyDescent="0.2">
      <c r="A49" s="198"/>
      <c r="C49" s="94"/>
      <c r="D49" s="94"/>
    </row>
  </sheetData>
  <phoneticPr fontId="31" type="noConversion"/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1:J45"/>
  <sheetViews>
    <sheetView showGridLines="0" zoomScale="70" zoomScaleNormal="70" workbookViewId="0">
      <selection activeCell="B56" sqref="B56"/>
    </sheetView>
  </sheetViews>
  <sheetFormatPr defaultRowHeight="15" customHeight="1" x14ac:dyDescent="0.2"/>
  <cols>
    <col min="1" max="1" width="16" style="685" customWidth="1"/>
    <col min="2" max="2" width="16.85546875" style="685" customWidth="1"/>
    <col min="3" max="3" width="18.7109375" style="685" customWidth="1"/>
    <col min="4" max="4" width="74" style="685" customWidth="1"/>
    <col min="5" max="5" width="13.7109375" style="685" customWidth="1"/>
    <col min="6" max="6" width="16.85546875" style="685" customWidth="1"/>
    <col min="7" max="7" width="15.85546875" style="685" customWidth="1"/>
    <col min="8" max="8" width="15.5703125" style="685" customWidth="1"/>
    <col min="9" max="9" width="17" style="685" customWidth="1"/>
    <col min="10" max="10" width="15" style="685" customWidth="1"/>
    <col min="11" max="11" width="9.140625" style="685"/>
    <col min="12" max="12" width="12" style="685" customWidth="1"/>
    <col min="13" max="256" width="9.140625" style="685"/>
    <col min="257" max="257" width="16" style="685" customWidth="1"/>
    <col min="258" max="258" width="16.85546875" style="685" customWidth="1"/>
    <col min="259" max="259" width="17.5703125" style="685" bestFit="1" customWidth="1"/>
    <col min="260" max="260" width="60.7109375" style="685" customWidth="1"/>
    <col min="261" max="261" width="10" style="685" bestFit="1" customWidth="1"/>
    <col min="262" max="262" width="16.85546875" style="685" customWidth="1"/>
    <col min="263" max="263" width="15.85546875" style="685" customWidth="1"/>
    <col min="264" max="264" width="15.5703125" style="685" customWidth="1"/>
    <col min="265" max="265" width="13.28515625" style="685" customWidth="1"/>
    <col min="266" max="512" width="9.140625" style="685"/>
    <col min="513" max="513" width="16" style="685" customWidth="1"/>
    <col min="514" max="514" width="16.85546875" style="685" customWidth="1"/>
    <col min="515" max="515" width="17.5703125" style="685" bestFit="1" customWidth="1"/>
    <col min="516" max="516" width="60.7109375" style="685" customWidth="1"/>
    <col min="517" max="517" width="10" style="685" bestFit="1" customWidth="1"/>
    <col min="518" max="518" width="16.85546875" style="685" customWidth="1"/>
    <col min="519" max="519" width="15.85546875" style="685" customWidth="1"/>
    <col min="520" max="520" width="15.5703125" style="685" customWidth="1"/>
    <col min="521" max="521" width="13.28515625" style="685" customWidth="1"/>
    <col min="522" max="768" width="9.140625" style="685"/>
    <col min="769" max="769" width="16" style="685" customWidth="1"/>
    <col min="770" max="770" width="16.85546875" style="685" customWidth="1"/>
    <col min="771" max="771" width="17.5703125" style="685" bestFit="1" customWidth="1"/>
    <col min="772" max="772" width="60.7109375" style="685" customWidth="1"/>
    <col min="773" max="773" width="10" style="685" bestFit="1" customWidth="1"/>
    <col min="774" max="774" width="16.85546875" style="685" customWidth="1"/>
    <col min="775" max="775" width="15.85546875" style="685" customWidth="1"/>
    <col min="776" max="776" width="15.5703125" style="685" customWidth="1"/>
    <col min="777" max="777" width="13.28515625" style="685" customWidth="1"/>
    <col min="778" max="1024" width="9.140625" style="685"/>
    <col min="1025" max="1025" width="16" style="685" customWidth="1"/>
    <col min="1026" max="1026" width="16.85546875" style="685" customWidth="1"/>
    <col min="1027" max="1027" width="17.5703125" style="685" bestFit="1" customWidth="1"/>
    <col min="1028" max="1028" width="60.7109375" style="685" customWidth="1"/>
    <col min="1029" max="1029" width="10" style="685" bestFit="1" customWidth="1"/>
    <col min="1030" max="1030" width="16.85546875" style="685" customWidth="1"/>
    <col min="1031" max="1031" width="15.85546875" style="685" customWidth="1"/>
    <col min="1032" max="1032" width="15.5703125" style="685" customWidth="1"/>
    <col min="1033" max="1033" width="13.28515625" style="685" customWidth="1"/>
    <col min="1034" max="1280" width="9.140625" style="685"/>
    <col min="1281" max="1281" width="16" style="685" customWidth="1"/>
    <col min="1282" max="1282" width="16.85546875" style="685" customWidth="1"/>
    <col min="1283" max="1283" width="17.5703125" style="685" bestFit="1" customWidth="1"/>
    <col min="1284" max="1284" width="60.7109375" style="685" customWidth="1"/>
    <col min="1285" max="1285" width="10" style="685" bestFit="1" customWidth="1"/>
    <col min="1286" max="1286" width="16.85546875" style="685" customWidth="1"/>
    <col min="1287" max="1287" width="15.85546875" style="685" customWidth="1"/>
    <col min="1288" max="1288" width="15.5703125" style="685" customWidth="1"/>
    <col min="1289" max="1289" width="13.28515625" style="685" customWidth="1"/>
    <col min="1290" max="1536" width="9.140625" style="685"/>
    <col min="1537" max="1537" width="16" style="685" customWidth="1"/>
    <col min="1538" max="1538" width="16.85546875" style="685" customWidth="1"/>
    <col min="1539" max="1539" width="17.5703125" style="685" bestFit="1" customWidth="1"/>
    <col min="1540" max="1540" width="60.7109375" style="685" customWidth="1"/>
    <col min="1541" max="1541" width="10" style="685" bestFit="1" customWidth="1"/>
    <col min="1542" max="1542" width="16.85546875" style="685" customWidth="1"/>
    <col min="1543" max="1543" width="15.85546875" style="685" customWidth="1"/>
    <col min="1544" max="1544" width="15.5703125" style="685" customWidth="1"/>
    <col min="1545" max="1545" width="13.28515625" style="685" customWidth="1"/>
    <col min="1546" max="1792" width="9.140625" style="685"/>
    <col min="1793" max="1793" width="16" style="685" customWidth="1"/>
    <col min="1794" max="1794" width="16.85546875" style="685" customWidth="1"/>
    <col min="1795" max="1795" width="17.5703125" style="685" bestFit="1" customWidth="1"/>
    <col min="1796" max="1796" width="60.7109375" style="685" customWidth="1"/>
    <col min="1797" max="1797" width="10" style="685" bestFit="1" customWidth="1"/>
    <col min="1798" max="1798" width="16.85546875" style="685" customWidth="1"/>
    <col min="1799" max="1799" width="15.85546875" style="685" customWidth="1"/>
    <col min="1800" max="1800" width="15.5703125" style="685" customWidth="1"/>
    <col min="1801" max="1801" width="13.28515625" style="685" customWidth="1"/>
    <col min="1802" max="2048" width="9.140625" style="685"/>
    <col min="2049" max="2049" width="16" style="685" customWidth="1"/>
    <col min="2050" max="2050" width="16.85546875" style="685" customWidth="1"/>
    <col min="2051" max="2051" width="17.5703125" style="685" bestFit="1" customWidth="1"/>
    <col min="2052" max="2052" width="60.7109375" style="685" customWidth="1"/>
    <col min="2053" max="2053" width="10" style="685" bestFit="1" customWidth="1"/>
    <col min="2054" max="2054" width="16.85546875" style="685" customWidth="1"/>
    <col min="2055" max="2055" width="15.85546875" style="685" customWidth="1"/>
    <col min="2056" max="2056" width="15.5703125" style="685" customWidth="1"/>
    <col min="2057" max="2057" width="13.28515625" style="685" customWidth="1"/>
    <col min="2058" max="2304" width="9.140625" style="685"/>
    <col min="2305" max="2305" width="16" style="685" customWidth="1"/>
    <col min="2306" max="2306" width="16.85546875" style="685" customWidth="1"/>
    <col min="2307" max="2307" width="17.5703125" style="685" bestFit="1" customWidth="1"/>
    <col min="2308" max="2308" width="60.7109375" style="685" customWidth="1"/>
    <col min="2309" max="2309" width="10" style="685" bestFit="1" customWidth="1"/>
    <col min="2310" max="2310" width="16.85546875" style="685" customWidth="1"/>
    <col min="2311" max="2311" width="15.85546875" style="685" customWidth="1"/>
    <col min="2312" max="2312" width="15.5703125" style="685" customWidth="1"/>
    <col min="2313" max="2313" width="13.28515625" style="685" customWidth="1"/>
    <col min="2314" max="2560" width="9.140625" style="685"/>
    <col min="2561" max="2561" width="16" style="685" customWidth="1"/>
    <col min="2562" max="2562" width="16.85546875" style="685" customWidth="1"/>
    <col min="2563" max="2563" width="17.5703125" style="685" bestFit="1" customWidth="1"/>
    <col min="2564" max="2564" width="60.7109375" style="685" customWidth="1"/>
    <col min="2565" max="2565" width="10" style="685" bestFit="1" customWidth="1"/>
    <col min="2566" max="2566" width="16.85546875" style="685" customWidth="1"/>
    <col min="2567" max="2567" width="15.85546875" style="685" customWidth="1"/>
    <col min="2568" max="2568" width="15.5703125" style="685" customWidth="1"/>
    <col min="2569" max="2569" width="13.28515625" style="685" customWidth="1"/>
    <col min="2570" max="2816" width="9.140625" style="685"/>
    <col min="2817" max="2817" width="16" style="685" customWidth="1"/>
    <col min="2818" max="2818" width="16.85546875" style="685" customWidth="1"/>
    <col min="2819" max="2819" width="17.5703125" style="685" bestFit="1" customWidth="1"/>
    <col min="2820" max="2820" width="60.7109375" style="685" customWidth="1"/>
    <col min="2821" max="2821" width="10" style="685" bestFit="1" customWidth="1"/>
    <col min="2822" max="2822" width="16.85546875" style="685" customWidth="1"/>
    <col min="2823" max="2823" width="15.85546875" style="685" customWidth="1"/>
    <col min="2824" max="2824" width="15.5703125" style="685" customWidth="1"/>
    <col min="2825" max="2825" width="13.28515625" style="685" customWidth="1"/>
    <col min="2826" max="3072" width="9.140625" style="685"/>
    <col min="3073" max="3073" width="16" style="685" customWidth="1"/>
    <col min="3074" max="3074" width="16.85546875" style="685" customWidth="1"/>
    <col min="3075" max="3075" width="17.5703125" style="685" bestFit="1" customWidth="1"/>
    <col min="3076" max="3076" width="60.7109375" style="685" customWidth="1"/>
    <col min="3077" max="3077" width="10" style="685" bestFit="1" customWidth="1"/>
    <col min="3078" max="3078" width="16.85546875" style="685" customWidth="1"/>
    <col min="3079" max="3079" width="15.85546875" style="685" customWidth="1"/>
    <col min="3080" max="3080" width="15.5703125" style="685" customWidth="1"/>
    <col min="3081" max="3081" width="13.28515625" style="685" customWidth="1"/>
    <col min="3082" max="3328" width="9.140625" style="685"/>
    <col min="3329" max="3329" width="16" style="685" customWidth="1"/>
    <col min="3330" max="3330" width="16.85546875" style="685" customWidth="1"/>
    <col min="3331" max="3331" width="17.5703125" style="685" bestFit="1" customWidth="1"/>
    <col min="3332" max="3332" width="60.7109375" style="685" customWidth="1"/>
    <col min="3333" max="3333" width="10" style="685" bestFit="1" customWidth="1"/>
    <col min="3334" max="3334" width="16.85546875" style="685" customWidth="1"/>
    <col min="3335" max="3335" width="15.85546875" style="685" customWidth="1"/>
    <col min="3336" max="3336" width="15.5703125" style="685" customWidth="1"/>
    <col min="3337" max="3337" width="13.28515625" style="685" customWidth="1"/>
    <col min="3338" max="3584" width="9.140625" style="685"/>
    <col min="3585" max="3585" width="16" style="685" customWidth="1"/>
    <col min="3586" max="3586" width="16.85546875" style="685" customWidth="1"/>
    <col min="3587" max="3587" width="17.5703125" style="685" bestFit="1" customWidth="1"/>
    <col min="3588" max="3588" width="60.7109375" style="685" customWidth="1"/>
    <col min="3589" max="3589" width="10" style="685" bestFit="1" customWidth="1"/>
    <col min="3590" max="3590" width="16.85546875" style="685" customWidth="1"/>
    <col min="3591" max="3591" width="15.85546875" style="685" customWidth="1"/>
    <col min="3592" max="3592" width="15.5703125" style="685" customWidth="1"/>
    <col min="3593" max="3593" width="13.28515625" style="685" customWidth="1"/>
    <col min="3594" max="3840" width="9.140625" style="685"/>
    <col min="3841" max="3841" width="16" style="685" customWidth="1"/>
    <col min="3842" max="3842" width="16.85546875" style="685" customWidth="1"/>
    <col min="3843" max="3843" width="17.5703125" style="685" bestFit="1" customWidth="1"/>
    <col min="3844" max="3844" width="60.7109375" style="685" customWidth="1"/>
    <col min="3845" max="3845" width="10" style="685" bestFit="1" customWidth="1"/>
    <col min="3846" max="3846" width="16.85546875" style="685" customWidth="1"/>
    <col min="3847" max="3847" width="15.85546875" style="685" customWidth="1"/>
    <col min="3848" max="3848" width="15.5703125" style="685" customWidth="1"/>
    <col min="3849" max="3849" width="13.28515625" style="685" customWidth="1"/>
    <col min="3850" max="4096" width="9.140625" style="685"/>
    <col min="4097" max="4097" width="16" style="685" customWidth="1"/>
    <col min="4098" max="4098" width="16.85546875" style="685" customWidth="1"/>
    <col min="4099" max="4099" width="17.5703125" style="685" bestFit="1" customWidth="1"/>
    <col min="4100" max="4100" width="60.7109375" style="685" customWidth="1"/>
    <col min="4101" max="4101" width="10" style="685" bestFit="1" customWidth="1"/>
    <col min="4102" max="4102" width="16.85546875" style="685" customWidth="1"/>
    <col min="4103" max="4103" width="15.85546875" style="685" customWidth="1"/>
    <col min="4104" max="4104" width="15.5703125" style="685" customWidth="1"/>
    <col min="4105" max="4105" width="13.28515625" style="685" customWidth="1"/>
    <col min="4106" max="4352" width="9.140625" style="685"/>
    <col min="4353" max="4353" width="16" style="685" customWidth="1"/>
    <col min="4354" max="4354" width="16.85546875" style="685" customWidth="1"/>
    <col min="4355" max="4355" width="17.5703125" style="685" bestFit="1" customWidth="1"/>
    <col min="4356" max="4356" width="60.7109375" style="685" customWidth="1"/>
    <col min="4357" max="4357" width="10" style="685" bestFit="1" customWidth="1"/>
    <col min="4358" max="4358" width="16.85546875" style="685" customWidth="1"/>
    <col min="4359" max="4359" width="15.85546875" style="685" customWidth="1"/>
    <col min="4360" max="4360" width="15.5703125" style="685" customWidth="1"/>
    <col min="4361" max="4361" width="13.28515625" style="685" customWidth="1"/>
    <col min="4362" max="4608" width="9.140625" style="685"/>
    <col min="4609" max="4609" width="16" style="685" customWidth="1"/>
    <col min="4610" max="4610" width="16.85546875" style="685" customWidth="1"/>
    <col min="4611" max="4611" width="17.5703125" style="685" bestFit="1" customWidth="1"/>
    <col min="4612" max="4612" width="60.7109375" style="685" customWidth="1"/>
    <col min="4613" max="4613" width="10" style="685" bestFit="1" customWidth="1"/>
    <col min="4614" max="4614" width="16.85546875" style="685" customWidth="1"/>
    <col min="4615" max="4615" width="15.85546875" style="685" customWidth="1"/>
    <col min="4616" max="4616" width="15.5703125" style="685" customWidth="1"/>
    <col min="4617" max="4617" width="13.28515625" style="685" customWidth="1"/>
    <col min="4618" max="4864" width="9.140625" style="685"/>
    <col min="4865" max="4865" width="16" style="685" customWidth="1"/>
    <col min="4866" max="4866" width="16.85546875" style="685" customWidth="1"/>
    <col min="4867" max="4867" width="17.5703125" style="685" bestFit="1" customWidth="1"/>
    <col min="4868" max="4868" width="60.7109375" style="685" customWidth="1"/>
    <col min="4869" max="4869" width="10" style="685" bestFit="1" customWidth="1"/>
    <col min="4870" max="4870" width="16.85546875" style="685" customWidth="1"/>
    <col min="4871" max="4871" width="15.85546875" style="685" customWidth="1"/>
    <col min="4872" max="4872" width="15.5703125" style="685" customWidth="1"/>
    <col min="4873" max="4873" width="13.28515625" style="685" customWidth="1"/>
    <col min="4874" max="5120" width="9.140625" style="685"/>
    <col min="5121" max="5121" width="16" style="685" customWidth="1"/>
    <col min="5122" max="5122" width="16.85546875" style="685" customWidth="1"/>
    <col min="5123" max="5123" width="17.5703125" style="685" bestFit="1" customWidth="1"/>
    <col min="5124" max="5124" width="60.7109375" style="685" customWidth="1"/>
    <col min="5125" max="5125" width="10" style="685" bestFit="1" customWidth="1"/>
    <col min="5126" max="5126" width="16.85546875" style="685" customWidth="1"/>
    <col min="5127" max="5127" width="15.85546875" style="685" customWidth="1"/>
    <col min="5128" max="5128" width="15.5703125" style="685" customWidth="1"/>
    <col min="5129" max="5129" width="13.28515625" style="685" customWidth="1"/>
    <col min="5130" max="5376" width="9.140625" style="685"/>
    <col min="5377" max="5377" width="16" style="685" customWidth="1"/>
    <col min="5378" max="5378" width="16.85546875" style="685" customWidth="1"/>
    <col min="5379" max="5379" width="17.5703125" style="685" bestFit="1" customWidth="1"/>
    <col min="5380" max="5380" width="60.7109375" style="685" customWidth="1"/>
    <col min="5381" max="5381" width="10" style="685" bestFit="1" customWidth="1"/>
    <col min="5382" max="5382" width="16.85546875" style="685" customWidth="1"/>
    <col min="5383" max="5383" width="15.85546875" style="685" customWidth="1"/>
    <col min="5384" max="5384" width="15.5703125" style="685" customWidth="1"/>
    <col min="5385" max="5385" width="13.28515625" style="685" customWidth="1"/>
    <col min="5386" max="5632" width="9.140625" style="685"/>
    <col min="5633" max="5633" width="16" style="685" customWidth="1"/>
    <col min="5634" max="5634" width="16.85546875" style="685" customWidth="1"/>
    <col min="5635" max="5635" width="17.5703125" style="685" bestFit="1" customWidth="1"/>
    <col min="5636" max="5636" width="60.7109375" style="685" customWidth="1"/>
    <col min="5637" max="5637" width="10" style="685" bestFit="1" customWidth="1"/>
    <col min="5638" max="5638" width="16.85546875" style="685" customWidth="1"/>
    <col min="5639" max="5639" width="15.85546875" style="685" customWidth="1"/>
    <col min="5640" max="5640" width="15.5703125" style="685" customWidth="1"/>
    <col min="5641" max="5641" width="13.28515625" style="685" customWidth="1"/>
    <col min="5642" max="5888" width="9.140625" style="685"/>
    <col min="5889" max="5889" width="16" style="685" customWidth="1"/>
    <col min="5890" max="5890" width="16.85546875" style="685" customWidth="1"/>
    <col min="5891" max="5891" width="17.5703125" style="685" bestFit="1" customWidth="1"/>
    <col min="5892" max="5892" width="60.7109375" style="685" customWidth="1"/>
    <col min="5893" max="5893" width="10" style="685" bestFit="1" customWidth="1"/>
    <col min="5894" max="5894" width="16.85546875" style="685" customWidth="1"/>
    <col min="5895" max="5895" width="15.85546875" style="685" customWidth="1"/>
    <col min="5896" max="5896" width="15.5703125" style="685" customWidth="1"/>
    <col min="5897" max="5897" width="13.28515625" style="685" customWidth="1"/>
    <col min="5898" max="6144" width="9.140625" style="685"/>
    <col min="6145" max="6145" width="16" style="685" customWidth="1"/>
    <col min="6146" max="6146" width="16.85546875" style="685" customWidth="1"/>
    <col min="6147" max="6147" width="17.5703125" style="685" bestFit="1" customWidth="1"/>
    <col min="6148" max="6148" width="60.7109375" style="685" customWidth="1"/>
    <col min="6149" max="6149" width="10" style="685" bestFit="1" customWidth="1"/>
    <col min="6150" max="6150" width="16.85546875" style="685" customWidth="1"/>
    <col min="6151" max="6151" width="15.85546875" style="685" customWidth="1"/>
    <col min="6152" max="6152" width="15.5703125" style="685" customWidth="1"/>
    <col min="6153" max="6153" width="13.28515625" style="685" customWidth="1"/>
    <col min="6154" max="6400" width="9.140625" style="685"/>
    <col min="6401" max="6401" width="16" style="685" customWidth="1"/>
    <col min="6402" max="6402" width="16.85546875" style="685" customWidth="1"/>
    <col min="6403" max="6403" width="17.5703125" style="685" bestFit="1" customWidth="1"/>
    <col min="6404" max="6404" width="60.7109375" style="685" customWidth="1"/>
    <col min="6405" max="6405" width="10" style="685" bestFit="1" customWidth="1"/>
    <col min="6406" max="6406" width="16.85546875" style="685" customWidth="1"/>
    <col min="6407" max="6407" width="15.85546875" style="685" customWidth="1"/>
    <col min="6408" max="6408" width="15.5703125" style="685" customWidth="1"/>
    <col min="6409" max="6409" width="13.28515625" style="685" customWidth="1"/>
    <col min="6410" max="6656" width="9.140625" style="685"/>
    <col min="6657" max="6657" width="16" style="685" customWidth="1"/>
    <col min="6658" max="6658" width="16.85546875" style="685" customWidth="1"/>
    <col min="6659" max="6659" width="17.5703125" style="685" bestFit="1" customWidth="1"/>
    <col min="6660" max="6660" width="60.7109375" style="685" customWidth="1"/>
    <col min="6661" max="6661" width="10" style="685" bestFit="1" customWidth="1"/>
    <col min="6662" max="6662" width="16.85546875" style="685" customWidth="1"/>
    <col min="6663" max="6663" width="15.85546875" style="685" customWidth="1"/>
    <col min="6664" max="6664" width="15.5703125" style="685" customWidth="1"/>
    <col min="6665" max="6665" width="13.28515625" style="685" customWidth="1"/>
    <col min="6666" max="6912" width="9.140625" style="685"/>
    <col min="6913" max="6913" width="16" style="685" customWidth="1"/>
    <col min="6914" max="6914" width="16.85546875" style="685" customWidth="1"/>
    <col min="6915" max="6915" width="17.5703125" style="685" bestFit="1" customWidth="1"/>
    <col min="6916" max="6916" width="60.7109375" style="685" customWidth="1"/>
    <col min="6917" max="6917" width="10" style="685" bestFit="1" customWidth="1"/>
    <col min="6918" max="6918" width="16.85546875" style="685" customWidth="1"/>
    <col min="6919" max="6919" width="15.85546875" style="685" customWidth="1"/>
    <col min="6920" max="6920" width="15.5703125" style="685" customWidth="1"/>
    <col min="6921" max="6921" width="13.28515625" style="685" customWidth="1"/>
    <col min="6922" max="7168" width="9.140625" style="685"/>
    <col min="7169" max="7169" width="16" style="685" customWidth="1"/>
    <col min="7170" max="7170" width="16.85546875" style="685" customWidth="1"/>
    <col min="7171" max="7171" width="17.5703125" style="685" bestFit="1" customWidth="1"/>
    <col min="7172" max="7172" width="60.7109375" style="685" customWidth="1"/>
    <col min="7173" max="7173" width="10" style="685" bestFit="1" customWidth="1"/>
    <col min="7174" max="7174" width="16.85546875" style="685" customWidth="1"/>
    <col min="7175" max="7175" width="15.85546875" style="685" customWidth="1"/>
    <col min="7176" max="7176" width="15.5703125" style="685" customWidth="1"/>
    <col min="7177" max="7177" width="13.28515625" style="685" customWidth="1"/>
    <col min="7178" max="7424" width="9.140625" style="685"/>
    <col min="7425" max="7425" width="16" style="685" customWidth="1"/>
    <col min="7426" max="7426" width="16.85546875" style="685" customWidth="1"/>
    <col min="7427" max="7427" width="17.5703125" style="685" bestFit="1" customWidth="1"/>
    <col min="7428" max="7428" width="60.7109375" style="685" customWidth="1"/>
    <col min="7429" max="7429" width="10" style="685" bestFit="1" customWidth="1"/>
    <col min="7430" max="7430" width="16.85546875" style="685" customWidth="1"/>
    <col min="7431" max="7431" width="15.85546875" style="685" customWidth="1"/>
    <col min="7432" max="7432" width="15.5703125" style="685" customWidth="1"/>
    <col min="7433" max="7433" width="13.28515625" style="685" customWidth="1"/>
    <col min="7434" max="7680" width="9.140625" style="685"/>
    <col min="7681" max="7681" width="16" style="685" customWidth="1"/>
    <col min="7682" max="7682" width="16.85546875" style="685" customWidth="1"/>
    <col min="7683" max="7683" width="17.5703125" style="685" bestFit="1" customWidth="1"/>
    <col min="7684" max="7684" width="60.7109375" style="685" customWidth="1"/>
    <col min="7685" max="7685" width="10" style="685" bestFit="1" customWidth="1"/>
    <col min="7686" max="7686" width="16.85546875" style="685" customWidth="1"/>
    <col min="7687" max="7687" width="15.85546875" style="685" customWidth="1"/>
    <col min="7688" max="7688" width="15.5703125" style="685" customWidth="1"/>
    <col min="7689" max="7689" width="13.28515625" style="685" customWidth="1"/>
    <col min="7690" max="7936" width="9.140625" style="685"/>
    <col min="7937" max="7937" width="16" style="685" customWidth="1"/>
    <col min="7938" max="7938" width="16.85546875" style="685" customWidth="1"/>
    <col min="7939" max="7939" width="17.5703125" style="685" bestFit="1" customWidth="1"/>
    <col min="7940" max="7940" width="60.7109375" style="685" customWidth="1"/>
    <col min="7941" max="7941" width="10" style="685" bestFit="1" customWidth="1"/>
    <col min="7942" max="7942" width="16.85546875" style="685" customWidth="1"/>
    <col min="7943" max="7943" width="15.85546875" style="685" customWidth="1"/>
    <col min="7944" max="7944" width="15.5703125" style="685" customWidth="1"/>
    <col min="7945" max="7945" width="13.28515625" style="685" customWidth="1"/>
    <col min="7946" max="8192" width="9.140625" style="685"/>
    <col min="8193" max="8193" width="16" style="685" customWidth="1"/>
    <col min="8194" max="8194" width="16.85546875" style="685" customWidth="1"/>
    <col min="8195" max="8195" width="17.5703125" style="685" bestFit="1" customWidth="1"/>
    <col min="8196" max="8196" width="60.7109375" style="685" customWidth="1"/>
    <col min="8197" max="8197" width="10" style="685" bestFit="1" customWidth="1"/>
    <col min="8198" max="8198" width="16.85546875" style="685" customWidth="1"/>
    <col min="8199" max="8199" width="15.85546875" style="685" customWidth="1"/>
    <col min="8200" max="8200" width="15.5703125" style="685" customWidth="1"/>
    <col min="8201" max="8201" width="13.28515625" style="685" customWidth="1"/>
    <col min="8202" max="8448" width="9.140625" style="685"/>
    <col min="8449" max="8449" width="16" style="685" customWidth="1"/>
    <col min="8450" max="8450" width="16.85546875" style="685" customWidth="1"/>
    <col min="8451" max="8451" width="17.5703125" style="685" bestFit="1" customWidth="1"/>
    <col min="8452" max="8452" width="60.7109375" style="685" customWidth="1"/>
    <col min="8453" max="8453" width="10" style="685" bestFit="1" customWidth="1"/>
    <col min="8454" max="8454" width="16.85546875" style="685" customWidth="1"/>
    <col min="8455" max="8455" width="15.85546875" style="685" customWidth="1"/>
    <col min="8456" max="8456" width="15.5703125" style="685" customWidth="1"/>
    <col min="8457" max="8457" width="13.28515625" style="685" customWidth="1"/>
    <col min="8458" max="8704" width="9.140625" style="685"/>
    <col min="8705" max="8705" width="16" style="685" customWidth="1"/>
    <col min="8706" max="8706" width="16.85546875" style="685" customWidth="1"/>
    <col min="8707" max="8707" width="17.5703125" style="685" bestFit="1" customWidth="1"/>
    <col min="8708" max="8708" width="60.7109375" style="685" customWidth="1"/>
    <col min="8709" max="8709" width="10" style="685" bestFit="1" customWidth="1"/>
    <col min="8710" max="8710" width="16.85546875" style="685" customWidth="1"/>
    <col min="8711" max="8711" width="15.85546875" style="685" customWidth="1"/>
    <col min="8712" max="8712" width="15.5703125" style="685" customWidth="1"/>
    <col min="8713" max="8713" width="13.28515625" style="685" customWidth="1"/>
    <col min="8714" max="8960" width="9.140625" style="685"/>
    <col min="8961" max="8961" width="16" style="685" customWidth="1"/>
    <col min="8962" max="8962" width="16.85546875" style="685" customWidth="1"/>
    <col min="8963" max="8963" width="17.5703125" style="685" bestFit="1" customWidth="1"/>
    <col min="8964" max="8964" width="60.7109375" style="685" customWidth="1"/>
    <col min="8965" max="8965" width="10" style="685" bestFit="1" customWidth="1"/>
    <col min="8966" max="8966" width="16.85546875" style="685" customWidth="1"/>
    <col min="8967" max="8967" width="15.85546875" style="685" customWidth="1"/>
    <col min="8968" max="8968" width="15.5703125" style="685" customWidth="1"/>
    <col min="8969" max="8969" width="13.28515625" style="685" customWidth="1"/>
    <col min="8970" max="9216" width="9.140625" style="685"/>
    <col min="9217" max="9217" width="16" style="685" customWidth="1"/>
    <col min="9218" max="9218" width="16.85546875" style="685" customWidth="1"/>
    <col min="9219" max="9219" width="17.5703125" style="685" bestFit="1" customWidth="1"/>
    <col min="9220" max="9220" width="60.7109375" style="685" customWidth="1"/>
    <col min="9221" max="9221" width="10" style="685" bestFit="1" customWidth="1"/>
    <col min="9222" max="9222" width="16.85546875" style="685" customWidth="1"/>
    <col min="9223" max="9223" width="15.85546875" style="685" customWidth="1"/>
    <col min="9224" max="9224" width="15.5703125" style="685" customWidth="1"/>
    <col min="9225" max="9225" width="13.28515625" style="685" customWidth="1"/>
    <col min="9226" max="9472" width="9.140625" style="685"/>
    <col min="9473" max="9473" width="16" style="685" customWidth="1"/>
    <col min="9474" max="9474" width="16.85546875" style="685" customWidth="1"/>
    <col min="9475" max="9475" width="17.5703125" style="685" bestFit="1" customWidth="1"/>
    <col min="9476" max="9476" width="60.7109375" style="685" customWidth="1"/>
    <col min="9477" max="9477" width="10" style="685" bestFit="1" customWidth="1"/>
    <col min="9478" max="9478" width="16.85546875" style="685" customWidth="1"/>
    <col min="9479" max="9479" width="15.85546875" style="685" customWidth="1"/>
    <col min="9480" max="9480" width="15.5703125" style="685" customWidth="1"/>
    <col min="9481" max="9481" width="13.28515625" style="685" customWidth="1"/>
    <col min="9482" max="9728" width="9.140625" style="685"/>
    <col min="9729" max="9729" width="16" style="685" customWidth="1"/>
    <col min="9730" max="9730" width="16.85546875" style="685" customWidth="1"/>
    <col min="9731" max="9731" width="17.5703125" style="685" bestFit="1" customWidth="1"/>
    <col min="9732" max="9732" width="60.7109375" style="685" customWidth="1"/>
    <col min="9733" max="9733" width="10" style="685" bestFit="1" customWidth="1"/>
    <col min="9734" max="9734" width="16.85546875" style="685" customWidth="1"/>
    <col min="9735" max="9735" width="15.85546875" style="685" customWidth="1"/>
    <col min="9736" max="9736" width="15.5703125" style="685" customWidth="1"/>
    <col min="9737" max="9737" width="13.28515625" style="685" customWidth="1"/>
    <col min="9738" max="9984" width="9.140625" style="685"/>
    <col min="9985" max="9985" width="16" style="685" customWidth="1"/>
    <col min="9986" max="9986" width="16.85546875" style="685" customWidth="1"/>
    <col min="9987" max="9987" width="17.5703125" style="685" bestFit="1" customWidth="1"/>
    <col min="9988" max="9988" width="60.7109375" style="685" customWidth="1"/>
    <col min="9989" max="9989" width="10" style="685" bestFit="1" customWidth="1"/>
    <col min="9990" max="9990" width="16.85546875" style="685" customWidth="1"/>
    <col min="9991" max="9991" width="15.85546875" style="685" customWidth="1"/>
    <col min="9992" max="9992" width="15.5703125" style="685" customWidth="1"/>
    <col min="9993" max="9993" width="13.28515625" style="685" customWidth="1"/>
    <col min="9994" max="10240" width="9.140625" style="685"/>
    <col min="10241" max="10241" width="16" style="685" customWidth="1"/>
    <col min="10242" max="10242" width="16.85546875" style="685" customWidth="1"/>
    <col min="10243" max="10243" width="17.5703125" style="685" bestFit="1" customWidth="1"/>
    <col min="10244" max="10244" width="60.7109375" style="685" customWidth="1"/>
    <col min="10245" max="10245" width="10" style="685" bestFit="1" customWidth="1"/>
    <col min="10246" max="10246" width="16.85546875" style="685" customWidth="1"/>
    <col min="10247" max="10247" width="15.85546875" style="685" customWidth="1"/>
    <col min="10248" max="10248" width="15.5703125" style="685" customWidth="1"/>
    <col min="10249" max="10249" width="13.28515625" style="685" customWidth="1"/>
    <col min="10250" max="10496" width="9.140625" style="685"/>
    <col min="10497" max="10497" width="16" style="685" customWidth="1"/>
    <col min="10498" max="10498" width="16.85546875" style="685" customWidth="1"/>
    <col min="10499" max="10499" width="17.5703125" style="685" bestFit="1" customWidth="1"/>
    <col min="10500" max="10500" width="60.7109375" style="685" customWidth="1"/>
    <col min="10501" max="10501" width="10" style="685" bestFit="1" customWidth="1"/>
    <col min="10502" max="10502" width="16.85546875" style="685" customWidth="1"/>
    <col min="10503" max="10503" width="15.85546875" style="685" customWidth="1"/>
    <col min="10504" max="10504" width="15.5703125" style="685" customWidth="1"/>
    <col min="10505" max="10505" width="13.28515625" style="685" customWidth="1"/>
    <col min="10506" max="10752" width="9.140625" style="685"/>
    <col min="10753" max="10753" width="16" style="685" customWidth="1"/>
    <col min="10754" max="10754" width="16.85546875" style="685" customWidth="1"/>
    <col min="10755" max="10755" width="17.5703125" style="685" bestFit="1" customWidth="1"/>
    <col min="10756" max="10756" width="60.7109375" style="685" customWidth="1"/>
    <col min="10757" max="10757" width="10" style="685" bestFit="1" customWidth="1"/>
    <col min="10758" max="10758" width="16.85546875" style="685" customWidth="1"/>
    <col min="10759" max="10759" width="15.85546875" style="685" customWidth="1"/>
    <col min="10760" max="10760" width="15.5703125" style="685" customWidth="1"/>
    <col min="10761" max="10761" width="13.28515625" style="685" customWidth="1"/>
    <col min="10762" max="11008" width="9.140625" style="685"/>
    <col min="11009" max="11009" width="16" style="685" customWidth="1"/>
    <col min="11010" max="11010" width="16.85546875" style="685" customWidth="1"/>
    <col min="11011" max="11011" width="17.5703125" style="685" bestFit="1" customWidth="1"/>
    <col min="11012" max="11012" width="60.7109375" style="685" customWidth="1"/>
    <col min="11013" max="11013" width="10" style="685" bestFit="1" customWidth="1"/>
    <col min="11014" max="11014" width="16.85546875" style="685" customWidth="1"/>
    <col min="11015" max="11015" width="15.85546875" style="685" customWidth="1"/>
    <col min="11016" max="11016" width="15.5703125" style="685" customWidth="1"/>
    <col min="11017" max="11017" width="13.28515625" style="685" customWidth="1"/>
    <col min="11018" max="11264" width="9.140625" style="685"/>
    <col min="11265" max="11265" width="16" style="685" customWidth="1"/>
    <col min="11266" max="11266" width="16.85546875" style="685" customWidth="1"/>
    <col min="11267" max="11267" width="17.5703125" style="685" bestFit="1" customWidth="1"/>
    <col min="11268" max="11268" width="60.7109375" style="685" customWidth="1"/>
    <col min="11269" max="11269" width="10" style="685" bestFit="1" customWidth="1"/>
    <col min="11270" max="11270" width="16.85546875" style="685" customWidth="1"/>
    <col min="11271" max="11271" width="15.85546875" style="685" customWidth="1"/>
    <col min="11272" max="11272" width="15.5703125" style="685" customWidth="1"/>
    <col min="11273" max="11273" width="13.28515625" style="685" customWidth="1"/>
    <col min="11274" max="11520" width="9.140625" style="685"/>
    <col min="11521" max="11521" width="16" style="685" customWidth="1"/>
    <col min="11522" max="11522" width="16.85546875" style="685" customWidth="1"/>
    <col min="11523" max="11523" width="17.5703125" style="685" bestFit="1" customWidth="1"/>
    <col min="11524" max="11524" width="60.7109375" style="685" customWidth="1"/>
    <col min="11525" max="11525" width="10" style="685" bestFit="1" customWidth="1"/>
    <col min="11526" max="11526" width="16.85546875" style="685" customWidth="1"/>
    <col min="11527" max="11527" width="15.85546875" style="685" customWidth="1"/>
    <col min="11528" max="11528" width="15.5703125" style="685" customWidth="1"/>
    <col min="11529" max="11529" width="13.28515625" style="685" customWidth="1"/>
    <col min="11530" max="11776" width="9.140625" style="685"/>
    <col min="11777" max="11777" width="16" style="685" customWidth="1"/>
    <col min="11778" max="11778" width="16.85546875" style="685" customWidth="1"/>
    <col min="11779" max="11779" width="17.5703125" style="685" bestFit="1" customWidth="1"/>
    <col min="11780" max="11780" width="60.7109375" style="685" customWidth="1"/>
    <col min="11781" max="11781" width="10" style="685" bestFit="1" customWidth="1"/>
    <col min="11782" max="11782" width="16.85546875" style="685" customWidth="1"/>
    <col min="11783" max="11783" width="15.85546875" style="685" customWidth="1"/>
    <col min="11784" max="11784" width="15.5703125" style="685" customWidth="1"/>
    <col min="11785" max="11785" width="13.28515625" style="685" customWidth="1"/>
    <col min="11786" max="12032" width="9.140625" style="685"/>
    <col min="12033" max="12033" width="16" style="685" customWidth="1"/>
    <col min="12034" max="12034" width="16.85546875" style="685" customWidth="1"/>
    <col min="12035" max="12035" width="17.5703125" style="685" bestFit="1" customWidth="1"/>
    <col min="12036" max="12036" width="60.7109375" style="685" customWidth="1"/>
    <col min="12037" max="12037" width="10" style="685" bestFit="1" customWidth="1"/>
    <col min="12038" max="12038" width="16.85546875" style="685" customWidth="1"/>
    <col min="12039" max="12039" width="15.85546875" style="685" customWidth="1"/>
    <col min="12040" max="12040" width="15.5703125" style="685" customWidth="1"/>
    <col min="12041" max="12041" width="13.28515625" style="685" customWidth="1"/>
    <col min="12042" max="12288" width="9.140625" style="685"/>
    <col min="12289" max="12289" width="16" style="685" customWidth="1"/>
    <col min="12290" max="12290" width="16.85546875" style="685" customWidth="1"/>
    <col min="12291" max="12291" width="17.5703125" style="685" bestFit="1" customWidth="1"/>
    <col min="12292" max="12292" width="60.7109375" style="685" customWidth="1"/>
    <col min="12293" max="12293" width="10" style="685" bestFit="1" customWidth="1"/>
    <col min="12294" max="12294" width="16.85546875" style="685" customWidth="1"/>
    <col min="12295" max="12295" width="15.85546875" style="685" customWidth="1"/>
    <col min="12296" max="12296" width="15.5703125" style="685" customWidth="1"/>
    <col min="12297" max="12297" width="13.28515625" style="685" customWidth="1"/>
    <col min="12298" max="12544" width="9.140625" style="685"/>
    <col min="12545" max="12545" width="16" style="685" customWidth="1"/>
    <col min="12546" max="12546" width="16.85546875" style="685" customWidth="1"/>
    <col min="12547" max="12547" width="17.5703125" style="685" bestFit="1" customWidth="1"/>
    <col min="12548" max="12548" width="60.7109375" style="685" customWidth="1"/>
    <col min="12549" max="12549" width="10" style="685" bestFit="1" customWidth="1"/>
    <col min="12550" max="12550" width="16.85546875" style="685" customWidth="1"/>
    <col min="12551" max="12551" width="15.85546875" style="685" customWidth="1"/>
    <col min="12552" max="12552" width="15.5703125" style="685" customWidth="1"/>
    <col min="12553" max="12553" width="13.28515625" style="685" customWidth="1"/>
    <col min="12554" max="12800" width="9.140625" style="685"/>
    <col min="12801" max="12801" width="16" style="685" customWidth="1"/>
    <col min="12802" max="12802" width="16.85546875" style="685" customWidth="1"/>
    <col min="12803" max="12803" width="17.5703125" style="685" bestFit="1" customWidth="1"/>
    <col min="12804" max="12804" width="60.7109375" style="685" customWidth="1"/>
    <col min="12805" max="12805" width="10" style="685" bestFit="1" customWidth="1"/>
    <col min="12806" max="12806" width="16.85546875" style="685" customWidth="1"/>
    <col min="12807" max="12807" width="15.85546875" style="685" customWidth="1"/>
    <col min="12808" max="12808" width="15.5703125" style="685" customWidth="1"/>
    <col min="12809" max="12809" width="13.28515625" style="685" customWidth="1"/>
    <col min="12810" max="13056" width="9.140625" style="685"/>
    <col min="13057" max="13057" width="16" style="685" customWidth="1"/>
    <col min="13058" max="13058" width="16.85546875" style="685" customWidth="1"/>
    <col min="13059" max="13059" width="17.5703125" style="685" bestFit="1" customWidth="1"/>
    <col min="13060" max="13060" width="60.7109375" style="685" customWidth="1"/>
    <col min="13061" max="13061" width="10" style="685" bestFit="1" customWidth="1"/>
    <col min="13062" max="13062" width="16.85546875" style="685" customWidth="1"/>
    <col min="13063" max="13063" width="15.85546875" style="685" customWidth="1"/>
    <col min="13064" max="13064" width="15.5703125" style="685" customWidth="1"/>
    <col min="13065" max="13065" width="13.28515625" style="685" customWidth="1"/>
    <col min="13066" max="13312" width="9.140625" style="685"/>
    <col min="13313" max="13313" width="16" style="685" customWidth="1"/>
    <col min="13314" max="13314" width="16.85546875" style="685" customWidth="1"/>
    <col min="13315" max="13315" width="17.5703125" style="685" bestFit="1" customWidth="1"/>
    <col min="13316" max="13316" width="60.7109375" style="685" customWidth="1"/>
    <col min="13317" max="13317" width="10" style="685" bestFit="1" customWidth="1"/>
    <col min="13318" max="13318" width="16.85546875" style="685" customWidth="1"/>
    <col min="13319" max="13319" width="15.85546875" style="685" customWidth="1"/>
    <col min="13320" max="13320" width="15.5703125" style="685" customWidth="1"/>
    <col min="13321" max="13321" width="13.28515625" style="685" customWidth="1"/>
    <col min="13322" max="13568" width="9.140625" style="685"/>
    <col min="13569" max="13569" width="16" style="685" customWidth="1"/>
    <col min="13570" max="13570" width="16.85546875" style="685" customWidth="1"/>
    <col min="13571" max="13571" width="17.5703125" style="685" bestFit="1" customWidth="1"/>
    <col min="13572" max="13572" width="60.7109375" style="685" customWidth="1"/>
    <col min="13573" max="13573" width="10" style="685" bestFit="1" customWidth="1"/>
    <col min="13574" max="13574" width="16.85546875" style="685" customWidth="1"/>
    <col min="13575" max="13575" width="15.85546875" style="685" customWidth="1"/>
    <col min="13576" max="13576" width="15.5703125" style="685" customWidth="1"/>
    <col min="13577" max="13577" width="13.28515625" style="685" customWidth="1"/>
    <col min="13578" max="13824" width="9.140625" style="685"/>
    <col min="13825" max="13825" width="16" style="685" customWidth="1"/>
    <col min="13826" max="13826" width="16.85546875" style="685" customWidth="1"/>
    <col min="13827" max="13827" width="17.5703125" style="685" bestFit="1" customWidth="1"/>
    <col min="13828" max="13828" width="60.7109375" style="685" customWidth="1"/>
    <col min="13829" max="13829" width="10" style="685" bestFit="1" customWidth="1"/>
    <col min="13830" max="13830" width="16.85546875" style="685" customWidth="1"/>
    <col min="13831" max="13831" width="15.85546875" style="685" customWidth="1"/>
    <col min="13832" max="13832" width="15.5703125" style="685" customWidth="1"/>
    <col min="13833" max="13833" width="13.28515625" style="685" customWidth="1"/>
    <col min="13834" max="14080" width="9.140625" style="685"/>
    <col min="14081" max="14081" width="16" style="685" customWidth="1"/>
    <col min="14082" max="14082" width="16.85546875" style="685" customWidth="1"/>
    <col min="14083" max="14083" width="17.5703125" style="685" bestFit="1" customWidth="1"/>
    <col min="14084" max="14084" width="60.7109375" style="685" customWidth="1"/>
    <col min="14085" max="14085" width="10" style="685" bestFit="1" customWidth="1"/>
    <col min="14086" max="14086" width="16.85546875" style="685" customWidth="1"/>
    <col min="14087" max="14087" width="15.85546875" style="685" customWidth="1"/>
    <col min="14088" max="14088" width="15.5703125" style="685" customWidth="1"/>
    <col min="14089" max="14089" width="13.28515625" style="685" customWidth="1"/>
    <col min="14090" max="14336" width="9.140625" style="685"/>
    <col min="14337" max="14337" width="16" style="685" customWidth="1"/>
    <col min="14338" max="14338" width="16.85546875" style="685" customWidth="1"/>
    <col min="14339" max="14339" width="17.5703125" style="685" bestFit="1" customWidth="1"/>
    <col min="14340" max="14340" width="60.7109375" style="685" customWidth="1"/>
    <col min="14341" max="14341" width="10" style="685" bestFit="1" customWidth="1"/>
    <col min="14342" max="14342" width="16.85546875" style="685" customWidth="1"/>
    <col min="14343" max="14343" width="15.85546875" style="685" customWidth="1"/>
    <col min="14344" max="14344" width="15.5703125" style="685" customWidth="1"/>
    <col min="14345" max="14345" width="13.28515625" style="685" customWidth="1"/>
    <col min="14346" max="14592" width="9.140625" style="685"/>
    <col min="14593" max="14593" width="16" style="685" customWidth="1"/>
    <col min="14594" max="14594" width="16.85546875" style="685" customWidth="1"/>
    <col min="14595" max="14595" width="17.5703125" style="685" bestFit="1" customWidth="1"/>
    <col min="14596" max="14596" width="60.7109375" style="685" customWidth="1"/>
    <col min="14597" max="14597" width="10" style="685" bestFit="1" customWidth="1"/>
    <col min="14598" max="14598" width="16.85546875" style="685" customWidth="1"/>
    <col min="14599" max="14599" width="15.85546875" style="685" customWidth="1"/>
    <col min="14600" max="14600" width="15.5703125" style="685" customWidth="1"/>
    <col min="14601" max="14601" width="13.28515625" style="685" customWidth="1"/>
    <col min="14602" max="14848" width="9.140625" style="685"/>
    <col min="14849" max="14849" width="16" style="685" customWidth="1"/>
    <col min="14850" max="14850" width="16.85546875" style="685" customWidth="1"/>
    <col min="14851" max="14851" width="17.5703125" style="685" bestFit="1" customWidth="1"/>
    <col min="14852" max="14852" width="60.7109375" style="685" customWidth="1"/>
    <col min="14853" max="14853" width="10" style="685" bestFit="1" customWidth="1"/>
    <col min="14854" max="14854" width="16.85546875" style="685" customWidth="1"/>
    <col min="14855" max="14855" width="15.85546875" style="685" customWidth="1"/>
    <col min="14856" max="14856" width="15.5703125" style="685" customWidth="1"/>
    <col min="14857" max="14857" width="13.28515625" style="685" customWidth="1"/>
    <col min="14858" max="15104" width="9.140625" style="685"/>
    <col min="15105" max="15105" width="16" style="685" customWidth="1"/>
    <col min="15106" max="15106" width="16.85546875" style="685" customWidth="1"/>
    <col min="15107" max="15107" width="17.5703125" style="685" bestFit="1" customWidth="1"/>
    <col min="15108" max="15108" width="60.7109375" style="685" customWidth="1"/>
    <col min="15109" max="15109" width="10" style="685" bestFit="1" customWidth="1"/>
    <col min="15110" max="15110" width="16.85546875" style="685" customWidth="1"/>
    <col min="15111" max="15111" width="15.85546875" style="685" customWidth="1"/>
    <col min="15112" max="15112" width="15.5703125" style="685" customWidth="1"/>
    <col min="15113" max="15113" width="13.28515625" style="685" customWidth="1"/>
    <col min="15114" max="15360" width="9.140625" style="685"/>
    <col min="15361" max="15361" width="16" style="685" customWidth="1"/>
    <col min="15362" max="15362" width="16.85546875" style="685" customWidth="1"/>
    <col min="15363" max="15363" width="17.5703125" style="685" bestFit="1" customWidth="1"/>
    <col min="15364" max="15364" width="60.7109375" style="685" customWidth="1"/>
    <col min="15365" max="15365" width="10" style="685" bestFit="1" customWidth="1"/>
    <col min="15366" max="15366" width="16.85546875" style="685" customWidth="1"/>
    <col min="15367" max="15367" width="15.85546875" style="685" customWidth="1"/>
    <col min="15368" max="15368" width="15.5703125" style="685" customWidth="1"/>
    <col min="15369" max="15369" width="13.28515625" style="685" customWidth="1"/>
    <col min="15370" max="15616" width="9.140625" style="685"/>
    <col min="15617" max="15617" width="16" style="685" customWidth="1"/>
    <col min="15618" max="15618" width="16.85546875" style="685" customWidth="1"/>
    <col min="15619" max="15619" width="17.5703125" style="685" bestFit="1" customWidth="1"/>
    <col min="15620" max="15620" width="60.7109375" style="685" customWidth="1"/>
    <col min="15621" max="15621" width="10" style="685" bestFit="1" customWidth="1"/>
    <col min="15622" max="15622" width="16.85546875" style="685" customWidth="1"/>
    <col min="15623" max="15623" width="15.85546875" style="685" customWidth="1"/>
    <col min="15624" max="15624" width="15.5703125" style="685" customWidth="1"/>
    <col min="15625" max="15625" width="13.28515625" style="685" customWidth="1"/>
    <col min="15626" max="15872" width="9.140625" style="685"/>
    <col min="15873" max="15873" width="16" style="685" customWidth="1"/>
    <col min="15874" max="15874" width="16.85546875" style="685" customWidth="1"/>
    <col min="15875" max="15875" width="17.5703125" style="685" bestFit="1" customWidth="1"/>
    <col min="15876" max="15876" width="60.7109375" style="685" customWidth="1"/>
    <col min="15877" max="15877" width="10" style="685" bestFit="1" customWidth="1"/>
    <col min="15878" max="15878" width="16.85546875" style="685" customWidth="1"/>
    <col min="15879" max="15879" width="15.85546875" style="685" customWidth="1"/>
    <col min="15880" max="15880" width="15.5703125" style="685" customWidth="1"/>
    <col min="15881" max="15881" width="13.28515625" style="685" customWidth="1"/>
    <col min="15882" max="16128" width="9.140625" style="685"/>
    <col min="16129" max="16129" width="16" style="685" customWidth="1"/>
    <col min="16130" max="16130" width="16.85546875" style="685" customWidth="1"/>
    <col min="16131" max="16131" width="17.5703125" style="685" bestFit="1" customWidth="1"/>
    <col min="16132" max="16132" width="60.7109375" style="685" customWidth="1"/>
    <col min="16133" max="16133" width="10" style="685" bestFit="1" customWidth="1"/>
    <col min="16134" max="16134" width="16.85546875" style="685" customWidth="1"/>
    <col min="16135" max="16135" width="15.85546875" style="685" customWidth="1"/>
    <col min="16136" max="16136" width="15.5703125" style="685" customWidth="1"/>
    <col min="16137" max="16137" width="13.28515625" style="685" customWidth="1"/>
    <col min="16138" max="16384" width="9.140625" style="685"/>
  </cols>
  <sheetData>
    <row r="1" spans="1:10" ht="24.75" customHeight="1" thickBot="1" x14ac:dyDescent="0.25">
      <c r="A1" s="870" t="s">
        <v>844</v>
      </c>
      <c r="B1" s="871"/>
      <c r="C1" s="871"/>
      <c r="D1" s="871"/>
      <c r="E1" s="871"/>
      <c r="F1" s="871"/>
      <c r="G1" s="871"/>
      <c r="H1" s="871"/>
    </row>
    <row r="2" spans="1:10" ht="66" customHeight="1" thickBot="1" x14ac:dyDescent="0.25">
      <c r="A2" s="686" t="s">
        <v>845</v>
      </c>
      <c r="B2" s="687" t="s">
        <v>846</v>
      </c>
      <c r="C2" s="688" t="s">
        <v>757</v>
      </c>
      <c r="D2" s="689" t="s">
        <v>847</v>
      </c>
      <c r="E2" s="690" t="s">
        <v>848</v>
      </c>
      <c r="F2" s="691" t="s">
        <v>849</v>
      </c>
      <c r="G2" s="691" t="s">
        <v>850</v>
      </c>
      <c r="H2" s="692" t="s">
        <v>851</v>
      </c>
    </row>
    <row r="3" spans="1:10" ht="18" customHeight="1" x14ac:dyDescent="0.2">
      <c r="A3" s="693">
        <v>1</v>
      </c>
      <c r="B3" s="694" t="s">
        <v>852</v>
      </c>
      <c r="C3" s="695" t="s">
        <v>783</v>
      </c>
      <c r="D3" s="695" t="s">
        <v>853</v>
      </c>
      <c r="E3" s="696" t="s">
        <v>854</v>
      </c>
      <c r="F3" s="697">
        <v>9238.1055399999987</v>
      </c>
      <c r="G3" s="697">
        <v>9435.898720000001</v>
      </c>
      <c r="H3" s="698">
        <f>G3-F3</f>
        <v>197.79318000000239</v>
      </c>
      <c r="I3" s="621"/>
      <c r="J3" s="621"/>
    </row>
    <row r="4" spans="1:10" ht="18" customHeight="1" x14ac:dyDescent="0.2">
      <c r="A4" s="693">
        <v>1</v>
      </c>
      <c r="B4" s="694" t="s">
        <v>852</v>
      </c>
      <c r="C4" s="695" t="s">
        <v>766</v>
      </c>
      <c r="D4" s="695" t="s">
        <v>855</v>
      </c>
      <c r="E4" s="696" t="s">
        <v>856</v>
      </c>
      <c r="F4" s="697">
        <v>10324.21507</v>
      </c>
      <c r="G4" s="697">
        <v>10701.79041</v>
      </c>
      <c r="H4" s="698">
        <f t="shared" ref="H4:H24" si="0">G4-F4</f>
        <v>377.57533999999941</v>
      </c>
      <c r="I4" s="621"/>
      <c r="J4" s="621"/>
    </row>
    <row r="5" spans="1:10" ht="18" customHeight="1" x14ac:dyDescent="0.2">
      <c r="A5" s="693">
        <v>1</v>
      </c>
      <c r="B5" s="694" t="s">
        <v>852</v>
      </c>
      <c r="C5" s="695" t="s">
        <v>766</v>
      </c>
      <c r="D5" s="695" t="s">
        <v>857</v>
      </c>
      <c r="E5" s="699">
        <v>31813861</v>
      </c>
      <c r="F5" s="697">
        <v>53190.06295</v>
      </c>
      <c r="G5" s="697">
        <v>55004.418130000005</v>
      </c>
      <c r="H5" s="698">
        <f t="shared" si="0"/>
        <v>1814.3551800000059</v>
      </c>
      <c r="I5" s="621"/>
      <c r="J5" s="621"/>
    </row>
    <row r="6" spans="1:10" ht="18" customHeight="1" x14ac:dyDescent="0.2">
      <c r="A6" s="693">
        <v>1</v>
      </c>
      <c r="B6" s="694" t="s">
        <v>852</v>
      </c>
      <c r="C6" s="700" t="s">
        <v>791</v>
      </c>
      <c r="D6" s="695" t="s">
        <v>858</v>
      </c>
      <c r="E6" s="696" t="s">
        <v>859</v>
      </c>
      <c r="F6" s="697">
        <v>570.89498000000003</v>
      </c>
      <c r="G6" s="697">
        <v>539.84622000000002</v>
      </c>
      <c r="H6" s="698">
        <f t="shared" si="0"/>
        <v>-31.048760000000016</v>
      </c>
      <c r="I6" s="621"/>
      <c r="J6" s="621"/>
    </row>
    <row r="7" spans="1:10" ht="18" customHeight="1" x14ac:dyDescent="0.2">
      <c r="A7" s="693">
        <v>7</v>
      </c>
      <c r="B7" s="694" t="s">
        <v>852</v>
      </c>
      <c r="C7" s="700" t="s">
        <v>766</v>
      </c>
      <c r="D7" s="695" t="s">
        <v>860</v>
      </c>
      <c r="E7" s="696">
        <v>30853915</v>
      </c>
      <c r="F7" s="697">
        <v>1096.97335</v>
      </c>
      <c r="G7" s="697">
        <v>1092.0008600000001</v>
      </c>
      <c r="H7" s="698">
        <f t="shared" si="0"/>
        <v>-4.9724899999998797</v>
      </c>
      <c r="I7" s="621"/>
      <c r="J7" s="621"/>
    </row>
    <row r="8" spans="1:10" ht="18" customHeight="1" x14ac:dyDescent="0.2">
      <c r="A8" s="693">
        <v>7</v>
      </c>
      <c r="B8" s="694" t="s">
        <v>852</v>
      </c>
      <c r="C8" s="700" t="s">
        <v>782</v>
      </c>
      <c r="D8" s="695" t="s">
        <v>861</v>
      </c>
      <c r="E8" s="696">
        <v>17336082</v>
      </c>
      <c r="F8" s="697">
        <v>4.3369099999999996</v>
      </c>
      <c r="G8" s="697">
        <v>0</v>
      </c>
      <c r="H8" s="698">
        <f t="shared" si="0"/>
        <v>-4.3369099999999996</v>
      </c>
      <c r="I8" s="621"/>
      <c r="J8" s="621"/>
    </row>
    <row r="9" spans="1:10" ht="18" customHeight="1" x14ac:dyDescent="0.2">
      <c r="A9" s="693">
        <v>8</v>
      </c>
      <c r="B9" s="694" t="s">
        <v>862</v>
      </c>
      <c r="C9" s="700" t="s">
        <v>785</v>
      </c>
      <c r="D9" s="695" t="s">
        <v>863</v>
      </c>
      <c r="E9" s="696">
        <v>17335469</v>
      </c>
      <c r="F9" s="697">
        <v>1045.7708</v>
      </c>
      <c r="G9" s="697">
        <v>1044.7709</v>
      </c>
      <c r="H9" s="698">
        <f t="shared" si="0"/>
        <v>-0.9999000000000251</v>
      </c>
      <c r="I9" s="621"/>
      <c r="J9" s="621"/>
    </row>
    <row r="10" spans="1:10" ht="18" customHeight="1" x14ac:dyDescent="0.2">
      <c r="A10" s="693">
        <v>8</v>
      </c>
      <c r="B10" s="694" t="s">
        <v>862</v>
      </c>
      <c r="C10" s="700" t="s">
        <v>792</v>
      </c>
      <c r="D10" s="695" t="s">
        <v>864</v>
      </c>
      <c r="E10" s="696" t="s">
        <v>865</v>
      </c>
      <c r="F10" s="697">
        <v>2349.7568099999999</v>
      </c>
      <c r="G10" s="697">
        <v>2349.3879300000003</v>
      </c>
      <c r="H10" s="698">
        <f t="shared" si="0"/>
        <v>-0.36887999999953536</v>
      </c>
      <c r="I10" s="621"/>
      <c r="J10" s="621"/>
    </row>
    <row r="11" spans="1:10" ht="18" customHeight="1" x14ac:dyDescent="0.2">
      <c r="A11" s="693">
        <v>8</v>
      </c>
      <c r="B11" s="694" t="s">
        <v>862</v>
      </c>
      <c r="C11" s="700" t="s">
        <v>780</v>
      </c>
      <c r="D11" s="695" t="s">
        <v>866</v>
      </c>
      <c r="E11" s="696">
        <v>44455356</v>
      </c>
      <c r="F11" s="697">
        <v>2635.2963199999999</v>
      </c>
      <c r="G11" s="697">
        <v>2770.2394199999999</v>
      </c>
      <c r="H11" s="698">
        <f t="shared" si="0"/>
        <v>134.94309999999996</v>
      </c>
      <c r="I11" s="621"/>
      <c r="J11" s="621"/>
    </row>
    <row r="12" spans="1:10" ht="18" customHeight="1" x14ac:dyDescent="0.2">
      <c r="A12" s="693">
        <v>8</v>
      </c>
      <c r="B12" s="694" t="s">
        <v>862</v>
      </c>
      <c r="C12" s="700" t="s">
        <v>774</v>
      </c>
      <c r="D12" s="695" t="s">
        <v>867</v>
      </c>
      <c r="E12" s="696" t="s">
        <v>868</v>
      </c>
      <c r="F12" s="697">
        <v>54.179110000000001</v>
      </c>
      <c r="G12" s="697">
        <v>0</v>
      </c>
      <c r="H12" s="698">
        <f t="shared" si="0"/>
        <v>-54.179110000000001</v>
      </c>
      <c r="I12" s="621"/>
      <c r="J12" s="621"/>
    </row>
    <row r="13" spans="1:10" ht="18" customHeight="1" x14ac:dyDescent="0.2">
      <c r="A13" s="693">
        <v>8</v>
      </c>
      <c r="B13" s="694" t="s">
        <v>862</v>
      </c>
      <c r="C13" s="695" t="s">
        <v>794</v>
      </c>
      <c r="D13" s="695" t="s">
        <v>869</v>
      </c>
      <c r="E13" s="699">
        <v>17336163</v>
      </c>
      <c r="F13" s="697">
        <v>3342.1430800000003</v>
      </c>
      <c r="G13" s="697">
        <v>3361.4132</v>
      </c>
      <c r="H13" s="698">
        <f t="shared" si="0"/>
        <v>19.270119999999679</v>
      </c>
      <c r="I13" s="621"/>
      <c r="J13" s="621"/>
    </row>
    <row r="14" spans="1:10" ht="18" customHeight="1" x14ac:dyDescent="0.2">
      <c r="A14" s="701">
        <v>8</v>
      </c>
      <c r="B14" s="694" t="s">
        <v>862</v>
      </c>
      <c r="C14" s="695" t="s">
        <v>765</v>
      </c>
      <c r="D14" s="695" t="s">
        <v>870</v>
      </c>
      <c r="E14" s="696" t="s">
        <v>871</v>
      </c>
      <c r="F14" s="697">
        <v>9581.3845799999999</v>
      </c>
      <c r="G14" s="697">
        <v>9746.7832200000012</v>
      </c>
      <c r="H14" s="698">
        <f t="shared" si="0"/>
        <v>165.39864000000125</v>
      </c>
      <c r="I14" s="621"/>
      <c r="J14" s="621"/>
    </row>
    <row r="15" spans="1:10" ht="18" customHeight="1" x14ac:dyDescent="0.2">
      <c r="A15" s="701">
        <v>8</v>
      </c>
      <c r="B15" s="694" t="s">
        <v>862</v>
      </c>
      <c r="C15" s="695" t="s">
        <v>789</v>
      </c>
      <c r="D15" s="695" t="s">
        <v>872</v>
      </c>
      <c r="E15" s="696">
        <v>17335795</v>
      </c>
      <c r="F15" s="697">
        <v>9093.8381899999986</v>
      </c>
      <c r="G15" s="697">
        <v>9298.8381899999986</v>
      </c>
      <c r="H15" s="698">
        <f t="shared" si="0"/>
        <v>205</v>
      </c>
      <c r="I15" s="621"/>
      <c r="J15" s="621"/>
    </row>
    <row r="16" spans="1:10" ht="18" customHeight="1" x14ac:dyDescent="0.2">
      <c r="A16" s="693">
        <v>8</v>
      </c>
      <c r="B16" s="694" t="s">
        <v>862</v>
      </c>
      <c r="C16" s="695" t="s">
        <v>786</v>
      </c>
      <c r="D16" s="695" t="s">
        <v>873</v>
      </c>
      <c r="E16" s="699" t="s">
        <v>874</v>
      </c>
      <c r="F16" s="697">
        <v>4036.4805099999999</v>
      </c>
      <c r="G16" s="697">
        <v>4101.9954399999997</v>
      </c>
      <c r="H16" s="698">
        <f t="shared" si="0"/>
        <v>65.514929999999822</v>
      </c>
      <c r="I16" s="621"/>
      <c r="J16" s="621"/>
    </row>
    <row r="17" spans="1:10" ht="18" customHeight="1" x14ac:dyDescent="0.2">
      <c r="A17" s="693">
        <v>10</v>
      </c>
      <c r="B17" s="694" t="s">
        <v>862</v>
      </c>
      <c r="C17" s="695" t="s">
        <v>769</v>
      </c>
      <c r="D17" s="695" t="s">
        <v>875</v>
      </c>
      <c r="E17" s="699">
        <v>17336015</v>
      </c>
      <c r="F17" s="697">
        <v>271.25546999999995</v>
      </c>
      <c r="G17" s="697">
        <v>256.81880999999998</v>
      </c>
      <c r="H17" s="698">
        <f t="shared" si="0"/>
        <v>-14.436659999999961</v>
      </c>
      <c r="I17" s="621"/>
      <c r="J17" s="621"/>
    </row>
    <row r="18" spans="1:10" ht="18" customHeight="1" x14ac:dyDescent="0.2">
      <c r="A18" s="693">
        <v>11</v>
      </c>
      <c r="B18" s="694" t="s">
        <v>862</v>
      </c>
      <c r="C18" s="695" t="s">
        <v>766</v>
      </c>
      <c r="D18" s="695" t="s">
        <v>876</v>
      </c>
      <c r="E18" s="699">
        <v>36077739</v>
      </c>
      <c r="F18" s="697">
        <v>0</v>
      </c>
      <c r="G18" s="697">
        <v>2.1239999999999998E-2</v>
      </c>
      <c r="H18" s="698">
        <f t="shared" si="0"/>
        <v>2.1239999999999998E-2</v>
      </c>
      <c r="I18" s="621"/>
      <c r="J18" s="621"/>
    </row>
    <row r="19" spans="1:10" ht="18" customHeight="1" x14ac:dyDescent="0.2">
      <c r="A19" s="693">
        <v>11</v>
      </c>
      <c r="B19" s="694" t="s">
        <v>862</v>
      </c>
      <c r="C19" s="695" t="s">
        <v>795</v>
      </c>
      <c r="D19" s="695" t="s">
        <v>877</v>
      </c>
      <c r="E19" s="699">
        <v>36167991</v>
      </c>
      <c r="F19" s="697">
        <v>164.97466</v>
      </c>
      <c r="G19" s="697">
        <v>151.16831999999999</v>
      </c>
      <c r="H19" s="698">
        <f t="shared" si="0"/>
        <v>-13.806340000000006</v>
      </c>
      <c r="I19" s="621"/>
      <c r="J19" s="621"/>
    </row>
    <row r="20" spans="1:10" ht="18" customHeight="1" x14ac:dyDescent="0.2">
      <c r="A20" s="693">
        <v>11</v>
      </c>
      <c r="B20" s="694" t="s">
        <v>862</v>
      </c>
      <c r="C20" s="695" t="s">
        <v>765</v>
      </c>
      <c r="D20" s="695" t="s">
        <v>878</v>
      </c>
      <c r="E20" s="699" t="s">
        <v>879</v>
      </c>
      <c r="F20" s="697">
        <v>2676.2046600000003</v>
      </c>
      <c r="G20" s="697">
        <v>2719.6061299999997</v>
      </c>
      <c r="H20" s="698">
        <f t="shared" si="0"/>
        <v>43.401469999999335</v>
      </c>
      <c r="I20" s="621"/>
      <c r="J20" s="621"/>
    </row>
    <row r="21" spans="1:10" ht="18" customHeight="1" x14ac:dyDescent="0.2">
      <c r="A21" s="693">
        <v>11</v>
      </c>
      <c r="B21" s="694" t="s">
        <v>862</v>
      </c>
      <c r="C21" s="695" t="s">
        <v>793</v>
      </c>
      <c r="D21" s="695" t="s">
        <v>880</v>
      </c>
      <c r="E21" s="699">
        <v>36119369</v>
      </c>
      <c r="F21" s="697">
        <v>63.468059999999994</v>
      </c>
      <c r="G21" s="697">
        <v>135.59926999999999</v>
      </c>
      <c r="H21" s="698">
        <f t="shared" si="0"/>
        <v>72.131209999999996</v>
      </c>
      <c r="I21" s="621"/>
      <c r="J21" s="621"/>
    </row>
    <row r="22" spans="1:10" ht="17.25" customHeight="1" x14ac:dyDescent="0.2">
      <c r="A22" s="701">
        <v>11</v>
      </c>
      <c r="B22" s="694" t="s">
        <v>862</v>
      </c>
      <c r="C22" s="700" t="s">
        <v>791</v>
      </c>
      <c r="D22" s="695" t="s">
        <v>881</v>
      </c>
      <c r="E22" s="696">
        <v>36084221</v>
      </c>
      <c r="F22" s="697">
        <v>482.94216</v>
      </c>
      <c r="G22" s="697">
        <v>581.71020999999996</v>
      </c>
      <c r="H22" s="698">
        <f t="shared" si="0"/>
        <v>98.76804999999996</v>
      </c>
      <c r="I22" s="621"/>
      <c r="J22" s="621"/>
    </row>
    <row r="23" spans="1:10" s="702" customFormat="1" ht="18" customHeight="1" x14ac:dyDescent="0.2">
      <c r="A23" s="693">
        <v>11</v>
      </c>
      <c r="B23" s="694" t="s">
        <v>862</v>
      </c>
      <c r="C23" s="700" t="s">
        <v>772</v>
      </c>
      <c r="D23" s="695" t="s">
        <v>882</v>
      </c>
      <c r="E23" s="699">
        <v>31908977</v>
      </c>
      <c r="F23" s="697">
        <v>505.32544999999999</v>
      </c>
      <c r="G23" s="697">
        <v>515.62212</v>
      </c>
      <c r="H23" s="698">
        <f t="shared" si="0"/>
        <v>10.296670000000006</v>
      </c>
      <c r="I23" s="621"/>
      <c r="J23" s="621"/>
    </row>
    <row r="24" spans="1:10" s="702" customFormat="1" ht="18" customHeight="1" thickBot="1" x14ac:dyDescent="0.25">
      <c r="A24" s="693">
        <v>12</v>
      </c>
      <c r="B24" s="694" t="s">
        <v>862</v>
      </c>
      <c r="C24" s="700" t="s">
        <v>777</v>
      </c>
      <c r="D24" s="695" t="s">
        <v>883</v>
      </c>
      <c r="E24" s="699">
        <v>37954032</v>
      </c>
      <c r="F24" s="697">
        <v>150.14183</v>
      </c>
      <c r="G24" s="697">
        <v>150.14183</v>
      </c>
      <c r="H24" s="698">
        <f t="shared" si="0"/>
        <v>0</v>
      </c>
      <c r="I24" s="685"/>
      <c r="J24" s="685"/>
    </row>
    <row r="25" spans="1:10" s="702" customFormat="1" ht="18" customHeight="1" thickBot="1" x14ac:dyDescent="0.25">
      <c r="A25" s="703" t="s">
        <v>4</v>
      </c>
      <c r="B25" s="704"/>
      <c r="C25" s="704"/>
      <c r="D25" s="704"/>
      <c r="E25" s="704"/>
      <c r="F25" s="705">
        <f>SUM(F3:F24)</f>
        <v>110877.75048999999</v>
      </c>
      <c r="G25" s="706">
        <f>SUM(G3:G24)</f>
        <v>113958.07057</v>
      </c>
      <c r="H25" s="706">
        <f>SUM(H3:H24)</f>
        <v>3080.3200800000091</v>
      </c>
      <c r="I25" s="685"/>
      <c r="J25" s="685"/>
    </row>
    <row r="26" spans="1:10" s="702" customFormat="1" ht="18" customHeight="1" x14ac:dyDescent="0.2">
      <c r="A26" s="707"/>
      <c r="B26" s="707"/>
      <c r="C26" s="707"/>
      <c r="D26" s="707"/>
      <c r="E26" s="707"/>
      <c r="F26" s="708"/>
      <c r="G26" s="708"/>
      <c r="H26" s="708"/>
      <c r="I26" s="685"/>
      <c r="J26" s="685"/>
    </row>
    <row r="27" spans="1:10" s="655" customFormat="1" ht="14.25" x14ac:dyDescent="0.2">
      <c r="A27" s="709" t="s">
        <v>845</v>
      </c>
      <c r="B27" s="710"/>
      <c r="C27" s="710"/>
      <c r="D27" s="710"/>
      <c r="E27" s="710"/>
      <c r="F27" s="711"/>
      <c r="G27" s="711"/>
      <c r="H27" s="711"/>
    </row>
    <row r="28" spans="1:10" s="702" customFormat="1" ht="12.75" customHeight="1" x14ac:dyDescent="0.2">
      <c r="A28" s="712">
        <v>1</v>
      </c>
      <c r="B28" s="872" t="s">
        <v>884</v>
      </c>
      <c r="C28" s="872"/>
      <c r="D28" s="872"/>
      <c r="F28" s="709"/>
    </row>
    <row r="29" spans="1:10" s="702" customFormat="1" ht="12.75" customHeight="1" x14ac:dyDescent="0.2">
      <c r="A29" s="712">
        <v>2</v>
      </c>
      <c r="B29" s="872" t="s">
        <v>885</v>
      </c>
      <c r="C29" s="872"/>
      <c r="D29" s="872"/>
      <c r="F29" s="713"/>
    </row>
    <row r="30" spans="1:10" s="702" customFormat="1" ht="12.75" customHeight="1" x14ac:dyDescent="0.2">
      <c r="A30" s="712">
        <v>3</v>
      </c>
      <c r="B30" s="869" t="s">
        <v>886</v>
      </c>
      <c r="C30" s="869"/>
      <c r="D30" s="869"/>
      <c r="F30" s="713"/>
    </row>
    <row r="31" spans="1:10" s="702" customFormat="1" ht="12.75" customHeight="1" x14ac:dyDescent="0.2">
      <c r="A31" s="712">
        <v>4</v>
      </c>
      <c r="B31" s="869" t="s">
        <v>887</v>
      </c>
      <c r="C31" s="869"/>
      <c r="D31" s="869"/>
    </row>
    <row r="32" spans="1:10" s="702" customFormat="1" ht="12.75" customHeight="1" x14ac:dyDescent="0.2">
      <c r="A32" s="712">
        <v>5</v>
      </c>
      <c r="B32" s="869" t="s">
        <v>888</v>
      </c>
      <c r="C32" s="869"/>
      <c r="D32" s="869"/>
    </row>
    <row r="33" spans="1:6" s="702" customFormat="1" ht="12.75" customHeight="1" x14ac:dyDescent="0.2">
      <c r="A33" s="712">
        <v>6</v>
      </c>
      <c r="B33" s="869" t="s">
        <v>889</v>
      </c>
      <c r="C33" s="869"/>
      <c r="D33" s="869"/>
    </row>
    <row r="34" spans="1:6" s="702" customFormat="1" ht="12.75" customHeight="1" x14ac:dyDescent="0.2">
      <c r="A34" s="712">
        <v>7</v>
      </c>
      <c r="B34" s="869" t="s">
        <v>890</v>
      </c>
      <c r="C34" s="869"/>
      <c r="D34" s="869"/>
      <c r="E34" s="714"/>
    </row>
    <row r="35" spans="1:6" s="702" customFormat="1" ht="12.75" customHeight="1" x14ac:dyDescent="0.2">
      <c r="A35" s="712">
        <v>8</v>
      </c>
      <c r="B35" s="869" t="s">
        <v>891</v>
      </c>
      <c r="C35" s="869"/>
      <c r="D35" s="869"/>
      <c r="E35" s="714"/>
    </row>
    <row r="36" spans="1:6" s="702" customFormat="1" ht="12.75" customHeight="1" x14ac:dyDescent="0.2">
      <c r="A36" s="712">
        <v>9</v>
      </c>
      <c r="B36" s="869" t="s">
        <v>892</v>
      </c>
      <c r="C36" s="869"/>
      <c r="D36" s="869"/>
      <c r="E36" s="715"/>
      <c r="F36" s="716"/>
    </row>
    <row r="37" spans="1:6" s="702" customFormat="1" ht="12.75" customHeight="1" x14ac:dyDescent="0.2">
      <c r="A37" s="712">
        <v>10</v>
      </c>
      <c r="B37" s="869" t="s">
        <v>893</v>
      </c>
      <c r="C37" s="869"/>
      <c r="D37" s="869"/>
      <c r="E37" s="714"/>
    </row>
    <row r="38" spans="1:6" s="702" customFormat="1" ht="12.75" customHeight="1" x14ac:dyDescent="0.2">
      <c r="A38" s="712">
        <v>11</v>
      </c>
      <c r="B38" s="869" t="s">
        <v>894</v>
      </c>
      <c r="C38" s="869"/>
      <c r="D38" s="869"/>
      <c r="E38" s="714"/>
    </row>
    <row r="39" spans="1:6" s="702" customFormat="1" ht="12.75" customHeight="1" x14ac:dyDescent="0.2">
      <c r="A39" s="712">
        <v>12</v>
      </c>
      <c r="B39" s="869" t="s">
        <v>895</v>
      </c>
      <c r="C39" s="869"/>
      <c r="D39" s="869"/>
      <c r="E39" s="717"/>
    </row>
    <row r="40" spans="1:6" s="702" customFormat="1" ht="12.75" customHeight="1" x14ac:dyDescent="0.2">
      <c r="A40" s="718">
        <v>13</v>
      </c>
      <c r="B40" s="869" t="s">
        <v>896</v>
      </c>
      <c r="C40" s="869"/>
      <c r="D40" s="869"/>
      <c r="E40" s="717"/>
    </row>
    <row r="41" spans="1:6" s="702" customFormat="1" ht="9.75" customHeight="1" x14ac:dyDescent="0.2">
      <c r="E41" s="717"/>
    </row>
    <row r="42" spans="1:6" s="702" customFormat="1" ht="14.25" x14ac:dyDescent="0.2">
      <c r="A42" s="719" t="s">
        <v>846</v>
      </c>
      <c r="B42" s="720"/>
      <c r="E42" s="717"/>
    </row>
    <row r="43" spans="1:6" s="702" customFormat="1" ht="12.75" customHeight="1" x14ac:dyDescent="0.2">
      <c r="A43" s="712" t="s">
        <v>852</v>
      </c>
      <c r="B43" s="869" t="s">
        <v>897</v>
      </c>
      <c r="C43" s="869"/>
      <c r="D43" s="869"/>
      <c r="E43" s="717"/>
    </row>
    <row r="44" spans="1:6" s="702" customFormat="1" ht="12.75" customHeight="1" x14ac:dyDescent="0.2">
      <c r="A44" s="712" t="s">
        <v>862</v>
      </c>
      <c r="B44" s="869" t="s">
        <v>898</v>
      </c>
      <c r="C44" s="869"/>
      <c r="D44" s="869"/>
    </row>
    <row r="45" spans="1:6" ht="14.25" x14ac:dyDescent="0.2"/>
  </sheetData>
  <mergeCells count="16">
    <mergeCell ref="B32:D32"/>
    <mergeCell ref="A1:H1"/>
    <mergeCell ref="B28:D28"/>
    <mergeCell ref="B29:D29"/>
    <mergeCell ref="B30:D30"/>
    <mergeCell ref="B31:D31"/>
    <mergeCell ref="B39:D39"/>
    <mergeCell ref="B40:D40"/>
    <mergeCell ref="B43:D43"/>
    <mergeCell ref="B44:D44"/>
    <mergeCell ref="B33:D33"/>
    <mergeCell ref="B34:D34"/>
    <mergeCell ref="B35:D35"/>
    <mergeCell ref="B36:D36"/>
    <mergeCell ref="B37:D37"/>
    <mergeCell ref="B38:D38"/>
  </mergeCells>
  <conditionalFormatting sqref="H27">
    <cfRule type="cellIs" dxfId="1" priority="2" stopIfTrue="1" operator="lessThan">
      <formula>0</formula>
    </cfRule>
  </conditionalFormatting>
  <conditionalFormatting sqref="H3:H26">
    <cfRule type="cellIs" dxfId="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4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1:U111"/>
  <sheetViews>
    <sheetView showGridLines="0" topLeftCell="A28" zoomScale="70" zoomScaleNormal="70" zoomScaleSheetLayoutView="75" workbookViewId="0">
      <selection activeCell="B56" sqref="B56"/>
    </sheetView>
  </sheetViews>
  <sheetFormatPr defaultRowHeight="12.75" x14ac:dyDescent="0.2"/>
  <cols>
    <col min="1" max="1" width="17.28515625" style="681" customWidth="1"/>
    <col min="2" max="2" width="6.42578125" style="681" customWidth="1"/>
    <col min="3" max="3" width="7.7109375" style="681" customWidth="1"/>
    <col min="4" max="4" width="39.140625" style="681" customWidth="1"/>
    <col min="5" max="5" width="9.5703125" style="681" customWidth="1"/>
    <col min="6" max="6" width="14.28515625" style="832" customWidth="1"/>
    <col min="7" max="7" width="18.5703125" style="832" customWidth="1"/>
    <col min="8" max="8" width="16" style="681" customWidth="1"/>
    <col min="9" max="9" width="12.140625" style="681" customWidth="1"/>
    <col min="10" max="10" width="14.140625" style="681" customWidth="1"/>
    <col min="11" max="11" width="14.42578125" style="724" customWidth="1"/>
    <col min="12" max="12" width="16.140625" style="724" customWidth="1"/>
    <col min="13" max="13" width="13.28515625" style="724" customWidth="1"/>
    <col min="14" max="14" width="16.85546875" style="724" customWidth="1"/>
    <col min="15" max="15" width="17.7109375" style="724" customWidth="1"/>
    <col min="16" max="16" width="15.7109375" style="664" bestFit="1" customWidth="1"/>
    <col min="17" max="17" width="12" style="664" customWidth="1"/>
    <col min="18" max="18" width="17.5703125" style="664" customWidth="1"/>
    <col min="19" max="19" width="15.140625" style="664" customWidth="1"/>
    <col min="20" max="20" width="13.42578125" style="664" customWidth="1"/>
    <col min="21" max="21" width="15.28515625" style="664" customWidth="1"/>
    <col min="22" max="16384" width="9.140625" style="724"/>
  </cols>
  <sheetData>
    <row r="1" spans="1:21" ht="25.5" customHeight="1" x14ac:dyDescent="0.2">
      <c r="A1" s="884" t="s">
        <v>899</v>
      </c>
      <c r="B1" s="884"/>
      <c r="C1" s="884"/>
      <c r="D1" s="884"/>
      <c r="E1" s="884"/>
      <c r="F1" s="884"/>
      <c r="G1" s="884"/>
      <c r="H1" s="884"/>
      <c r="I1" s="884"/>
      <c r="J1" s="884"/>
      <c r="K1" s="884"/>
      <c r="L1" s="884"/>
      <c r="M1" s="884"/>
      <c r="N1" s="884"/>
      <c r="O1" s="884"/>
    </row>
    <row r="2" spans="1:21" ht="15" customHeight="1" x14ac:dyDescent="0.25">
      <c r="A2" s="880" t="s">
        <v>757</v>
      </c>
      <c r="B2" s="873" t="s">
        <v>900</v>
      </c>
      <c r="C2" s="873" t="s">
        <v>901</v>
      </c>
      <c r="D2" s="873" t="s">
        <v>847</v>
      </c>
      <c r="E2" s="873" t="s">
        <v>848</v>
      </c>
      <c r="F2" s="873" t="s">
        <v>902</v>
      </c>
      <c r="G2" s="882" t="s">
        <v>903</v>
      </c>
      <c r="H2" s="873" t="s">
        <v>904</v>
      </c>
      <c r="I2" s="873" t="s">
        <v>905</v>
      </c>
      <c r="J2" s="873" t="s">
        <v>906</v>
      </c>
      <c r="K2" s="875" t="s">
        <v>907</v>
      </c>
      <c r="L2" s="876"/>
      <c r="M2" s="876"/>
      <c r="N2" s="877"/>
      <c r="O2" s="878" t="s">
        <v>908</v>
      </c>
    </row>
    <row r="3" spans="1:21" ht="90" customHeight="1" x14ac:dyDescent="0.2">
      <c r="A3" s="881"/>
      <c r="B3" s="874"/>
      <c r="C3" s="874"/>
      <c r="D3" s="874"/>
      <c r="E3" s="874"/>
      <c r="F3" s="874"/>
      <c r="G3" s="883"/>
      <c r="H3" s="874"/>
      <c r="I3" s="874"/>
      <c r="J3" s="874"/>
      <c r="K3" s="748" t="s">
        <v>909</v>
      </c>
      <c r="L3" s="749" t="s">
        <v>910</v>
      </c>
      <c r="M3" s="749" t="s">
        <v>911</v>
      </c>
      <c r="N3" s="749" t="s">
        <v>912</v>
      </c>
      <c r="O3" s="879"/>
    </row>
    <row r="4" spans="1:21" s="735" customFormat="1" ht="25.5" x14ac:dyDescent="0.2">
      <c r="A4" s="750" t="s">
        <v>783</v>
      </c>
      <c r="B4" s="751">
        <v>1</v>
      </c>
      <c r="C4" s="751" t="s">
        <v>852</v>
      </c>
      <c r="D4" s="750" t="s">
        <v>853</v>
      </c>
      <c r="E4" s="752" t="s">
        <v>854</v>
      </c>
      <c r="F4" s="753" t="s">
        <v>913</v>
      </c>
      <c r="G4" s="754">
        <v>9435.898720000001</v>
      </c>
      <c r="H4" s="755"/>
      <c r="I4" s="756"/>
      <c r="J4" s="756"/>
      <c r="K4" s="757">
        <v>0</v>
      </c>
      <c r="L4" s="757">
        <v>4343.5600809931611</v>
      </c>
      <c r="M4" s="758">
        <v>39510</v>
      </c>
      <c r="N4" s="757">
        <v>996.54823076412401</v>
      </c>
      <c r="O4" s="757">
        <v>2200</v>
      </c>
      <c r="P4" s="664"/>
      <c r="Q4" s="664"/>
      <c r="R4" s="664"/>
      <c r="S4" s="664"/>
      <c r="T4" s="664"/>
      <c r="U4" s="664"/>
    </row>
    <row r="5" spans="1:21" s="735" customFormat="1" ht="25.5" x14ac:dyDescent="0.2">
      <c r="A5" s="750" t="s">
        <v>781</v>
      </c>
      <c r="B5" s="751">
        <v>11</v>
      </c>
      <c r="C5" s="751" t="s">
        <v>862</v>
      </c>
      <c r="D5" s="750" t="s">
        <v>914</v>
      </c>
      <c r="E5" s="759">
        <v>36167908</v>
      </c>
      <c r="F5" s="753" t="s">
        <v>915</v>
      </c>
      <c r="G5" s="754">
        <v>0</v>
      </c>
      <c r="H5" s="755"/>
      <c r="I5" s="756"/>
      <c r="J5" s="756"/>
      <c r="K5" s="757">
        <v>48.962209999999999</v>
      </c>
      <c r="L5" s="757">
        <v>49.047249999999998</v>
      </c>
      <c r="M5" s="758">
        <v>39967</v>
      </c>
      <c r="N5" s="757">
        <v>0</v>
      </c>
      <c r="O5" s="757">
        <v>0</v>
      </c>
      <c r="P5" s="664"/>
      <c r="Q5" s="664"/>
      <c r="R5" s="664"/>
      <c r="S5" s="664"/>
      <c r="T5" s="664"/>
      <c r="U5" s="664"/>
    </row>
    <row r="6" spans="1:21" s="735" customFormat="1" ht="25.5" x14ac:dyDescent="0.2">
      <c r="A6" s="750" t="s">
        <v>766</v>
      </c>
      <c r="B6" s="751">
        <v>1</v>
      </c>
      <c r="C6" s="751" t="s">
        <v>852</v>
      </c>
      <c r="D6" s="750" t="s">
        <v>855</v>
      </c>
      <c r="E6" s="752" t="s">
        <v>856</v>
      </c>
      <c r="F6" s="753" t="s">
        <v>913</v>
      </c>
      <c r="G6" s="754">
        <v>10701.79041</v>
      </c>
      <c r="H6" s="760"/>
      <c r="I6" s="761"/>
      <c r="J6" s="760"/>
      <c r="K6" s="757">
        <v>478.75641999999999</v>
      </c>
      <c r="L6" s="757">
        <v>10363.452029999999</v>
      </c>
      <c r="M6" s="758">
        <v>39841</v>
      </c>
      <c r="N6" s="757">
        <v>8457.0058800000006</v>
      </c>
      <c r="O6" s="757">
        <v>1500</v>
      </c>
      <c r="P6" s="664"/>
      <c r="Q6" s="664"/>
      <c r="R6" s="664"/>
      <c r="S6" s="664"/>
      <c r="T6" s="664"/>
      <c r="U6" s="664"/>
    </row>
    <row r="7" spans="1:21" s="735" customFormat="1" ht="17.25" customHeight="1" x14ac:dyDescent="0.2">
      <c r="A7" s="750" t="s">
        <v>766</v>
      </c>
      <c r="B7" s="751">
        <v>1</v>
      </c>
      <c r="C7" s="751" t="s">
        <v>852</v>
      </c>
      <c r="D7" s="750" t="s">
        <v>857</v>
      </c>
      <c r="E7" s="759">
        <v>31813861</v>
      </c>
      <c r="F7" s="753" t="s">
        <v>913</v>
      </c>
      <c r="G7" s="754">
        <v>55004.418130000005</v>
      </c>
      <c r="H7" s="760"/>
      <c r="I7" s="761"/>
      <c r="J7" s="760"/>
      <c r="K7" s="757">
        <v>0</v>
      </c>
      <c r="L7" s="757">
        <v>0</v>
      </c>
      <c r="M7" s="756"/>
      <c r="N7" s="757">
        <v>0</v>
      </c>
      <c r="O7" s="757">
        <v>4200</v>
      </c>
      <c r="P7" s="664"/>
      <c r="Q7" s="664"/>
      <c r="R7" s="664"/>
      <c r="S7" s="664"/>
      <c r="T7" s="664"/>
      <c r="U7" s="664"/>
    </row>
    <row r="8" spans="1:21" s="735" customFormat="1" ht="17.25" customHeight="1" x14ac:dyDescent="0.2">
      <c r="A8" s="750" t="s">
        <v>766</v>
      </c>
      <c r="B8" s="751">
        <v>7</v>
      </c>
      <c r="C8" s="751" t="s">
        <v>852</v>
      </c>
      <c r="D8" s="750" t="s">
        <v>860</v>
      </c>
      <c r="E8" s="759">
        <v>30853915</v>
      </c>
      <c r="F8" s="753" t="s">
        <v>913</v>
      </c>
      <c r="G8" s="754">
        <v>1092.0008600000001</v>
      </c>
      <c r="H8" s="760"/>
      <c r="I8" s="761"/>
      <c r="J8" s="760"/>
      <c r="K8" s="757">
        <v>0</v>
      </c>
      <c r="L8" s="757">
        <v>0</v>
      </c>
      <c r="M8" s="762"/>
      <c r="N8" s="757">
        <v>0</v>
      </c>
      <c r="O8" s="757">
        <v>650.79101000000003</v>
      </c>
      <c r="P8" s="664"/>
      <c r="Q8" s="664"/>
      <c r="R8" s="664"/>
      <c r="S8" s="664"/>
      <c r="T8" s="664"/>
      <c r="U8" s="664"/>
    </row>
    <row r="9" spans="1:21" s="735" customFormat="1" ht="25.5" customHeight="1" x14ac:dyDescent="0.2">
      <c r="A9" s="750" t="s">
        <v>766</v>
      </c>
      <c r="B9" s="751">
        <v>11</v>
      </c>
      <c r="C9" s="751" t="s">
        <v>862</v>
      </c>
      <c r="D9" s="750" t="s">
        <v>876</v>
      </c>
      <c r="E9" s="759">
        <v>36077739</v>
      </c>
      <c r="F9" s="753" t="s">
        <v>913</v>
      </c>
      <c r="G9" s="754">
        <v>2.1239999999999998E-2</v>
      </c>
      <c r="H9" s="760"/>
      <c r="I9" s="761"/>
      <c r="J9" s="760"/>
      <c r="K9" s="757">
        <v>0</v>
      </c>
      <c r="L9" s="757">
        <v>0</v>
      </c>
      <c r="M9" s="758">
        <v>40458</v>
      </c>
      <c r="N9" s="757">
        <v>0</v>
      </c>
      <c r="O9" s="757">
        <v>0</v>
      </c>
      <c r="P9" s="664"/>
      <c r="Q9" s="664"/>
      <c r="R9" s="664"/>
      <c r="S9" s="664"/>
      <c r="T9" s="664"/>
      <c r="U9" s="664"/>
    </row>
    <row r="10" spans="1:21" s="735" customFormat="1" x14ac:dyDescent="0.2">
      <c r="A10" s="750" t="s">
        <v>785</v>
      </c>
      <c r="B10" s="751">
        <v>8</v>
      </c>
      <c r="C10" s="751" t="s">
        <v>862</v>
      </c>
      <c r="D10" s="750" t="s">
        <v>863</v>
      </c>
      <c r="E10" s="759">
        <v>17335469</v>
      </c>
      <c r="F10" s="753" t="s">
        <v>913</v>
      </c>
      <c r="G10" s="754">
        <v>1044.7709</v>
      </c>
      <c r="H10" s="760"/>
      <c r="I10" s="763"/>
      <c r="J10" s="764"/>
      <c r="K10" s="757">
        <v>0</v>
      </c>
      <c r="L10" s="757">
        <v>0</v>
      </c>
      <c r="M10" s="758">
        <v>40476</v>
      </c>
      <c r="N10" s="757">
        <v>7.6346000000000007</v>
      </c>
      <c r="O10" s="757">
        <v>0</v>
      </c>
      <c r="P10" s="664"/>
      <c r="Q10" s="664"/>
      <c r="R10" s="664"/>
      <c r="S10" s="664"/>
      <c r="T10" s="664"/>
      <c r="U10" s="664"/>
    </row>
    <row r="11" spans="1:21" s="735" customFormat="1" ht="28.5" customHeight="1" x14ac:dyDescent="0.2">
      <c r="A11" s="756" t="s">
        <v>792</v>
      </c>
      <c r="B11" s="760">
        <v>8</v>
      </c>
      <c r="C11" s="760" t="s">
        <v>862</v>
      </c>
      <c r="D11" s="750" t="s">
        <v>864</v>
      </c>
      <c r="E11" s="752" t="s">
        <v>865</v>
      </c>
      <c r="F11" s="753" t="s">
        <v>915</v>
      </c>
      <c r="G11" s="754">
        <v>2349.3879300000003</v>
      </c>
      <c r="H11" s="760"/>
      <c r="I11" s="763"/>
      <c r="J11" s="764"/>
      <c r="K11" s="757">
        <v>6.7227600000000001</v>
      </c>
      <c r="L11" s="757">
        <v>6.7227600000000001</v>
      </c>
      <c r="M11" s="763">
        <v>40476</v>
      </c>
      <c r="N11" s="757">
        <v>0</v>
      </c>
      <c r="O11" s="757">
        <v>0</v>
      </c>
      <c r="P11" s="664"/>
      <c r="Q11" s="664"/>
      <c r="R11" s="664"/>
      <c r="S11" s="664"/>
      <c r="T11" s="664"/>
      <c r="U11" s="664"/>
    </row>
    <row r="12" spans="1:21" s="735" customFormat="1" ht="18" customHeight="1" x14ac:dyDescent="0.2">
      <c r="A12" s="756" t="s">
        <v>792</v>
      </c>
      <c r="B12" s="760">
        <v>9</v>
      </c>
      <c r="C12" s="760" t="s">
        <v>862</v>
      </c>
      <c r="D12" s="750" t="s">
        <v>916</v>
      </c>
      <c r="E12" s="752" t="s">
        <v>917</v>
      </c>
      <c r="F12" s="753" t="s">
        <v>915</v>
      </c>
      <c r="G12" s="754">
        <v>0</v>
      </c>
      <c r="H12" s="760"/>
      <c r="I12" s="763"/>
      <c r="J12" s="764"/>
      <c r="K12" s="757">
        <v>1.1126500000000001</v>
      </c>
      <c r="L12" s="757">
        <v>1.1126500000000001</v>
      </c>
      <c r="M12" s="765"/>
      <c r="N12" s="757">
        <v>0</v>
      </c>
      <c r="O12" s="757">
        <v>0</v>
      </c>
      <c r="P12" s="664"/>
      <c r="Q12" s="664"/>
      <c r="R12" s="664"/>
      <c r="S12" s="664"/>
      <c r="T12" s="664"/>
      <c r="U12" s="664"/>
    </row>
    <row r="13" spans="1:21" s="735" customFormat="1" x14ac:dyDescent="0.2">
      <c r="A13" s="756" t="s">
        <v>780</v>
      </c>
      <c r="B13" s="751">
        <v>8</v>
      </c>
      <c r="C13" s="751" t="s">
        <v>862</v>
      </c>
      <c r="D13" s="750" t="s">
        <v>918</v>
      </c>
      <c r="E13" s="759">
        <v>17335965</v>
      </c>
      <c r="F13" s="753" t="s">
        <v>919</v>
      </c>
      <c r="G13" s="754">
        <v>0</v>
      </c>
      <c r="H13" s="760"/>
      <c r="I13" s="763"/>
      <c r="J13" s="764"/>
      <c r="K13" s="757">
        <v>1107.7281499999999</v>
      </c>
      <c r="L13" s="757">
        <v>0</v>
      </c>
      <c r="M13" s="765"/>
      <c r="N13" s="757">
        <v>0</v>
      </c>
      <c r="O13" s="757">
        <v>0</v>
      </c>
      <c r="P13" s="664"/>
      <c r="Q13" s="664"/>
      <c r="R13" s="664"/>
      <c r="S13" s="664"/>
      <c r="T13" s="664"/>
      <c r="U13" s="664"/>
    </row>
    <row r="14" spans="1:21" s="735" customFormat="1" ht="25.5" x14ac:dyDescent="0.2">
      <c r="A14" s="756" t="s">
        <v>780</v>
      </c>
      <c r="B14" s="751">
        <v>8</v>
      </c>
      <c r="C14" s="751" t="s">
        <v>862</v>
      </c>
      <c r="D14" s="750" t="s">
        <v>866</v>
      </c>
      <c r="E14" s="759">
        <v>44455356</v>
      </c>
      <c r="F14" s="751" t="s">
        <v>913</v>
      </c>
      <c r="G14" s="754">
        <v>2770.2394199999999</v>
      </c>
      <c r="H14" s="760"/>
      <c r="I14" s="761"/>
      <c r="J14" s="764"/>
      <c r="K14" s="757">
        <v>0</v>
      </c>
      <c r="L14" s="757">
        <v>0</v>
      </c>
      <c r="M14" s="756"/>
      <c r="N14" s="757">
        <v>0</v>
      </c>
      <c r="O14" s="757">
        <v>0</v>
      </c>
      <c r="P14" s="664"/>
      <c r="Q14" s="664"/>
      <c r="R14" s="664"/>
      <c r="S14" s="664"/>
      <c r="T14" s="664"/>
      <c r="U14" s="664"/>
    </row>
    <row r="15" spans="1:21" s="735" customFormat="1" ht="29.25" customHeight="1" x14ac:dyDescent="0.2">
      <c r="A15" s="750" t="s">
        <v>774</v>
      </c>
      <c r="B15" s="760">
        <v>8</v>
      </c>
      <c r="C15" s="760" t="s">
        <v>862</v>
      </c>
      <c r="D15" s="750" t="s">
        <v>867</v>
      </c>
      <c r="E15" s="752" t="s">
        <v>868</v>
      </c>
      <c r="F15" s="753" t="s">
        <v>919</v>
      </c>
      <c r="G15" s="754">
        <v>0</v>
      </c>
      <c r="H15" s="760" t="s">
        <v>120</v>
      </c>
      <c r="I15" s="761"/>
      <c r="J15" s="764"/>
      <c r="K15" s="757">
        <v>0</v>
      </c>
      <c r="L15" s="757">
        <v>0</v>
      </c>
      <c r="M15" s="758">
        <v>39748</v>
      </c>
      <c r="N15" s="757">
        <v>0</v>
      </c>
      <c r="O15" s="757">
        <v>0</v>
      </c>
      <c r="P15" s="664"/>
      <c r="Q15" s="664"/>
      <c r="R15" s="664"/>
      <c r="S15" s="664"/>
      <c r="T15" s="664"/>
      <c r="U15" s="664"/>
    </row>
    <row r="16" spans="1:21" s="735" customFormat="1" ht="17.25" customHeight="1" x14ac:dyDescent="0.2">
      <c r="A16" s="750" t="s">
        <v>784</v>
      </c>
      <c r="B16" s="760">
        <v>8</v>
      </c>
      <c r="C16" s="760" t="s">
        <v>862</v>
      </c>
      <c r="D16" s="750" t="s">
        <v>920</v>
      </c>
      <c r="E16" s="752" t="s">
        <v>921</v>
      </c>
      <c r="F16" s="753" t="s">
        <v>919</v>
      </c>
      <c r="G16" s="754">
        <v>0</v>
      </c>
      <c r="H16" s="766"/>
      <c r="I16" s="767"/>
      <c r="J16" s="767"/>
      <c r="K16" s="757">
        <v>92.575179999999989</v>
      </c>
      <c r="L16" s="757">
        <v>232.65982</v>
      </c>
      <c r="M16" s="758">
        <v>39903</v>
      </c>
      <c r="N16" s="757">
        <v>219.07986</v>
      </c>
      <c r="O16" s="757">
        <v>0</v>
      </c>
      <c r="P16" s="664"/>
      <c r="Q16" s="664"/>
      <c r="R16" s="664"/>
      <c r="S16" s="664"/>
      <c r="T16" s="664"/>
      <c r="U16" s="664"/>
    </row>
    <row r="17" spans="1:21" s="735" customFormat="1" ht="17.25" customHeight="1" x14ac:dyDescent="0.2">
      <c r="A17" s="756" t="s">
        <v>770</v>
      </c>
      <c r="B17" s="760">
        <v>10</v>
      </c>
      <c r="C17" s="760" t="s">
        <v>862</v>
      </c>
      <c r="D17" s="768" t="s">
        <v>922</v>
      </c>
      <c r="E17" s="752" t="s">
        <v>923</v>
      </c>
      <c r="F17" s="753" t="s">
        <v>919</v>
      </c>
      <c r="G17" s="754">
        <v>0</v>
      </c>
      <c r="H17" s="756"/>
      <c r="I17" s="756"/>
      <c r="J17" s="756"/>
      <c r="K17" s="757">
        <v>3.4605399999999999</v>
      </c>
      <c r="L17" s="757">
        <v>2.9765600000000001</v>
      </c>
      <c r="M17" s="769">
        <v>39538</v>
      </c>
      <c r="N17" s="757">
        <v>9.5355499999999989</v>
      </c>
      <c r="O17" s="757">
        <v>0</v>
      </c>
      <c r="P17" s="664"/>
      <c r="Q17" s="664"/>
      <c r="R17" s="664"/>
      <c r="S17" s="664"/>
      <c r="T17" s="664"/>
      <c r="U17" s="664"/>
    </row>
    <row r="18" spans="1:21" s="770" customFormat="1" ht="17.25" customHeight="1" x14ac:dyDescent="0.2">
      <c r="A18" s="756" t="s">
        <v>776</v>
      </c>
      <c r="B18" s="751">
        <v>1</v>
      </c>
      <c r="C18" s="751" t="s">
        <v>852</v>
      </c>
      <c r="D18" s="768" t="s">
        <v>924</v>
      </c>
      <c r="E18" s="752" t="s">
        <v>925</v>
      </c>
      <c r="F18" s="753" t="s">
        <v>915</v>
      </c>
      <c r="G18" s="754">
        <v>0</v>
      </c>
      <c r="H18" s="756"/>
      <c r="I18" s="756"/>
      <c r="J18" s="756"/>
      <c r="K18" s="757">
        <v>216.92169000000001</v>
      </c>
      <c r="L18" s="757">
        <v>216.92169000000001</v>
      </c>
      <c r="M18" s="769">
        <v>40226</v>
      </c>
      <c r="N18" s="757">
        <v>413.98602</v>
      </c>
      <c r="O18" s="757">
        <v>0</v>
      </c>
      <c r="P18" s="664"/>
      <c r="Q18" s="664"/>
      <c r="R18" s="664"/>
      <c r="S18" s="664"/>
      <c r="T18" s="664"/>
      <c r="U18" s="664"/>
    </row>
    <row r="19" spans="1:21" s="735" customFormat="1" ht="17.25" customHeight="1" x14ac:dyDescent="0.2">
      <c r="A19" s="756" t="s">
        <v>776</v>
      </c>
      <c r="B19" s="751">
        <v>7</v>
      </c>
      <c r="C19" s="751" t="s">
        <v>852</v>
      </c>
      <c r="D19" s="768" t="s">
        <v>926</v>
      </c>
      <c r="E19" s="752" t="s">
        <v>927</v>
      </c>
      <c r="F19" s="753" t="s">
        <v>915</v>
      </c>
      <c r="G19" s="754">
        <v>0</v>
      </c>
      <c r="H19" s="771"/>
      <c r="I19" s="771"/>
      <c r="J19" s="771"/>
      <c r="K19" s="757">
        <v>7.9579999999999998E-2</v>
      </c>
      <c r="L19" s="757">
        <v>7.9579999999999998E-2</v>
      </c>
      <c r="M19" s="758">
        <v>39643</v>
      </c>
      <c r="N19" s="757">
        <v>0</v>
      </c>
      <c r="O19" s="757">
        <v>0</v>
      </c>
      <c r="P19" s="664"/>
      <c r="Q19" s="664"/>
      <c r="R19" s="664"/>
      <c r="S19" s="664"/>
      <c r="T19" s="664"/>
      <c r="U19" s="664"/>
    </row>
    <row r="20" spans="1:21" s="735" customFormat="1" x14ac:dyDescent="0.2">
      <c r="A20" s="772" t="s">
        <v>764</v>
      </c>
      <c r="B20" s="771">
        <v>10</v>
      </c>
      <c r="C20" s="771" t="s">
        <v>862</v>
      </c>
      <c r="D20" s="773" t="s">
        <v>928</v>
      </c>
      <c r="E20" s="774" t="s">
        <v>929</v>
      </c>
      <c r="F20" s="775" t="s">
        <v>919</v>
      </c>
      <c r="G20" s="754">
        <v>0</v>
      </c>
      <c r="H20" s="771"/>
      <c r="I20" s="771"/>
      <c r="J20" s="771"/>
      <c r="K20" s="757">
        <v>50.36262696673969</v>
      </c>
      <c r="L20" s="757">
        <v>109.20100577574189</v>
      </c>
      <c r="M20" s="758">
        <v>39722</v>
      </c>
      <c r="N20" s="757">
        <v>2.9077872933678549E-2</v>
      </c>
      <c r="O20" s="757">
        <v>0</v>
      </c>
      <c r="P20" s="664"/>
      <c r="Q20" s="664"/>
      <c r="R20" s="664"/>
      <c r="S20" s="664"/>
      <c r="T20" s="664"/>
      <c r="U20" s="664"/>
    </row>
    <row r="21" spans="1:21" s="735" customFormat="1" ht="28.5" customHeight="1" x14ac:dyDescent="0.2">
      <c r="A21" s="773" t="s">
        <v>764</v>
      </c>
      <c r="B21" s="771">
        <v>10</v>
      </c>
      <c r="C21" s="771" t="s">
        <v>862</v>
      </c>
      <c r="D21" s="773" t="s">
        <v>930</v>
      </c>
      <c r="E21" s="774" t="s">
        <v>931</v>
      </c>
      <c r="F21" s="775" t="s">
        <v>919</v>
      </c>
      <c r="G21" s="754">
        <v>0</v>
      </c>
      <c r="H21" s="771"/>
      <c r="I21" s="771"/>
      <c r="J21" s="771"/>
      <c r="K21" s="757">
        <v>7.2512115780389019E-2</v>
      </c>
      <c r="L21" s="757">
        <v>0</v>
      </c>
      <c r="M21" s="758">
        <v>39722</v>
      </c>
      <c r="N21" s="757">
        <v>0.13602867954590719</v>
      </c>
      <c r="O21" s="757">
        <v>0</v>
      </c>
      <c r="P21" s="664"/>
      <c r="Q21" s="664"/>
      <c r="R21" s="664"/>
      <c r="S21" s="664"/>
      <c r="T21" s="664"/>
      <c r="U21" s="664"/>
    </row>
    <row r="22" spans="1:21" s="735" customFormat="1" x14ac:dyDescent="0.2">
      <c r="A22" s="773" t="s">
        <v>764</v>
      </c>
      <c r="B22" s="771">
        <v>4</v>
      </c>
      <c r="C22" s="771" t="s">
        <v>852</v>
      </c>
      <c r="D22" s="773" t="s">
        <v>932</v>
      </c>
      <c r="E22" s="774" t="s">
        <v>933</v>
      </c>
      <c r="F22" s="775" t="s">
        <v>915</v>
      </c>
      <c r="G22" s="754">
        <v>0</v>
      </c>
      <c r="H22" s="776"/>
      <c r="I22" s="777"/>
      <c r="J22" s="778"/>
      <c r="K22" s="757">
        <v>49.088246033326691</v>
      </c>
      <c r="L22" s="757">
        <v>49.088246033326691</v>
      </c>
      <c r="M22" s="777">
        <v>39673</v>
      </c>
      <c r="N22" s="757">
        <v>0.22239925645621722</v>
      </c>
      <c r="O22" s="757">
        <v>0</v>
      </c>
      <c r="P22" s="664"/>
      <c r="Q22" s="664"/>
      <c r="R22" s="664"/>
      <c r="S22" s="664"/>
      <c r="T22" s="664"/>
      <c r="U22" s="664"/>
    </row>
    <row r="23" spans="1:21" s="735" customFormat="1" ht="25.5" x14ac:dyDescent="0.2">
      <c r="A23" s="756" t="s">
        <v>794</v>
      </c>
      <c r="B23" s="751">
        <v>8</v>
      </c>
      <c r="C23" s="751" t="s">
        <v>862</v>
      </c>
      <c r="D23" s="750" t="s">
        <v>869</v>
      </c>
      <c r="E23" s="759">
        <v>17336163</v>
      </c>
      <c r="F23" s="753" t="s">
        <v>913</v>
      </c>
      <c r="G23" s="754">
        <v>3361.4132</v>
      </c>
      <c r="H23" s="760"/>
      <c r="I23" s="761"/>
      <c r="J23" s="764"/>
      <c r="K23" s="757">
        <v>0</v>
      </c>
      <c r="L23" s="757">
        <v>151.06071</v>
      </c>
      <c r="M23" s="758">
        <v>40094</v>
      </c>
      <c r="N23" s="757">
        <v>0</v>
      </c>
      <c r="O23" s="757">
        <v>0</v>
      </c>
      <c r="P23" s="664"/>
      <c r="Q23" s="664"/>
      <c r="R23" s="664"/>
      <c r="S23" s="664"/>
      <c r="T23" s="664"/>
      <c r="U23" s="664"/>
    </row>
    <row r="24" spans="1:21" s="770" customFormat="1" ht="29.25" customHeight="1" x14ac:dyDescent="0.2">
      <c r="A24" s="779" t="s">
        <v>771</v>
      </c>
      <c r="B24" s="776">
        <v>12</v>
      </c>
      <c r="C24" s="780" t="s">
        <v>862</v>
      </c>
      <c r="D24" s="779" t="s">
        <v>934</v>
      </c>
      <c r="E24" s="772">
        <v>35581778</v>
      </c>
      <c r="F24" s="781" t="s">
        <v>919</v>
      </c>
      <c r="G24" s="754">
        <v>0</v>
      </c>
      <c r="H24" s="760"/>
      <c r="I24" s="761"/>
      <c r="J24" s="764"/>
      <c r="K24" s="757">
        <v>3.0073400000000001</v>
      </c>
      <c r="L24" s="757">
        <v>2.8410900000000003</v>
      </c>
      <c r="M24" s="758">
        <v>40078</v>
      </c>
      <c r="N24" s="757">
        <v>322.86203</v>
      </c>
      <c r="O24" s="757">
        <v>0</v>
      </c>
      <c r="P24" s="664"/>
      <c r="Q24" s="664"/>
      <c r="R24" s="664"/>
      <c r="S24" s="664"/>
      <c r="T24" s="664"/>
      <c r="U24" s="664"/>
    </row>
    <row r="25" spans="1:21" s="785" customFormat="1" ht="18" customHeight="1" x14ac:dyDescent="0.2">
      <c r="A25" s="779" t="s">
        <v>771</v>
      </c>
      <c r="B25" s="776">
        <v>11</v>
      </c>
      <c r="C25" s="780" t="s">
        <v>862</v>
      </c>
      <c r="D25" s="779" t="s">
        <v>935</v>
      </c>
      <c r="E25" s="772">
        <v>35581000</v>
      </c>
      <c r="F25" s="781" t="s">
        <v>915</v>
      </c>
      <c r="G25" s="754">
        <v>0</v>
      </c>
      <c r="H25" s="771"/>
      <c r="I25" s="782"/>
      <c r="J25" s="783"/>
      <c r="K25" s="757">
        <v>3.168E-2</v>
      </c>
      <c r="L25" s="757">
        <v>3.168E-2</v>
      </c>
      <c r="M25" s="784">
        <v>39846</v>
      </c>
      <c r="N25" s="757">
        <v>31.680250000000001</v>
      </c>
      <c r="O25" s="757">
        <v>0</v>
      </c>
      <c r="P25" s="664"/>
      <c r="Q25" s="664"/>
      <c r="R25" s="664"/>
      <c r="S25" s="664"/>
      <c r="T25" s="664"/>
      <c r="U25" s="664"/>
    </row>
    <row r="26" spans="1:21" s="735" customFormat="1" x14ac:dyDescent="0.2">
      <c r="A26" s="779" t="s">
        <v>769</v>
      </c>
      <c r="B26" s="776">
        <v>1</v>
      </c>
      <c r="C26" s="780" t="s">
        <v>852</v>
      </c>
      <c r="D26" s="779" t="s">
        <v>936</v>
      </c>
      <c r="E26" s="786">
        <v>17336007</v>
      </c>
      <c r="F26" s="781" t="s">
        <v>915</v>
      </c>
      <c r="G26" s="754">
        <v>0</v>
      </c>
      <c r="H26" s="787"/>
      <c r="I26" s="782"/>
      <c r="J26" s="783"/>
      <c r="K26" s="757">
        <v>3.1660000000000001E-2</v>
      </c>
      <c r="L26" s="757">
        <v>3.1660000000000001E-2</v>
      </c>
      <c r="M26" s="788">
        <v>39780</v>
      </c>
      <c r="N26" s="757">
        <v>0</v>
      </c>
      <c r="O26" s="757">
        <v>0</v>
      </c>
      <c r="P26" s="664"/>
      <c r="Q26" s="664"/>
      <c r="R26" s="664"/>
      <c r="S26" s="664"/>
      <c r="T26" s="664"/>
      <c r="U26" s="664"/>
    </row>
    <row r="27" spans="1:21" s="735" customFormat="1" ht="30.75" customHeight="1" x14ac:dyDescent="0.2">
      <c r="A27" s="787" t="s">
        <v>769</v>
      </c>
      <c r="B27" s="776">
        <v>10</v>
      </c>
      <c r="C27" s="776" t="s">
        <v>862</v>
      </c>
      <c r="D27" s="787" t="s">
        <v>875</v>
      </c>
      <c r="E27" s="789">
        <v>17336015</v>
      </c>
      <c r="F27" s="776" t="s">
        <v>937</v>
      </c>
      <c r="G27" s="754">
        <v>256.81880999999998</v>
      </c>
      <c r="H27" s="760"/>
      <c r="I27" s="761"/>
      <c r="J27" s="764"/>
      <c r="K27" s="757">
        <v>2.2550000000000001E-2</v>
      </c>
      <c r="L27" s="757">
        <v>2.2550000000000001E-2</v>
      </c>
      <c r="M27" s="758">
        <v>39777</v>
      </c>
      <c r="N27" s="757">
        <v>0</v>
      </c>
      <c r="O27" s="757">
        <v>0</v>
      </c>
      <c r="P27" s="664"/>
      <c r="Q27" s="664"/>
      <c r="R27" s="664"/>
      <c r="S27" s="664"/>
      <c r="T27" s="664"/>
      <c r="U27" s="664"/>
    </row>
    <row r="28" spans="1:21" s="770" customFormat="1" ht="22.5" customHeight="1" x14ac:dyDescent="0.2">
      <c r="A28" s="750" t="s">
        <v>767</v>
      </c>
      <c r="B28" s="751">
        <v>10</v>
      </c>
      <c r="C28" s="751" t="s">
        <v>862</v>
      </c>
      <c r="D28" s="750" t="s">
        <v>938</v>
      </c>
      <c r="E28" s="790">
        <v>35606347</v>
      </c>
      <c r="F28" s="751" t="s">
        <v>915</v>
      </c>
      <c r="G28" s="754">
        <v>0</v>
      </c>
      <c r="H28" s="760"/>
      <c r="I28" s="761"/>
      <c r="J28" s="764"/>
      <c r="K28" s="757">
        <v>8.1869999999999998E-2</v>
      </c>
      <c r="L28" s="757">
        <v>8.1869999999999998E-2</v>
      </c>
      <c r="M28" s="758">
        <v>39777</v>
      </c>
      <c r="N28" s="757">
        <v>0</v>
      </c>
      <c r="O28" s="757">
        <v>0</v>
      </c>
      <c r="P28" s="664"/>
      <c r="Q28" s="664"/>
      <c r="R28" s="664"/>
      <c r="S28" s="664"/>
      <c r="T28" s="664"/>
      <c r="U28" s="664"/>
    </row>
    <row r="29" spans="1:21" s="791" customFormat="1" ht="22.5" customHeight="1" x14ac:dyDescent="0.2">
      <c r="A29" s="750" t="s">
        <v>767</v>
      </c>
      <c r="B29" s="751">
        <v>9</v>
      </c>
      <c r="C29" s="751" t="s">
        <v>862</v>
      </c>
      <c r="D29" s="750" t="s">
        <v>939</v>
      </c>
      <c r="E29" s="790">
        <v>17336139</v>
      </c>
      <c r="F29" s="751" t="s">
        <v>915</v>
      </c>
      <c r="G29" s="754">
        <v>0</v>
      </c>
      <c r="H29" s="760"/>
      <c r="I29" s="761"/>
      <c r="J29" s="764"/>
      <c r="K29" s="757">
        <v>0.22374000000000002</v>
      </c>
      <c r="L29" s="757">
        <v>0.22340000000000002</v>
      </c>
      <c r="M29" s="758">
        <v>40150</v>
      </c>
      <c r="N29" s="757">
        <v>0</v>
      </c>
      <c r="O29" s="757">
        <v>0</v>
      </c>
      <c r="P29" s="664"/>
      <c r="Q29" s="664"/>
      <c r="R29" s="664"/>
      <c r="S29" s="664"/>
      <c r="T29" s="664"/>
      <c r="U29" s="664"/>
    </row>
    <row r="30" spans="1:21" s="794" customFormat="1" x14ac:dyDescent="0.2">
      <c r="A30" s="750" t="s">
        <v>795</v>
      </c>
      <c r="B30" s="751">
        <v>11</v>
      </c>
      <c r="C30" s="751" t="s">
        <v>862</v>
      </c>
      <c r="D30" s="750" t="s">
        <v>877</v>
      </c>
      <c r="E30" s="792">
        <v>36167991</v>
      </c>
      <c r="F30" s="793" t="s">
        <v>937</v>
      </c>
      <c r="G30" s="754">
        <v>151.16831999999999</v>
      </c>
      <c r="H30" s="760"/>
      <c r="I30" s="761"/>
      <c r="J30" s="764"/>
      <c r="K30" s="757">
        <v>4.0400000000000002E-3</v>
      </c>
      <c r="L30" s="757">
        <v>4.0400000000000002E-3</v>
      </c>
      <c r="M30" s="756"/>
      <c r="N30" s="757">
        <v>0</v>
      </c>
      <c r="O30" s="757">
        <v>0</v>
      </c>
      <c r="P30" s="664"/>
      <c r="Q30" s="664"/>
      <c r="R30" s="664"/>
      <c r="S30" s="664"/>
      <c r="T30" s="664"/>
      <c r="U30" s="664"/>
    </row>
    <row r="31" spans="1:21" s="794" customFormat="1" ht="25.5" x14ac:dyDescent="0.2">
      <c r="A31" s="756" t="s">
        <v>765</v>
      </c>
      <c r="B31" s="751">
        <v>8</v>
      </c>
      <c r="C31" s="751" t="s">
        <v>862</v>
      </c>
      <c r="D31" s="750" t="s">
        <v>870</v>
      </c>
      <c r="E31" s="752" t="s">
        <v>871</v>
      </c>
      <c r="F31" s="753" t="s">
        <v>913</v>
      </c>
      <c r="G31" s="754">
        <v>9746.7832200000012</v>
      </c>
      <c r="H31" s="760"/>
      <c r="I31" s="763"/>
      <c r="J31" s="795"/>
      <c r="K31" s="757">
        <v>0</v>
      </c>
      <c r="L31" s="757">
        <v>0</v>
      </c>
      <c r="M31" s="796">
        <v>40886</v>
      </c>
      <c r="N31" s="757">
        <v>0</v>
      </c>
      <c r="O31" s="757">
        <v>0</v>
      </c>
      <c r="P31" s="664"/>
      <c r="Q31" s="664"/>
      <c r="R31" s="664"/>
      <c r="S31" s="664"/>
      <c r="T31" s="664"/>
      <c r="U31" s="664"/>
    </row>
    <row r="32" spans="1:21" s="794" customFormat="1" ht="25.5" x14ac:dyDescent="0.2">
      <c r="A32" s="756" t="s">
        <v>765</v>
      </c>
      <c r="B32" s="751">
        <v>11</v>
      </c>
      <c r="C32" s="751" t="s">
        <v>862</v>
      </c>
      <c r="D32" s="750" t="s">
        <v>878</v>
      </c>
      <c r="E32" s="752" t="s">
        <v>879</v>
      </c>
      <c r="F32" s="753" t="s">
        <v>913</v>
      </c>
      <c r="G32" s="754">
        <v>2719.6061299999997</v>
      </c>
      <c r="H32" s="760" t="s">
        <v>940</v>
      </c>
      <c r="I32" s="763">
        <v>40709</v>
      </c>
      <c r="J32" s="795">
        <v>953.44416000000001</v>
      </c>
      <c r="K32" s="757">
        <v>47.860849999999999</v>
      </c>
      <c r="L32" s="757">
        <v>47.860849999999999</v>
      </c>
      <c r="M32" s="758">
        <v>40870</v>
      </c>
      <c r="N32" s="757">
        <v>0</v>
      </c>
      <c r="O32" s="757">
        <v>0</v>
      </c>
      <c r="P32" s="664"/>
      <c r="Q32" s="664"/>
      <c r="R32" s="664"/>
      <c r="S32" s="664"/>
      <c r="T32" s="664"/>
      <c r="U32" s="664"/>
    </row>
    <row r="33" spans="1:21" s="735" customFormat="1" ht="27" customHeight="1" x14ac:dyDescent="0.2">
      <c r="A33" s="750" t="s">
        <v>789</v>
      </c>
      <c r="B33" s="760">
        <v>8</v>
      </c>
      <c r="C33" s="760" t="s">
        <v>862</v>
      </c>
      <c r="D33" s="768" t="s">
        <v>872</v>
      </c>
      <c r="E33" s="759">
        <v>17335795</v>
      </c>
      <c r="F33" s="753" t="s">
        <v>913</v>
      </c>
      <c r="G33" s="754">
        <v>9298.8381899999986</v>
      </c>
      <c r="H33" s="751"/>
      <c r="I33" s="790"/>
      <c r="J33" s="767"/>
      <c r="K33" s="757">
        <v>2049.78755</v>
      </c>
      <c r="L33" s="757">
        <v>0</v>
      </c>
      <c r="M33" s="758">
        <v>39534</v>
      </c>
      <c r="N33" s="757">
        <v>0</v>
      </c>
      <c r="O33" s="757">
        <v>0</v>
      </c>
      <c r="P33" s="664"/>
      <c r="Q33" s="664"/>
      <c r="R33" s="664"/>
      <c r="S33" s="664"/>
      <c r="T33" s="664"/>
      <c r="U33" s="664"/>
    </row>
    <row r="34" spans="1:21" s="735" customFormat="1" ht="20.25" customHeight="1" x14ac:dyDescent="0.2">
      <c r="A34" s="750" t="s">
        <v>798</v>
      </c>
      <c r="B34" s="751">
        <v>8</v>
      </c>
      <c r="C34" s="751" t="s">
        <v>862</v>
      </c>
      <c r="D34" s="768" t="s">
        <v>941</v>
      </c>
      <c r="E34" s="752" t="s">
        <v>942</v>
      </c>
      <c r="F34" s="753" t="s">
        <v>919</v>
      </c>
      <c r="G34" s="754">
        <v>0</v>
      </c>
      <c r="H34" s="756"/>
      <c r="I34" s="756"/>
      <c r="J34" s="767"/>
      <c r="K34" s="757">
        <v>25.41001</v>
      </c>
      <c r="L34" s="757">
        <v>104.27731</v>
      </c>
      <c r="M34" s="758">
        <v>40109</v>
      </c>
      <c r="N34" s="757">
        <v>201.66673</v>
      </c>
      <c r="O34" s="757">
        <v>0</v>
      </c>
      <c r="P34" s="664"/>
      <c r="Q34" s="664"/>
      <c r="R34" s="664"/>
      <c r="S34" s="664"/>
      <c r="T34" s="664"/>
      <c r="U34" s="664"/>
    </row>
    <row r="35" spans="1:21" s="770" customFormat="1" x14ac:dyDescent="0.2">
      <c r="A35" s="750" t="s">
        <v>798</v>
      </c>
      <c r="B35" s="751">
        <v>10</v>
      </c>
      <c r="C35" s="751" t="s">
        <v>862</v>
      </c>
      <c r="D35" s="750" t="s">
        <v>943</v>
      </c>
      <c r="E35" s="752" t="s">
        <v>944</v>
      </c>
      <c r="F35" s="751" t="s">
        <v>919</v>
      </c>
      <c r="G35" s="754">
        <v>0</v>
      </c>
      <c r="H35" s="756"/>
      <c r="I35" s="790"/>
      <c r="J35" s="767"/>
      <c r="K35" s="757">
        <v>0</v>
      </c>
      <c r="L35" s="757">
        <v>0.28141000000000005</v>
      </c>
      <c r="M35" s="758">
        <v>39562</v>
      </c>
      <c r="N35" s="757">
        <v>0</v>
      </c>
      <c r="O35" s="757">
        <v>0</v>
      </c>
      <c r="P35" s="664"/>
      <c r="Q35" s="664"/>
      <c r="R35" s="664"/>
      <c r="S35" s="664"/>
      <c r="T35" s="664"/>
      <c r="U35" s="664"/>
    </row>
    <row r="36" spans="1:21" s="735" customFormat="1" ht="25.5" x14ac:dyDescent="0.2">
      <c r="A36" s="750" t="s">
        <v>777</v>
      </c>
      <c r="B36" s="760">
        <v>8</v>
      </c>
      <c r="C36" s="760" t="s">
        <v>862</v>
      </c>
      <c r="D36" s="750" t="s">
        <v>945</v>
      </c>
      <c r="E36" s="759">
        <v>36597341</v>
      </c>
      <c r="F36" s="753" t="s">
        <v>915</v>
      </c>
      <c r="G36" s="754">
        <v>0</v>
      </c>
      <c r="H36" s="756"/>
      <c r="I36" s="756"/>
      <c r="J36" s="756"/>
      <c r="K36" s="757">
        <v>11.40123</v>
      </c>
      <c r="L36" s="757">
        <v>11.40123</v>
      </c>
      <c r="M36" s="758">
        <v>39552</v>
      </c>
      <c r="N36" s="757">
        <v>0</v>
      </c>
      <c r="O36" s="757">
        <v>0</v>
      </c>
      <c r="P36" s="664"/>
      <c r="Q36" s="664"/>
      <c r="R36" s="664"/>
      <c r="S36" s="664"/>
      <c r="T36" s="664"/>
      <c r="U36" s="664"/>
    </row>
    <row r="37" spans="1:21" s="735" customFormat="1" ht="25.5" customHeight="1" x14ac:dyDescent="0.2">
      <c r="A37" s="756" t="s">
        <v>777</v>
      </c>
      <c r="B37" s="751">
        <v>5</v>
      </c>
      <c r="C37" s="751" t="s">
        <v>852</v>
      </c>
      <c r="D37" s="750" t="s">
        <v>946</v>
      </c>
      <c r="E37" s="790">
        <v>17335949</v>
      </c>
      <c r="F37" s="751" t="s">
        <v>915</v>
      </c>
      <c r="G37" s="754">
        <v>0</v>
      </c>
      <c r="H37" s="756"/>
      <c r="I37" s="756"/>
      <c r="J37" s="756"/>
      <c r="K37" s="757">
        <v>69.743110000000001</v>
      </c>
      <c r="L37" s="757">
        <v>69.743110000000001</v>
      </c>
      <c r="M37" s="758">
        <v>39583</v>
      </c>
      <c r="N37" s="757">
        <v>174.61481000000001</v>
      </c>
      <c r="O37" s="757">
        <v>0</v>
      </c>
      <c r="P37" s="664"/>
      <c r="Q37" s="664"/>
      <c r="R37" s="664"/>
      <c r="S37" s="664"/>
      <c r="T37" s="664"/>
      <c r="U37" s="664"/>
    </row>
    <row r="38" spans="1:21" s="770" customFormat="1" x14ac:dyDescent="0.2">
      <c r="A38" s="756" t="s">
        <v>777</v>
      </c>
      <c r="B38" s="751">
        <v>9</v>
      </c>
      <c r="C38" s="751" t="s">
        <v>862</v>
      </c>
      <c r="D38" s="750" t="s">
        <v>947</v>
      </c>
      <c r="E38" s="752" t="s">
        <v>948</v>
      </c>
      <c r="F38" s="753" t="s">
        <v>919</v>
      </c>
      <c r="G38" s="754">
        <v>0</v>
      </c>
      <c r="H38" s="756"/>
      <c r="I38" s="756"/>
      <c r="J38" s="756"/>
      <c r="K38" s="757">
        <v>3.9029400000000001</v>
      </c>
      <c r="L38" s="757">
        <v>3.9029400000000001</v>
      </c>
      <c r="M38" s="758">
        <v>39510</v>
      </c>
      <c r="N38" s="757">
        <v>4.6100000000000002E-2</v>
      </c>
      <c r="O38" s="757">
        <v>0</v>
      </c>
      <c r="P38" s="664"/>
      <c r="Q38" s="664"/>
      <c r="R38" s="664"/>
      <c r="S38" s="664"/>
      <c r="T38" s="664"/>
      <c r="U38" s="664"/>
    </row>
    <row r="39" spans="1:21" s="735" customFormat="1" ht="25.5" x14ac:dyDescent="0.2">
      <c r="A39" s="756" t="s">
        <v>777</v>
      </c>
      <c r="B39" s="751">
        <v>11</v>
      </c>
      <c r="C39" s="751" t="s">
        <v>862</v>
      </c>
      <c r="D39" s="750" t="s">
        <v>949</v>
      </c>
      <c r="E39" s="752" t="s">
        <v>950</v>
      </c>
      <c r="F39" s="753" t="s">
        <v>915</v>
      </c>
      <c r="G39" s="754">
        <v>0</v>
      </c>
      <c r="H39" s="756"/>
      <c r="I39" s="756"/>
      <c r="J39" s="756"/>
      <c r="K39" s="757">
        <v>0</v>
      </c>
      <c r="L39" s="757">
        <v>5.6320600000000001</v>
      </c>
      <c r="M39" s="758">
        <v>39562</v>
      </c>
      <c r="N39" s="757">
        <v>0.11284999999999999</v>
      </c>
      <c r="O39" s="757">
        <v>0</v>
      </c>
      <c r="P39" s="664"/>
      <c r="Q39" s="664"/>
      <c r="R39" s="664"/>
      <c r="S39" s="664"/>
      <c r="T39" s="664"/>
      <c r="U39" s="664"/>
    </row>
    <row r="40" spans="1:21" s="735" customFormat="1" ht="18" customHeight="1" x14ac:dyDescent="0.2">
      <c r="A40" s="756" t="s">
        <v>777</v>
      </c>
      <c r="B40" s="797">
        <v>12</v>
      </c>
      <c r="C40" s="797" t="s">
        <v>862</v>
      </c>
      <c r="D40" s="798" t="s">
        <v>883</v>
      </c>
      <c r="E40" s="752">
        <v>37954032</v>
      </c>
      <c r="F40" s="753" t="s">
        <v>919</v>
      </c>
      <c r="G40" s="754">
        <v>150.14183</v>
      </c>
      <c r="H40" s="760"/>
      <c r="I40" s="799"/>
      <c r="J40" s="767"/>
      <c r="K40" s="757">
        <v>1.304E-2</v>
      </c>
      <c r="L40" s="757">
        <v>1.304E-2</v>
      </c>
      <c r="M40" s="756"/>
      <c r="N40" s="757">
        <v>0</v>
      </c>
      <c r="O40" s="757">
        <v>0</v>
      </c>
      <c r="P40" s="664"/>
      <c r="Q40" s="664"/>
      <c r="R40" s="664"/>
      <c r="S40" s="664"/>
      <c r="T40" s="664"/>
      <c r="U40" s="664"/>
    </row>
    <row r="41" spans="1:21" s="735" customFormat="1" ht="18" customHeight="1" x14ac:dyDescent="0.2">
      <c r="A41" s="750" t="s">
        <v>786</v>
      </c>
      <c r="B41" s="751">
        <v>8</v>
      </c>
      <c r="C41" s="760" t="s">
        <v>862</v>
      </c>
      <c r="D41" s="750" t="s">
        <v>873</v>
      </c>
      <c r="E41" s="752" t="s">
        <v>874</v>
      </c>
      <c r="F41" s="753" t="s">
        <v>913</v>
      </c>
      <c r="G41" s="754">
        <v>4101.9954399999997</v>
      </c>
      <c r="H41" s="760"/>
      <c r="I41" s="799"/>
      <c r="J41" s="800"/>
      <c r="K41" s="757">
        <v>0</v>
      </c>
      <c r="L41" s="757">
        <v>0</v>
      </c>
      <c r="M41" s="758">
        <v>39700</v>
      </c>
      <c r="N41" s="757">
        <v>0</v>
      </c>
      <c r="O41" s="757">
        <v>0</v>
      </c>
      <c r="P41" s="664"/>
      <c r="Q41" s="664"/>
      <c r="R41" s="664"/>
      <c r="S41" s="664"/>
      <c r="T41" s="664"/>
      <c r="U41" s="664"/>
    </row>
    <row r="42" spans="1:21" s="770" customFormat="1" ht="26.25" customHeight="1" x14ac:dyDescent="0.2">
      <c r="A42" s="756" t="s">
        <v>768</v>
      </c>
      <c r="B42" s="751">
        <v>8</v>
      </c>
      <c r="C42" s="751" t="s">
        <v>862</v>
      </c>
      <c r="D42" s="750" t="s">
        <v>951</v>
      </c>
      <c r="E42" s="790" t="s">
        <v>952</v>
      </c>
      <c r="F42" s="751" t="s">
        <v>919</v>
      </c>
      <c r="G42" s="754">
        <v>0</v>
      </c>
      <c r="H42" s="771"/>
      <c r="I42" s="801"/>
      <c r="J42" s="800"/>
      <c r="K42" s="757">
        <v>166.82998000000001</v>
      </c>
      <c r="L42" s="757">
        <v>167.67281</v>
      </c>
      <c r="M42" s="758">
        <v>40168</v>
      </c>
      <c r="N42" s="757">
        <v>325.59449999999998</v>
      </c>
      <c r="O42" s="757">
        <v>0</v>
      </c>
      <c r="P42" s="664"/>
      <c r="Q42" s="664"/>
      <c r="R42" s="664"/>
      <c r="S42" s="664"/>
      <c r="T42" s="664"/>
      <c r="U42" s="664"/>
    </row>
    <row r="43" spans="1:21" s="735" customFormat="1" ht="25.5" x14ac:dyDescent="0.2">
      <c r="A43" s="756" t="s">
        <v>773</v>
      </c>
      <c r="B43" s="751">
        <v>12</v>
      </c>
      <c r="C43" s="751" t="s">
        <v>862</v>
      </c>
      <c r="D43" s="750" t="s">
        <v>953</v>
      </c>
      <c r="E43" s="756">
        <v>37886851</v>
      </c>
      <c r="F43" s="751" t="s">
        <v>915</v>
      </c>
      <c r="G43" s="754">
        <v>0</v>
      </c>
      <c r="H43" s="756"/>
      <c r="I43" s="790"/>
      <c r="J43" s="767"/>
      <c r="K43" s="757">
        <v>0.74702000000000002</v>
      </c>
      <c r="L43" s="757">
        <v>0.74702000000000002</v>
      </c>
      <c r="M43" s="758">
        <v>39563</v>
      </c>
      <c r="N43" s="757">
        <v>0</v>
      </c>
      <c r="O43" s="757">
        <v>0</v>
      </c>
      <c r="P43" s="664"/>
      <c r="Q43" s="664"/>
      <c r="R43" s="664"/>
      <c r="S43" s="664"/>
      <c r="T43" s="664"/>
      <c r="U43" s="664"/>
    </row>
    <row r="44" spans="1:21" s="735" customFormat="1" ht="18" customHeight="1" x14ac:dyDescent="0.2">
      <c r="A44" s="750" t="s">
        <v>790</v>
      </c>
      <c r="B44" s="760">
        <v>8</v>
      </c>
      <c r="C44" s="760" t="s">
        <v>862</v>
      </c>
      <c r="D44" s="750" t="s">
        <v>954</v>
      </c>
      <c r="E44" s="790">
        <v>17335396</v>
      </c>
      <c r="F44" s="751" t="s">
        <v>919</v>
      </c>
      <c r="G44" s="754">
        <v>0</v>
      </c>
      <c r="H44" s="756"/>
      <c r="I44" s="790"/>
      <c r="J44" s="767"/>
      <c r="K44" s="757">
        <v>0</v>
      </c>
      <c r="L44" s="757">
        <v>380.71489000000003</v>
      </c>
      <c r="M44" s="758">
        <v>40190</v>
      </c>
      <c r="N44" s="757">
        <v>773.28695999999991</v>
      </c>
      <c r="O44" s="757">
        <v>0</v>
      </c>
      <c r="P44" s="664"/>
      <c r="Q44" s="664"/>
      <c r="R44" s="664"/>
      <c r="S44" s="664"/>
      <c r="T44" s="664"/>
      <c r="U44" s="664"/>
    </row>
    <row r="45" spans="1:21" s="735" customFormat="1" ht="18" customHeight="1" x14ac:dyDescent="0.2">
      <c r="A45" s="756" t="s">
        <v>790</v>
      </c>
      <c r="B45" s="751">
        <v>8</v>
      </c>
      <c r="C45" s="751" t="s">
        <v>862</v>
      </c>
      <c r="D45" s="756" t="s">
        <v>955</v>
      </c>
      <c r="E45" s="756">
        <v>36597376</v>
      </c>
      <c r="F45" s="751" t="s">
        <v>915</v>
      </c>
      <c r="G45" s="754">
        <v>0</v>
      </c>
      <c r="H45" s="751"/>
      <c r="I45" s="790"/>
      <c r="J45" s="767"/>
      <c r="K45" s="757">
        <v>0.14152000000000001</v>
      </c>
      <c r="L45" s="757">
        <v>0.14152000000000001</v>
      </c>
      <c r="M45" s="756"/>
      <c r="N45" s="757">
        <v>0.64344000000000001</v>
      </c>
      <c r="O45" s="757">
        <v>0</v>
      </c>
      <c r="P45" s="664"/>
      <c r="Q45" s="664"/>
      <c r="R45" s="664"/>
      <c r="S45" s="664"/>
      <c r="T45" s="664"/>
      <c r="U45" s="664"/>
    </row>
    <row r="46" spans="1:21" s="735" customFormat="1" ht="18" customHeight="1" x14ac:dyDescent="0.2">
      <c r="A46" s="756" t="s">
        <v>791</v>
      </c>
      <c r="B46" s="751">
        <v>1</v>
      </c>
      <c r="C46" s="751" t="s">
        <v>852</v>
      </c>
      <c r="D46" s="750" t="s">
        <v>858</v>
      </c>
      <c r="E46" s="752" t="s">
        <v>859</v>
      </c>
      <c r="F46" s="751" t="s">
        <v>915</v>
      </c>
      <c r="G46" s="754">
        <v>539.84622000000002</v>
      </c>
      <c r="H46" s="751"/>
      <c r="I46" s="790"/>
      <c r="J46" s="767"/>
      <c r="K46" s="757">
        <v>0</v>
      </c>
      <c r="L46" s="757">
        <v>0</v>
      </c>
      <c r="M46" s="758">
        <v>40017</v>
      </c>
      <c r="N46" s="757">
        <v>0</v>
      </c>
      <c r="O46" s="757">
        <v>1849.2421299999999</v>
      </c>
      <c r="P46" s="664"/>
      <c r="Q46" s="664"/>
      <c r="R46" s="664"/>
      <c r="S46" s="664"/>
      <c r="T46" s="664"/>
      <c r="U46" s="664"/>
    </row>
    <row r="47" spans="1:21" s="735" customFormat="1" ht="18" customHeight="1" x14ac:dyDescent="0.2">
      <c r="A47" s="756" t="s">
        <v>791</v>
      </c>
      <c r="B47" s="751">
        <v>11</v>
      </c>
      <c r="C47" s="751" t="s">
        <v>862</v>
      </c>
      <c r="D47" s="750" t="s">
        <v>881</v>
      </c>
      <c r="E47" s="790">
        <v>36084221</v>
      </c>
      <c r="F47" s="753" t="s">
        <v>915</v>
      </c>
      <c r="G47" s="754">
        <v>581.71020999999996</v>
      </c>
      <c r="H47" s="751"/>
      <c r="I47" s="790"/>
      <c r="J47" s="767"/>
      <c r="K47" s="757">
        <v>33.752789999999997</v>
      </c>
      <c r="L47" s="757">
        <v>33.752789999999997</v>
      </c>
      <c r="M47" s="758"/>
      <c r="N47" s="757">
        <v>0</v>
      </c>
      <c r="O47" s="757">
        <v>0</v>
      </c>
      <c r="P47" s="664"/>
      <c r="Q47" s="664"/>
      <c r="R47" s="664"/>
      <c r="S47" s="664"/>
      <c r="T47" s="664"/>
      <c r="U47" s="664"/>
    </row>
    <row r="48" spans="1:21" s="770" customFormat="1" ht="28.5" customHeight="1" x14ac:dyDescent="0.2">
      <c r="A48" s="756" t="s">
        <v>793</v>
      </c>
      <c r="B48" s="751">
        <v>11</v>
      </c>
      <c r="C48" s="751" t="s">
        <v>862</v>
      </c>
      <c r="D48" s="750" t="s">
        <v>880</v>
      </c>
      <c r="E48" s="790">
        <v>36119369</v>
      </c>
      <c r="F48" s="753" t="s">
        <v>937</v>
      </c>
      <c r="G48" s="754">
        <v>135.59926999999999</v>
      </c>
      <c r="H48" s="751"/>
      <c r="I48" s="751"/>
      <c r="J48" s="802"/>
      <c r="K48" s="757">
        <v>0</v>
      </c>
      <c r="L48" s="757">
        <v>0</v>
      </c>
      <c r="M48" s="758">
        <v>39898</v>
      </c>
      <c r="N48" s="757">
        <v>0</v>
      </c>
      <c r="O48" s="757">
        <v>0</v>
      </c>
      <c r="P48" s="664"/>
      <c r="Q48" s="664"/>
      <c r="R48" s="664"/>
      <c r="S48" s="664"/>
      <c r="T48" s="664"/>
      <c r="U48" s="664"/>
    </row>
    <row r="49" spans="1:21" s="770" customFormat="1" ht="25.5" x14ac:dyDescent="0.2">
      <c r="A49" s="756" t="s">
        <v>772</v>
      </c>
      <c r="B49" s="751">
        <v>11</v>
      </c>
      <c r="C49" s="751" t="s">
        <v>862</v>
      </c>
      <c r="D49" s="750" t="s">
        <v>882</v>
      </c>
      <c r="E49" s="756">
        <v>31908977</v>
      </c>
      <c r="F49" s="751" t="s">
        <v>915</v>
      </c>
      <c r="G49" s="754">
        <v>515.62212</v>
      </c>
      <c r="H49" s="764"/>
      <c r="I49" s="764"/>
      <c r="J49" s="764"/>
      <c r="K49" s="757">
        <v>1.6127499999999999</v>
      </c>
      <c r="L49" s="757">
        <v>1.6127499999999999</v>
      </c>
      <c r="M49" s="758">
        <v>39994</v>
      </c>
      <c r="N49" s="757">
        <v>55.077179999999998</v>
      </c>
      <c r="O49" s="757">
        <v>0</v>
      </c>
      <c r="P49" s="664"/>
      <c r="Q49" s="664"/>
      <c r="R49" s="664"/>
      <c r="S49" s="664"/>
      <c r="T49" s="664"/>
      <c r="U49" s="664"/>
    </row>
    <row r="50" spans="1:21" s="770" customFormat="1" ht="25.5" x14ac:dyDescent="0.2">
      <c r="A50" s="768" t="s">
        <v>775</v>
      </c>
      <c r="B50" s="760">
        <v>12</v>
      </c>
      <c r="C50" s="760" t="s">
        <v>862</v>
      </c>
      <c r="D50" s="750" t="s">
        <v>956</v>
      </c>
      <c r="E50" s="759">
        <v>37887068</v>
      </c>
      <c r="F50" s="753" t="s">
        <v>915</v>
      </c>
      <c r="G50" s="754">
        <v>0</v>
      </c>
      <c r="H50" s="760"/>
      <c r="I50" s="760"/>
      <c r="J50" s="803"/>
      <c r="K50" s="757">
        <v>0.58626999999999996</v>
      </c>
      <c r="L50" s="757">
        <v>0.58626999999999996</v>
      </c>
      <c r="M50" s="804">
        <v>39744</v>
      </c>
      <c r="N50" s="757">
        <v>0</v>
      </c>
      <c r="O50" s="757">
        <v>0</v>
      </c>
      <c r="P50" s="664"/>
      <c r="Q50" s="664"/>
      <c r="R50" s="664"/>
      <c r="S50" s="664"/>
      <c r="T50" s="664"/>
      <c r="U50" s="664"/>
    </row>
    <row r="51" spans="1:21" s="805" customFormat="1" ht="26.25" customHeight="1" x14ac:dyDescent="0.2">
      <c r="A51" s="750" t="s">
        <v>782</v>
      </c>
      <c r="B51" s="760">
        <v>11</v>
      </c>
      <c r="C51" s="760" t="s">
        <v>862</v>
      </c>
      <c r="D51" s="750" t="s">
        <v>957</v>
      </c>
      <c r="E51" s="790">
        <v>37954954</v>
      </c>
      <c r="F51" s="751" t="s">
        <v>919</v>
      </c>
      <c r="G51" s="754">
        <v>0</v>
      </c>
      <c r="H51" s="803"/>
      <c r="I51" s="803"/>
      <c r="J51" s="803"/>
      <c r="K51" s="757">
        <v>2.0260699999999998</v>
      </c>
      <c r="L51" s="757">
        <v>5.8788</v>
      </c>
      <c r="M51" s="804">
        <v>40288</v>
      </c>
      <c r="N51" s="757">
        <v>0</v>
      </c>
      <c r="O51" s="757">
        <v>0</v>
      </c>
      <c r="P51" s="664"/>
      <c r="Q51" s="664"/>
      <c r="R51" s="664"/>
      <c r="S51" s="664"/>
      <c r="T51" s="664"/>
      <c r="U51" s="664"/>
    </row>
    <row r="52" spans="1:21" s="805" customFormat="1" ht="26.25" customHeight="1" x14ac:dyDescent="0.25">
      <c r="A52" s="750" t="s">
        <v>782</v>
      </c>
      <c r="B52" s="760">
        <v>7</v>
      </c>
      <c r="C52" s="760" t="s">
        <v>852</v>
      </c>
      <c r="D52" s="750" t="s">
        <v>861</v>
      </c>
      <c r="E52" s="790">
        <v>17336082</v>
      </c>
      <c r="F52" s="751" t="s">
        <v>915</v>
      </c>
      <c r="G52" s="754">
        <v>0</v>
      </c>
      <c r="H52" s="721"/>
      <c r="I52" s="721"/>
      <c r="J52" s="722"/>
      <c r="K52" s="757">
        <v>0.11531</v>
      </c>
      <c r="L52" s="757">
        <v>0.11531</v>
      </c>
      <c r="M52" s="723"/>
      <c r="N52" s="757">
        <v>3.5173000000000001</v>
      </c>
      <c r="O52" s="757">
        <v>0</v>
      </c>
      <c r="P52" s="664"/>
      <c r="Q52" s="664"/>
      <c r="R52" s="664"/>
      <c r="S52" s="664"/>
      <c r="T52" s="664"/>
      <c r="U52" s="664"/>
    </row>
    <row r="53" spans="1:21" ht="24.75" customHeight="1" x14ac:dyDescent="0.25">
      <c r="A53" s="806" t="s">
        <v>4</v>
      </c>
      <c r="B53" s="807"/>
      <c r="C53" s="807"/>
      <c r="D53" s="807"/>
      <c r="E53" s="808"/>
      <c r="F53" s="809"/>
      <c r="G53" s="810">
        <f>SUM(G4:G52)</f>
        <v>113958.07057</v>
      </c>
      <c r="H53" s="721"/>
      <c r="I53" s="721"/>
      <c r="J53" s="722">
        <f>SUM(J4:J52)</f>
        <v>953.44416000000001</v>
      </c>
      <c r="K53" s="722">
        <f t="shared" ref="K53:L53" si="0">SUM(K4:K52)</f>
        <v>4473.1758851158465</v>
      </c>
      <c r="L53" s="722">
        <f t="shared" si="0"/>
        <v>16363.452782802224</v>
      </c>
      <c r="M53" s="723"/>
      <c r="N53" s="722">
        <f t="shared" ref="N53:O53" si="1">SUM(N4:N52)</f>
        <v>11993.279796573057</v>
      </c>
      <c r="O53" s="722">
        <f t="shared" si="1"/>
        <v>10400.033140000001</v>
      </c>
    </row>
    <row r="54" spans="1:21" ht="15" customHeight="1" x14ac:dyDescent="0.25">
      <c r="A54" s="725"/>
      <c r="B54" s="725"/>
      <c r="C54" s="725"/>
      <c r="D54" s="725"/>
      <c r="E54" s="726"/>
      <c r="F54" s="727"/>
      <c r="G54" s="728"/>
      <c r="H54" s="729"/>
      <c r="I54" s="729"/>
      <c r="J54" s="729"/>
      <c r="K54" s="729"/>
      <c r="L54" s="729"/>
      <c r="M54" s="729"/>
      <c r="N54" s="729"/>
      <c r="O54" s="729"/>
    </row>
    <row r="55" spans="1:21" ht="15" customHeight="1" x14ac:dyDescent="0.25">
      <c r="A55" s="725"/>
      <c r="B55" s="725"/>
      <c r="C55" s="725"/>
      <c r="D55" s="725"/>
      <c r="E55" s="726"/>
      <c r="F55" s="727"/>
      <c r="G55" s="728"/>
      <c r="H55" s="729"/>
      <c r="I55" s="729"/>
      <c r="J55" s="729"/>
      <c r="K55" s="729"/>
      <c r="L55" s="729"/>
      <c r="M55" s="729"/>
      <c r="N55" s="729"/>
      <c r="O55" s="729"/>
    </row>
    <row r="56" spans="1:21" ht="12.75" customHeight="1" x14ac:dyDescent="0.2">
      <c r="A56" s="730" t="s">
        <v>896</v>
      </c>
      <c r="B56" s="731"/>
      <c r="C56" s="731"/>
      <c r="D56" s="731"/>
      <c r="E56" s="732"/>
      <c r="F56" s="733"/>
      <c r="G56" s="724"/>
      <c r="H56" s="724"/>
      <c r="I56" s="724"/>
      <c r="J56" s="724"/>
    </row>
    <row r="57" spans="1:21" ht="15" customHeight="1" x14ac:dyDescent="0.2">
      <c r="A57" s="731"/>
      <c r="B57" s="731"/>
      <c r="C57" s="731"/>
      <c r="D57" s="731"/>
      <c r="E57" s="732"/>
      <c r="F57" s="733"/>
      <c r="G57" s="733"/>
      <c r="H57" s="731"/>
      <c r="I57" s="731"/>
      <c r="J57" s="731"/>
      <c r="K57" s="734"/>
      <c r="L57" s="734"/>
      <c r="M57" s="735"/>
      <c r="N57" s="735"/>
    </row>
    <row r="58" spans="1:21" s="805" customFormat="1" ht="15" customHeight="1" x14ac:dyDescent="0.25">
      <c r="A58" s="880" t="s">
        <v>757</v>
      </c>
      <c r="B58" s="873" t="s">
        <v>900</v>
      </c>
      <c r="C58" s="873" t="s">
        <v>901</v>
      </c>
      <c r="D58" s="873" t="s">
        <v>958</v>
      </c>
      <c r="E58" s="873" t="s">
        <v>848</v>
      </c>
      <c r="F58" s="873" t="s">
        <v>902</v>
      </c>
      <c r="G58" s="882" t="s">
        <v>903</v>
      </c>
      <c r="H58" s="873" t="s">
        <v>904</v>
      </c>
      <c r="I58" s="873" t="s">
        <v>905</v>
      </c>
      <c r="J58" s="873" t="s">
        <v>906</v>
      </c>
      <c r="K58" s="875" t="s">
        <v>907</v>
      </c>
      <c r="L58" s="876"/>
      <c r="M58" s="876"/>
      <c r="N58" s="877"/>
      <c r="P58" s="664"/>
      <c r="Q58" s="664"/>
      <c r="R58" s="664"/>
      <c r="S58" s="664"/>
      <c r="T58" s="664"/>
      <c r="U58" s="664"/>
    </row>
    <row r="59" spans="1:21" s="805" customFormat="1" ht="99" customHeight="1" x14ac:dyDescent="0.2">
      <c r="A59" s="881"/>
      <c r="B59" s="874"/>
      <c r="C59" s="874"/>
      <c r="D59" s="874"/>
      <c r="E59" s="874"/>
      <c r="F59" s="874"/>
      <c r="G59" s="883"/>
      <c r="H59" s="874"/>
      <c r="I59" s="874"/>
      <c r="J59" s="874"/>
      <c r="K59" s="748" t="s">
        <v>909</v>
      </c>
      <c r="L59" s="749" t="s">
        <v>910</v>
      </c>
      <c r="M59" s="749" t="s">
        <v>911</v>
      </c>
      <c r="N59" s="749" t="s">
        <v>912</v>
      </c>
      <c r="P59" s="664"/>
      <c r="Q59" s="664"/>
      <c r="R59" s="664"/>
      <c r="S59" s="664"/>
      <c r="T59" s="664"/>
      <c r="U59" s="664"/>
    </row>
    <row r="60" spans="1:21" s="735" customFormat="1" ht="40.5" customHeight="1" x14ac:dyDescent="0.2">
      <c r="A60" s="811" t="s">
        <v>764</v>
      </c>
      <c r="B60" s="751">
        <v>13</v>
      </c>
      <c r="C60" s="751" t="s">
        <v>862</v>
      </c>
      <c r="D60" s="768" t="s">
        <v>959</v>
      </c>
      <c r="E60" s="812">
        <v>42041741</v>
      </c>
      <c r="F60" s="813" t="s">
        <v>919</v>
      </c>
      <c r="G60" s="795">
        <v>0</v>
      </c>
      <c r="H60" s="764"/>
      <c r="I60" s="764"/>
      <c r="J60" s="764"/>
      <c r="K60" s="814">
        <v>191.78223129522669</v>
      </c>
      <c r="L60" s="814">
        <v>191.78223129522669</v>
      </c>
      <c r="M60" s="758">
        <v>39722</v>
      </c>
      <c r="N60" s="814">
        <v>294.2369713868419</v>
      </c>
      <c r="O60" s="664"/>
      <c r="P60" s="664"/>
      <c r="Q60" s="664"/>
      <c r="R60" s="664"/>
      <c r="S60" s="664"/>
      <c r="T60" s="664"/>
      <c r="U60" s="664"/>
    </row>
    <row r="61" spans="1:21" s="735" customFormat="1" ht="40.5" customHeight="1" x14ac:dyDescent="0.2">
      <c r="A61" s="750" t="s">
        <v>771</v>
      </c>
      <c r="B61" s="751">
        <v>13</v>
      </c>
      <c r="C61" s="751" t="s">
        <v>862</v>
      </c>
      <c r="D61" s="768" t="s">
        <v>960</v>
      </c>
      <c r="E61" s="790">
        <v>42093937</v>
      </c>
      <c r="F61" s="813" t="s">
        <v>919</v>
      </c>
      <c r="G61" s="754">
        <v>0</v>
      </c>
      <c r="H61" s="760"/>
      <c r="I61" s="760"/>
      <c r="J61" s="760"/>
      <c r="K61" s="814">
        <v>123.78976</v>
      </c>
      <c r="L61" s="814">
        <v>123.78976</v>
      </c>
      <c r="M61" s="758">
        <v>39589</v>
      </c>
      <c r="N61" s="814">
        <v>88.100949999999997</v>
      </c>
      <c r="O61" s="664"/>
      <c r="P61" s="664"/>
      <c r="Q61" s="664"/>
      <c r="R61" s="664"/>
      <c r="S61" s="664"/>
      <c r="T61" s="664"/>
      <c r="U61" s="664"/>
    </row>
    <row r="62" spans="1:21" s="735" customFormat="1" ht="54.75" customHeight="1" x14ac:dyDescent="0.2">
      <c r="A62" s="762" t="s">
        <v>777</v>
      </c>
      <c r="B62" s="815">
        <v>13</v>
      </c>
      <c r="C62" s="815" t="s">
        <v>862</v>
      </c>
      <c r="D62" s="816" t="s">
        <v>961</v>
      </c>
      <c r="E62" s="817">
        <v>42093937</v>
      </c>
      <c r="F62" s="815" t="s">
        <v>919</v>
      </c>
      <c r="G62" s="818">
        <v>0</v>
      </c>
      <c r="H62" s="756"/>
      <c r="I62" s="762"/>
      <c r="J62" s="756"/>
      <c r="K62" s="814">
        <v>311.04984999999999</v>
      </c>
      <c r="L62" s="814">
        <v>311.04984999999999</v>
      </c>
      <c r="M62" s="804">
        <v>39561</v>
      </c>
      <c r="N62" s="814">
        <v>677.24404000000004</v>
      </c>
      <c r="O62" s="664"/>
      <c r="P62" s="664"/>
      <c r="Q62" s="664"/>
      <c r="R62" s="664"/>
      <c r="S62" s="664"/>
      <c r="T62" s="664"/>
      <c r="U62" s="664"/>
    </row>
    <row r="63" spans="1:21" s="805" customFormat="1" ht="15" x14ac:dyDescent="0.25">
      <c r="A63" s="819" t="s">
        <v>4</v>
      </c>
      <c r="B63" s="820"/>
      <c r="C63" s="820"/>
      <c r="D63" s="820"/>
      <c r="E63" s="820"/>
      <c r="F63" s="821"/>
      <c r="G63" s="822">
        <v>0</v>
      </c>
      <c r="H63" s="823"/>
      <c r="I63" s="824"/>
      <c r="J63" s="825">
        <f>SUM(J60:J62)</f>
        <v>0</v>
      </c>
      <c r="K63" s="826">
        <f>SUM(K60:K62)</f>
        <v>626.62184129522666</v>
      </c>
      <c r="L63" s="827">
        <f>SUM(L60:L62)</f>
        <v>626.62184129522666</v>
      </c>
      <c r="M63" s="827"/>
      <c r="N63" s="826">
        <f>SUM(N60:N62)</f>
        <v>1059.5819613868421</v>
      </c>
      <c r="O63" s="664"/>
      <c r="P63" s="664"/>
      <c r="Q63" s="664"/>
      <c r="R63" s="664"/>
      <c r="S63" s="664"/>
      <c r="T63" s="664"/>
      <c r="U63" s="664"/>
    </row>
    <row r="64" spans="1:21" ht="12.75" customHeight="1" x14ac:dyDescent="0.2">
      <c r="A64" s="724"/>
      <c r="B64" s="724"/>
      <c r="C64" s="724"/>
      <c r="D64" s="724"/>
      <c r="E64" s="724"/>
      <c r="F64" s="739"/>
      <c r="G64" s="739"/>
      <c r="J64" s="736"/>
      <c r="K64" s="736"/>
      <c r="L64" s="736"/>
      <c r="M64" s="736"/>
      <c r="N64" s="736"/>
      <c r="O64" s="736"/>
    </row>
    <row r="65" spans="1:14" ht="15.75" x14ac:dyDescent="0.25">
      <c r="A65" s="828" t="s">
        <v>962</v>
      </c>
      <c r="B65" s="724"/>
      <c r="C65" s="724"/>
      <c r="D65" s="724"/>
      <c r="E65" s="724"/>
      <c r="F65" s="739"/>
      <c r="G65" s="739"/>
      <c r="K65" s="829"/>
      <c r="L65" s="829"/>
      <c r="M65" s="829"/>
      <c r="N65" s="829"/>
    </row>
    <row r="66" spans="1:14" ht="15" x14ac:dyDescent="0.25">
      <c r="A66" s="830" t="s">
        <v>845</v>
      </c>
      <c r="B66" s="830"/>
      <c r="C66" s="830"/>
      <c r="D66" s="831"/>
      <c r="L66" s="736"/>
    </row>
    <row r="67" spans="1:14" ht="15.75" customHeight="1" x14ac:dyDescent="0.25">
      <c r="A67" s="738">
        <v>1</v>
      </c>
      <c r="B67" s="833" t="s">
        <v>884</v>
      </c>
      <c r="C67" s="834"/>
      <c r="D67" s="831"/>
      <c r="I67" s="738">
        <v>10</v>
      </c>
      <c r="J67" s="833" t="s">
        <v>893</v>
      </c>
      <c r="K67" s="736"/>
      <c r="L67" s="737"/>
      <c r="M67" s="737"/>
      <c r="N67" s="737"/>
    </row>
    <row r="68" spans="1:14" ht="15.75" x14ac:dyDescent="0.25">
      <c r="A68" s="738">
        <v>2</v>
      </c>
      <c r="B68" s="833" t="s">
        <v>885</v>
      </c>
      <c r="C68" s="834"/>
      <c r="D68" s="831"/>
      <c r="I68" s="738">
        <v>11</v>
      </c>
      <c r="J68" s="833" t="s">
        <v>894</v>
      </c>
      <c r="K68" s="736"/>
    </row>
    <row r="69" spans="1:14" ht="15.75" customHeight="1" x14ac:dyDescent="0.25">
      <c r="A69" s="738">
        <v>3</v>
      </c>
      <c r="B69" s="833" t="s">
        <v>886</v>
      </c>
      <c r="C69" s="834"/>
      <c r="D69" s="831"/>
      <c r="I69" s="738">
        <v>12</v>
      </c>
      <c r="J69" s="833" t="s">
        <v>895</v>
      </c>
      <c r="K69" s="736"/>
    </row>
    <row r="70" spans="1:14" ht="15.75" x14ac:dyDescent="0.25">
      <c r="A70" s="738">
        <v>4</v>
      </c>
      <c r="B70" s="833" t="s">
        <v>887</v>
      </c>
      <c r="C70" s="834"/>
      <c r="D70" s="831"/>
      <c r="I70" s="738">
        <v>13</v>
      </c>
      <c r="J70" s="833" t="s">
        <v>896</v>
      </c>
      <c r="K70" s="736"/>
    </row>
    <row r="71" spans="1:14" ht="15.75" customHeight="1" x14ac:dyDescent="0.25">
      <c r="A71" s="738">
        <v>5</v>
      </c>
      <c r="B71" s="833" t="s">
        <v>888</v>
      </c>
      <c r="C71" s="834"/>
      <c r="D71" s="831"/>
      <c r="I71" s="724"/>
      <c r="J71" s="724"/>
      <c r="K71" s="736"/>
      <c r="L71" s="736"/>
    </row>
    <row r="72" spans="1:14" ht="15.75" x14ac:dyDescent="0.25">
      <c r="A72" s="738">
        <v>6</v>
      </c>
      <c r="B72" s="833" t="s">
        <v>889</v>
      </c>
      <c r="K72" s="736"/>
      <c r="L72" s="736"/>
    </row>
    <row r="73" spans="1:14" ht="15.75" customHeight="1" x14ac:dyDescent="0.25">
      <c r="A73" s="738">
        <v>7</v>
      </c>
      <c r="B73" s="833" t="s">
        <v>890</v>
      </c>
      <c r="I73" s="830" t="s">
        <v>846</v>
      </c>
      <c r="J73" s="830"/>
      <c r="K73" s="736"/>
      <c r="L73" s="736"/>
    </row>
    <row r="74" spans="1:14" ht="15.75" x14ac:dyDescent="0.25">
      <c r="A74" s="738">
        <v>8</v>
      </c>
      <c r="B74" s="833" t="s">
        <v>891</v>
      </c>
      <c r="I74" s="738" t="s">
        <v>852</v>
      </c>
      <c r="J74" s="833" t="s">
        <v>897</v>
      </c>
      <c r="K74" s="736"/>
      <c r="L74" s="736"/>
    </row>
    <row r="75" spans="1:14" ht="15.75" customHeight="1" x14ac:dyDescent="0.25">
      <c r="A75" s="738">
        <v>9</v>
      </c>
      <c r="B75" s="833" t="s">
        <v>892</v>
      </c>
      <c r="I75" s="738" t="s">
        <v>862</v>
      </c>
      <c r="J75" s="833" t="s">
        <v>898</v>
      </c>
      <c r="K75" s="736"/>
      <c r="L75" s="736"/>
    </row>
    <row r="76" spans="1:14" ht="12.75" customHeight="1" x14ac:dyDescent="0.2">
      <c r="D76" s="724"/>
      <c r="E76" s="724"/>
      <c r="F76" s="739"/>
      <c r="G76" s="739"/>
      <c r="K76" s="736"/>
      <c r="L76" s="736"/>
    </row>
    <row r="77" spans="1:14" ht="15" customHeight="1" x14ac:dyDescent="0.25">
      <c r="A77" s="724"/>
      <c r="B77" s="835" t="s">
        <v>915</v>
      </c>
      <c r="C77" s="836" t="s">
        <v>963</v>
      </c>
      <c r="D77" s="739"/>
      <c r="K77" s="736"/>
      <c r="L77" s="736"/>
    </row>
    <row r="78" spans="1:14" ht="15" x14ac:dyDescent="0.25">
      <c r="A78" s="724"/>
      <c r="B78" s="835" t="s">
        <v>913</v>
      </c>
      <c r="C78" s="836" t="s">
        <v>964</v>
      </c>
      <c r="K78" s="736"/>
      <c r="L78" s="736"/>
    </row>
    <row r="79" spans="1:14" ht="15" customHeight="1" x14ac:dyDescent="0.25">
      <c r="A79" s="724"/>
      <c r="B79" s="835" t="s">
        <v>937</v>
      </c>
      <c r="C79" s="836" t="s">
        <v>965</v>
      </c>
      <c r="K79" s="736"/>
      <c r="L79" s="736"/>
    </row>
    <row r="80" spans="1:14" ht="15" x14ac:dyDescent="0.25">
      <c r="A80" s="724"/>
      <c r="B80" s="835" t="s">
        <v>919</v>
      </c>
      <c r="C80" s="836" t="s">
        <v>966</v>
      </c>
      <c r="H80" s="724"/>
      <c r="I80" s="724"/>
      <c r="J80" s="724"/>
      <c r="K80" s="736"/>
      <c r="L80" s="736"/>
    </row>
    <row r="81" spans="1:12" ht="15" customHeight="1" x14ac:dyDescent="0.2">
      <c r="H81" s="837"/>
      <c r="I81" s="837"/>
      <c r="J81" s="724"/>
      <c r="K81" s="736"/>
      <c r="L81" s="736"/>
    </row>
    <row r="82" spans="1:12" ht="15" x14ac:dyDescent="0.2">
      <c r="H82" s="838"/>
      <c r="I82" s="839"/>
      <c r="J82" s="724"/>
      <c r="K82" s="736"/>
      <c r="L82" s="736"/>
    </row>
    <row r="83" spans="1:12" ht="14.25" customHeight="1" x14ac:dyDescent="0.2">
      <c r="H83" s="840"/>
      <c r="I83" s="840"/>
      <c r="J83" s="724"/>
      <c r="K83" s="736"/>
      <c r="L83" s="736"/>
    </row>
    <row r="84" spans="1:12" ht="12.75" customHeight="1" x14ac:dyDescent="0.2">
      <c r="H84" s="841"/>
      <c r="I84" s="841"/>
      <c r="J84" s="724"/>
      <c r="K84" s="736"/>
      <c r="L84" s="736"/>
    </row>
    <row r="85" spans="1:12" ht="12.75" customHeight="1" x14ac:dyDescent="0.2">
      <c r="H85" s="842"/>
      <c r="I85" s="842"/>
      <c r="J85" s="724"/>
      <c r="K85" s="736"/>
      <c r="L85" s="736"/>
    </row>
    <row r="86" spans="1:12" ht="12.75" customHeight="1" x14ac:dyDescent="0.2">
      <c r="H86" s="843"/>
      <c r="I86" s="843"/>
      <c r="J86" s="724"/>
      <c r="K86" s="736"/>
      <c r="L86" s="736"/>
    </row>
    <row r="87" spans="1:12" ht="15" customHeight="1" x14ac:dyDescent="0.25">
      <c r="H87" s="737"/>
      <c r="I87" s="737"/>
      <c r="J87" s="724"/>
      <c r="K87" s="736"/>
      <c r="L87" s="736"/>
    </row>
    <row r="88" spans="1:12" ht="12.75" customHeight="1" x14ac:dyDescent="0.2">
      <c r="H88" s="724"/>
      <c r="I88" s="829"/>
      <c r="J88" s="724"/>
      <c r="K88" s="736"/>
      <c r="L88" s="736"/>
    </row>
    <row r="89" spans="1:12" ht="12.75" customHeight="1" x14ac:dyDescent="0.2">
      <c r="H89" s="829"/>
      <c r="I89" s="829"/>
      <c r="J89" s="724"/>
      <c r="K89" s="736"/>
      <c r="L89" s="736"/>
    </row>
    <row r="90" spans="1:12" ht="12.75" customHeight="1" x14ac:dyDescent="0.2">
      <c r="H90" s="829"/>
      <c r="I90" s="829"/>
      <c r="J90" s="724"/>
      <c r="K90" s="736"/>
      <c r="L90" s="736"/>
    </row>
    <row r="91" spans="1:12" ht="12.75" customHeight="1" x14ac:dyDescent="0.2">
      <c r="A91" s="724"/>
      <c r="B91" s="724"/>
      <c r="C91" s="724"/>
      <c r="D91" s="724"/>
      <c r="E91" s="724"/>
      <c r="F91" s="724"/>
      <c r="G91" s="724"/>
      <c r="H91" s="844"/>
      <c r="I91" s="844"/>
      <c r="J91" s="724"/>
      <c r="K91" s="736"/>
      <c r="L91" s="736"/>
    </row>
    <row r="92" spans="1:12" ht="12.75" customHeight="1" x14ac:dyDescent="0.2">
      <c r="A92" s="724"/>
      <c r="B92" s="724"/>
      <c r="C92" s="724"/>
      <c r="D92" s="724"/>
      <c r="E92" s="724"/>
      <c r="F92" s="724"/>
      <c r="G92" s="724"/>
      <c r="H92" s="724"/>
      <c r="I92" s="724"/>
      <c r="J92" s="724"/>
      <c r="K92" s="736"/>
      <c r="L92" s="736"/>
    </row>
    <row r="93" spans="1:12" ht="12.75" customHeight="1" x14ac:dyDescent="0.2">
      <c r="A93" s="724"/>
      <c r="B93" s="724"/>
      <c r="C93" s="724"/>
      <c r="D93" s="724"/>
      <c r="E93" s="724"/>
      <c r="F93" s="724"/>
      <c r="G93" s="724"/>
      <c r="H93" s="724"/>
      <c r="I93" s="724"/>
      <c r="J93" s="724"/>
      <c r="K93" s="736"/>
      <c r="L93" s="736"/>
    </row>
    <row r="94" spans="1:12" ht="12.75" customHeight="1" x14ac:dyDescent="0.2">
      <c r="A94" s="724"/>
      <c r="B94" s="724"/>
      <c r="C94" s="724"/>
      <c r="D94" s="724"/>
      <c r="E94" s="724"/>
      <c r="F94" s="724"/>
      <c r="G94" s="724"/>
      <c r="K94" s="736"/>
      <c r="L94" s="736"/>
    </row>
    <row r="95" spans="1:12" ht="12.75" customHeight="1" x14ac:dyDescent="0.2">
      <c r="A95" s="724"/>
      <c r="B95" s="724"/>
      <c r="C95" s="724"/>
      <c r="D95" s="724"/>
      <c r="E95" s="724"/>
      <c r="F95" s="724"/>
      <c r="G95" s="724"/>
      <c r="K95" s="736"/>
      <c r="L95" s="736"/>
    </row>
    <row r="96" spans="1:12" ht="12.75" customHeight="1" x14ac:dyDescent="0.2">
      <c r="A96" s="724"/>
      <c r="B96" s="724"/>
      <c r="C96" s="724"/>
      <c r="D96" s="724"/>
      <c r="E96" s="724"/>
      <c r="F96" s="724"/>
      <c r="G96" s="724"/>
      <c r="K96" s="736"/>
      <c r="L96" s="736"/>
    </row>
    <row r="97" spans="1:12" ht="12.75" customHeight="1" x14ac:dyDescent="0.2">
      <c r="A97" s="724"/>
      <c r="B97" s="724"/>
      <c r="C97" s="724"/>
      <c r="D97" s="724"/>
      <c r="E97" s="724"/>
      <c r="F97" s="724"/>
      <c r="G97" s="724"/>
      <c r="K97" s="736"/>
      <c r="L97" s="736"/>
    </row>
    <row r="98" spans="1:12" ht="12.75" customHeight="1" x14ac:dyDescent="0.2">
      <c r="A98" s="724"/>
      <c r="B98" s="724"/>
      <c r="C98" s="724"/>
      <c r="D98" s="724"/>
      <c r="E98" s="724"/>
      <c r="F98" s="724"/>
      <c r="G98" s="724"/>
      <c r="K98" s="736"/>
      <c r="L98" s="736"/>
    </row>
    <row r="99" spans="1:12" ht="12.75" customHeight="1" x14ac:dyDescent="0.2">
      <c r="A99" s="724"/>
      <c r="B99" s="724"/>
      <c r="C99" s="724"/>
      <c r="D99" s="724"/>
      <c r="E99" s="724"/>
      <c r="F99" s="724"/>
      <c r="G99" s="724"/>
      <c r="K99" s="736"/>
      <c r="L99" s="736"/>
    </row>
    <row r="100" spans="1:12" ht="12.75" customHeight="1" x14ac:dyDescent="0.2">
      <c r="A100" s="724"/>
      <c r="B100" s="724"/>
      <c r="C100" s="724"/>
      <c r="D100" s="724"/>
      <c r="E100" s="724"/>
      <c r="F100" s="724"/>
      <c r="G100" s="724"/>
      <c r="K100" s="736"/>
      <c r="L100" s="736"/>
    </row>
    <row r="101" spans="1:12" ht="12.75" customHeight="1" x14ac:dyDescent="0.2">
      <c r="A101" s="724"/>
      <c r="B101" s="724"/>
      <c r="C101" s="724"/>
      <c r="D101" s="724"/>
      <c r="E101" s="724"/>
      <c r="F101" s="724"/>
      <c r="G101" s="724"/>
      <c r="K101" s="736"/>
      <c r="L101" s="736"/>
    </row>
    <row r="102" spans="1:12" ht="12.75" customHeight="1" x14ac:dyDescent="0.2">
      <c r="A102" s="724"/>
      <c r="B102" s="724"/>
      <c r="C102" s="724"/>
      <c r="D102" s="724"/>
      <c r="E102" s="724"/>
      <c r="F102" s="724"/>
      <c r="G102" s="724"/>
      <c r="K102" s="736"/>
      <c r="L102" s="736"/>
    </row>
    <row r="103" spans="1:12" ht="12.75" customHeight="1" x14ac:dyDescent="0.2">
      <c r="A103" s="724"/>
      <c r="B103" s="724"/>
      <c r="C103" s="724"/>
      <c r="D103" s="724"/>
      <c r="E103" s="724"/>
      <c r="F103" s="724"/>
      <c r="G103" s="724"/>
      <c r="K103" s="736"/>
      <c r="L103" s="736"/>
    </row>
    <row r="104" spans="1:12" ht="12.75" customHeight="1" x14ac:dyDescent="0.2">
      <c r="A104" s="724"/>
      <c r="B104" s="724"/>
      <c r="C104" s="724"/>
      <c r="D104" s="724"/>
      <c r="E104" s="724"/>
      <c r="F104" s="724"/>
      <c r="G104" s="724"/>
      <c r="K104" s="736"/>
      <c r="L104" s="736"/>
    </row>
    <row r="105" spans="1:12" ht="12.75" customHeight="1" x14ac:dyDescent="0.2">
      <c r="A105" s="724"/>
      <c r="B105" s="724"/>
      <c r="C105" s="724"/>
      <c r="D105" s="724"/>
      <c r="E105" s="724"/>
      <c r="F105" s="724"/>
      <c r="G105" s="724"/>
      <c r="K105" s="736"/>
      <c r="L105" s="736"/>
    </row>
    <row r="106" spans="1:12" ht="12.75" customHeight="1" x14ac:dyDescent="0.2">
      <c r="A106" s="724"/>
      <c r="B106" s="724"/>
      <c r="C106" s="724"/>
      <c r="D106" s="724"/>
      <c r="E106" s="724"/>
      <c r="F106" s="724"/>
      <c r="G106" s="724"/>
      <c r="K106" s="736"/>
      <c r="L106" s="736"/>
    </row>
    <row r="107" spans="1:12" ht="12.75" customHeight="1" x14ac:dyDescent="0.2">
      <c r="A107" s="724"/>
      <c r="B107" s="724"/>
      <c r="C107" s="724"/>
      <c r="D107" s="724"/>
      <c r="E107" s="724"/>
      <c r="F107" s="724"/>
      <c r="G107" s="724"/>
      <c r="K107" s="736"/>
      <c r="L107" s="736"/>
    </row>
    <row r="108" spans="1:12" ht="12.75" customHeight="1" x14ac:dyDescent="0.2">
      <c r="A108" s="724"/>
      <c r="B108" s="724"/>
      <c r="C108" s="724"/>
      <c r="D108" s="724"/>
      <c r="E108" s="724"/>
      <c r="F108" s="724"/>
      <c r="G108" s="724"/>
      <c r="K108" s="736"/>
      <c r="L108" s="736"/>
    </row>
    <row r="109" spans="1:12" ht="12.75" customHeight="1" x14ac:dyDescent="0.2">
      <c r="A109" s="724"/>
      <c r="B109" s="724"/>
      <c r="C109" s="724"/>
      <c r="D109" s="724"/>
      <c r="E109" s="724"/>
      <c r="F109" s="724"/>
      <c r="G109" s="724"/>
      <c r="K109" s="736"/>
      <c r="L109" s="736"/>
    </row>
    <row r="110" spans="1:12" ht="12.75" customHeight="1" x14ac:dyDescent="0.2">
      <c r="A110" s="724"/>
      <c r="B110" s="724"/>
      <c r="C110" s="724"/>
      <c r="D110" s="724"/>
      <c r="E110" s="724"/>
      <c r="F110" s="724"/>
      <c r="G110" s="724"/>
      <c r="K110" s="736"/>
      <c r="L110" s="736"/>
    </row>
    <row r="111" spans="1:12" ht="12.75" customHeight="1" x14ac:dyDescent="0.2">
      <c r="A111" s="724"/>
      <c r="B111" s="724"/>
      <c r="C111" s="724"/>
      <c r="D111" s="724"/>
      <c r="E111" s="724"/>
      <c r="F111" s="724"/>
      <c r="G111" s="724"/>
      <c r="K111" s="736"/>
      <c r="L111" s="736"/>
    </row>
  </sheetData>
  <mergeCells count="24"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O2:O3"/>
    <mergeCell ref="A58:A59"/>
    <mergeCell ref="B58:B59"/>
    <mergeCell ref="C58:C59"/>
    <mergeCell ref="D58:D59"/>
    <mergeCell ref="E58:E59"/>
    <mergeCell ref="F58:F59"/>
    <mergeCell ref="G58:G59"/>
    <mergeCell ref="H58:H59"/>
    <mergeCell ref="I58:I59"/>
    <mergeCell ref="J58:J59"/>
    <mergeCell ref="K58:N58"/>
    <mergeCell ref="J2:J3"/>
    <mergeCell ref="K2:N2"/>
  </mergeCells>
  <pageMargins left="0.70866141732283472" right="0.70866141732283472" top="0.74803149606299213" bottom="0.74803149606299213" header="0.31496062992125984" footer="0.31496062992125984"/>
  <pageSetup paperSize="9" scale="3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P27"/>
  <sheetViews>
    <sheetView workbookViewId="0">
      <selection activeCell="B56" sqref="B56"/>
    </sheetView>
  </sheetViews>
  <sheetFormatPr defaultColWidth="7.85546875" defaultRowHeight="15" x14ac:dyDescent="0.2"/>
  <cols>
    <col min="1" max="1" width="44.5703125" style="17" customWidth="1"/>
    <col min="2" max="11" width="12.28515625" style="17" customWidth="1"/>
    <col min="12" max="12" width="14.7109375" style="17" customWidth="1"/>
    <col min="13" max="13" width="13.42578125" style="17" customWidth="1"/>
    <col min="14" max="14" width="11.28515625" style="17" customWidth="1"/>
    <col min="15" max="16384" width="7.85546875" style="17"/>
  </cols>
  <sheetData>
    <row r="6" spans="1:14" ht="19.5" customHeight="1" x14ac:dyDescent="0.2">
      <c r="A6" s="87" t="s">
        <v>90</v>
      </c>
    </row>
    <row r="7" spans="1:14" x14ac:dyDescent="0.2">
      <c r="L7" s="18" t="s">
        <v>3</v>
      </c>
    </row>
    <row r="8" spans="1:14" ht="44.25" customHeight="1" x14ac:dyDescent="0.2">
      <c r="A8" s="19" t="s">
        <v>1</v>
      </c>
      <c r="B8" s="20" t="s">
        <v>71</v>
      </c>
      <c r="C8" s="20" t="s">
        <v>72</v>
      </c>
      <c r="D8" s="20" t="s">
        <v>95</v>
      </c>
      <c r="E8" s="20" t="s">
        <v>96</v>
      </c>
      <c r="F8" s="20" t="s">
        <v>98</v>
      </c>
      <c r="G8" s="20" t="s">
        <v>99</v>
      </c>
      <c r="H8" s="20" t="s">
        <v>101</v>
      </c>
      <c r="I8" s="20" t="s">
        <v>102</v>
      </c>
      <c r="J8" s="20" t="s">
        <v>104</v>
      </c>
      <c r="K8" s="20" t="s">
        <v>105</v>
      </c>
      <c r="L8" s="91" t="s">
        <v>109</v>
      </c>
    </row>
    <row r="9" spans="1:14" ht="22.5" customHeight="1" x14ac:dyDescent="0.2">
      <c r="A9" s="21" t="s">
        <v>47</v>
      </c>
      <c r="B9" s="22">
        <f>+B11+B12+B13+B15+B16+B17+B18</f>
        <v>569360</v>
      </c>
      <c r="C9" s="22">
        <f t="shared" ref="C9:G9" si="0">+C11+C12+C13+C15+C16+C17+C18</f>
        <v>579003</v>
      </c>
      <c r="D9" s="22">
        <f t="shared" si="0"/>
        <v>543396</v>
      </c>
      <c r="E9" s="22">
        <f t="shared" si="0"/>
        <v>620300</v>
      </c>
      <c r="F9" s="22">
        <f t="shared" si="0"/>
        <v>579157</v>
      </c>
      <c r="G9" s="22">
        <f t="shared" si="0"/>
        <v>548063</v>
      </c>
      <c r="H9" s="22">
        <f t="shared" ref="H9:K9" si="1">+H11+H12+H13+H15+H16+H17+H18</f>
        <v>590808</v>
      </c>
      <c r="I9" s="22">
        <f t="shared" si="1"/>
        <v>600936</v>
      </c>
      <c r="J9" s="22">
        <f t="shared" si="1"/>
        <v>539113</v>
      </c>
      <c r="K9" s="22">
        <f t="shared" si="1"/>
        <v>615123</v>
      </c>
      <c r="L9" s="22">
        <f>+L11+L12+L13+L15+L16+L17+L18</f>
        <v>5785259</v>
      </c>
      <c r="N9" s="23"/>
    </row>
    <row r="10" spans="1:14" ht="22.5" customHeight="1" x14ac:dyDescent="0.2">
      <c r="A10" s="21" t="s">
        <v>2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N10" s="23"/>
    </row>
    <row r="11" spans="1:14" ht="22.5" customHeight="1" x14ac:dyDescent="0.2">
      <c r="A11" s="21" t="s">
        <v>48</v>
      </c>
      <c r="B11" s="22">
        <v>32752</v>
      </c>
      <c r="C11" s="22">
        <v>32998</v>
      </c>
      <c r="D11" s="22">
        <v>31981</v>
      </c>
      <c r="E11" s="22">
        <v>34009</v>
      </c>
      <c r="F11" s="22">
        <v>31455</v>
      </c>
      <c r="G11" s="22">
        <v>31486</v>
      </c>
      <c r="H11" s="22">
        <v>30536</v>
      </c>
      <c r="I11" s="22">
        <v>30837</v>
      </c>
      <c r="J11" s="22">
        <v>30254</v>
      </c>
      <c r="K11" s="22">
        <v>29617</v>
      </c>
      <c r="L11" s="22">
        <f>SUM(B11:K11)</f>
        <v>315925</v>
      </c>
      <c r="N11" s="23"/>
    </row>
    <row r="12" spans="1:14" ht="22.5" customHeight="1" x14ac:dyDescent="0.2">
      <c r="A12" s="79" t="s">
        <v>49</v>
      </c>
      <c r="B12" s="80">
        <v>434928</v>
      </c>
      <c r="C12" s="80">
        <v>441706</v>
      </c>
      <c r="D12" s="80">
        <v>414812</v>
      </c>
      <c r="E12" s="80">
        <v>476015</v>
      </c>
      <c r="F12" s="80">
        <v>445953</v>
      </c>
      <c r="G12" s="80">
        <v>416481</v>
      </c>
      <c r="H12" s="80">
        <v>454679</v>
      </c>
      <c r="I12" s="80">
        <v>464128</v>
      </c>
      <c r="J12" s="80">
        <v>411820</v>
      </c>
      <c r="K12" s="80">
        <v>477565</v>
      </c>
      <c r="L12" s="80">
        <f t="shared" ref="L12:L20" si="2">SUM(B12:K12)</f>
        <v>4438087</v>
      </c>
      <c r="M12" s="23"/>
      <c r="N12" s="23"/>
    </row>
    <row r="13" spans="1:14" ht="22.5" customHeight="1" x14ac:dyDescent="0.2">
      <c r="A13" s="81" t="s">
        <v>50</v>
      </c>
      <c r="B13" s="82">
        <v>77109</v>
      </c>
      <c r="C13" s="82">
        <v>76516</v>
      </c>
      <c r="D13" s="82">
        <v>71132</v>
      </c>
      <c r="E13" s="82">
        <v>81854</v>
      </c>
      <c r="F13" s="82">
        <v>76565</v>
      </c>
      <c r="G13" s="82">
        <v>71413</v>
      </c>
      <c r="H13" s="82">
        <v>77946</v>
      </c>
      <c r="I13" s="82">
        <v>79112</v>
      </c>
      <c r="J13" s="82">
        <v>69479</v>
      </c>
      <c r="K13" s="82">
        <v>81230</v>
      </c>
      <c r="L13" s="82">
        <f t="shared" si="2"/>
        <v>762356</v>
      </c>
      <c r="N13" s="23"/>
    </row>
    <row r="14" spans="1:14" ht="22.5" customHeight="1" x14ac:dyDescent="0.2">
      <c r="A14" s="84" t="s">
        <v>87</v>
      </c>
      <c r="B14" s="83">
        <f>+B12+B13</f>
        <v>512037</v>
      </c>
      <c r="C14" s="83">
        <f t="shared" ref="C14" si="3">+C12+C13</f>
        <v>518222</v>
      </c>
      <c r="D14" s="83">
        <v>485944</v>
      </c>
      <c r="E14" s="83">
        <v>557869</v>
      </c>
      <c r="F14" s="83">
        <v>522518</v>
      </c>
      <c r="G14" s="83">
        <v>487894</v>
      </c>
      <c r="H14" s="83">
        <f>+H12+H13</f>
        <v>532625</v>
      </c>
      <c r="I14" s="83">
        <v>543240</v>
      </c>
      <c r="J14" s="83">
        <f>+J12+J13</f>
        <v>481299</v>
      </c>
      <c r="K14" s="83">
        <v>558795</v>
      </c>
      <c r="L14" s="83">
        <f t="shared" si="2"/>
        <v>5200443</v>
      </c>
      <c r="M14" s="23"/>
      <c r="N14" s="23"/>
    </row>
    <row r="15" spans="1:14" ht="22.5" customHeight="1" x14ac:dyDescent="0.2">
      <c r="A15" s="21" t="s">
        <v>51</v>
      </c>
      <c r="B15" s="22">
        <v>3683</v>
      </c>
      <c r="C15" s="22">
        <v>3502</v>
      </c>
      <c r="D15" s="22">
        <v>3486</v>
      </c>
      <c r="E15" s="22">
        <v>3843</v>
      </c>
      <c r="F15" s="22">
        <v>3751</v>
      </c>
      <c r="G15" s="22">
        <v>4061</v>
      </c>
      <c r="H15" s="22">
        <v>3689</v>
      </c>
      <c r="I15" s="22">
        <v>3563</v>
      </c>
      <c r="J15" s="22">
        <v>3390</v>
      </c>
      <c r="K15" s="22">
        <v>3611</v>
      </c>
      <c r="L15" s="22">
        <f t="shared" si="2"/>
        <v>36579</v>
      </c>
      <c r="M15" s="23"/>
      <c r="N15" s="23"/>
    </row>
    <row r="16" spans="1:14" ht="22.5" customHeight="1" x14ac:dyDescent="0.2">
      <c r="A16" s="21" t="s">
        <v>52</v>
      </c>
      <c r="B16" s="22">
        <v>441</v>
      </c>
      <c r="C16" s="22">
        <v>1968</v>
      </c>
      <c r="D16" s="22">
        <v>1347</v>
      </c>
      <c r="E16" s="22">
        <v>1150</v>
      </c>
      <c r="F16" s="22">
        <v>1009</v>
      </c>
      <c r="G16" s="22">
        <v>1116</v>
      </c>
      <c r="H16" s="22">
        <v>1637</v>
      </c>
      <c r="I16" s="22">
        <v>1498</v>
      </c>
      <c r="J16" s="22">
        <v>1130</v>
      </c>
      <c r="K16" s="22">
        <v>1354</v>
      </c>
      <c r="L16" s="22">
        <f t="shared" si="2"/>
        <v>12650</v>
      </c>
      <c r="M16" s="23"/>
      <c r="N16" s="23"/>
    </row>
    <row r="17" spans="1:16" ht="22.5" customHeight="1" x14ac:dyDescent="0.2">
      <c r="A17" s="21" t="s">
        <v>53</v>
      </c>
      <c r="B17" s="22">
        <v>13230</v>
      </c>
      <c r="C17" s="22">
        <v>14242</v>
      </c>
      <c r="D17" s="22">
        <v>12539</v>
      </c>
      <c r="E17" s="22">
        <v>13427</v>
      </c>
      <c r="F17" s="22">
        <v>12497</v>
      </c>
      <c r="G17" s="22">
        <v>12615</v>
      </c>
      <c r="H17" s="22">
        <v>12369</v>
      </c>
      <c r="I17" s="22">
        <v>13026</v>
      </c>
      <c r="J17" s="22">
        <v>13276</v>
      </c>
      <c r="K17" s="22">
        <v>12391</v>
      </c>
      <c r="L17" s="22">
        <f t="shared" si="2"/>
        <v>129612</v>
      </c>
      <c r="M17" s="23"/>
      <c r="N17" s="23"/>
    </row>
    <row r="18" spans="1:16" ht="22.5" customHeight="1" x14ac:dyDescent="0.2">
      <c r="A18" s="79" t="s">
        <v>54</v>
      </c>
      <c r="B18" s="80">
        <f>+B19+B20</f>
        <v>7217</v>
      </c>
      <c r="C18" s="80">
        <f>+C19+C20</f>
        <v>8071</v>
      </c>
      <c r="D18" s="80">
        <v>8099</v>
      </c>
      <c r="E18" s="80">
        <v>10002</v>
      </c>
      <c r="F18" s="80">
        <v>7927</v>
      </c>
      <c r="G18" s="80">
        <v>10891</v>
      </c>
      <c r="H18" s="80">
        <f>+H19+H20</f>
        <v>9952</v>
      </c>
      <c r="I18" s="80">
        <v>8772</v>
      </c>
      <c r="J18" s="80">
        <f>+J19+J20</f>
        <v>9764</v>
      </c>
      <c r="K18" s="80">
        <v>9355</v>
      </c>
      <c r="L18" s="80">
        <f t="shared" si="2"/>
        <v>90050</v>
      </c>
      <c r="M18" s="23"/>
      <c r="N18" s="23"/>
      <c r="O18" s="23"/>
    </row>
    <row r="19" spans="1:16" ht="22.5" customHeight="1" x14ac:dyDescent="0.2">
      <c r="A19" s="81" t="s">
        <v>55</v>
      </c>
      <c r="B19" s="82">
        <v>0</v>
      </c>
      <c r="C19" s="82">
        <v>43</v>
      </c>
      <c r="D19" s="82">
        <v>15</v>
      </c>
      <c r="E19" s="82">
        <v>2</v>
      </c>
      <c r="F19" s="82">
        <v>7</v>
      </c>
      <c r="G19" s="82">
        <v>57</v>
      </c>
      <c r="H19" s="82">
        <v>354</v>
      </c>
      <c r="I19" s="82">
        <v>14</v>
      </c>
      <c r="J19" s="82">
        <v>1293</v>
      </c>
      <c r="K19" s="82">
        <v>110</v>
      </c>
      <c r="L19" s="82">
        <f t="shared" si="2"/>
        <v>1895</v>
      </c>
      <c r="N19" s="23"/>
      <c r="O19" s="23"/>
      <c r="P19" s="23"/>
    </row>
    <row r="20" spans="1:16" ht="22.5" customHeight="1" x14ac:dyDescent="0.2">
      <c r="A20" s="85" t="s">
        <v>56</v>
      </c>
      <c r="B20" s="83">
        <v>7217</v>
      </c>
      <c r="C20" s="83">
        <v>8028</v>
      </c>
      <c r="D20" s="83">
        <v>8084</v>
      </c>
      <c r="E20" s="83">
        <v>10000</v>
      </c>
      <c r="F20" s="83">
        <v>7920</v>
      </c>
      <c r="G20" s="83">
        <v>10834</v>
      </c>
      <c r="H20" s="83">
        <v>9598</v>
      </c>
      <c r="I20" s="83">
        <v>8758</v>
      </c>
      <c r="J20" s="83">
        <v>8471</v>
      </c>
      <c r="K20" s="83">
        <v>9245</v>
      </c>
      <c r="L20" s="83">
        <f t="shared" si="2"/>
        <v>88155</v>
      </c>
      <c r="N20" s="23"/>
      <c r="O20" s="23"/>
    </row>
    <row r="21" spans="1:16" ht="15.75" customHeight="1" x14ac:dyDescent="0.2">
      <c r="I21" s="23"/>
      <c r="J21" s="23"/>
      <c r="K21" s="23"/>
      <c r="L21" s="23"/>
      <c r="M21" s="23"/>
      <c r="N21" s="23"/>
    </row>
    <row r="22" spans="1:16" ht="15.75" customHeight="1" x14ac:dyDescent="0.2">
      <c r="L22" s="23"/>
    </row>
    <row r="23" spans="1:16" ht="15.75" customHeight="1" x14ac:dyDescent="0.2">
      <c r="A23" s="24"/>
    </row>
    <row r="24" spans="1:16" ht="15.75" customHeight="1" x14ac:dyDescent="0.2">
      <c r="A24" s="24"/>
    </row>
    <row r="25" spans="1:16" ht="15.75" customHeight="1" x14ac:dyDescent="0.2">
      <c r="A25" s="25"/>
    </row>
    <row r="26" spans="1:16" ht="15.75" customHeight="1" x14ac:dyDescent="0.2"/>
    <row r="27" spans="1:16" ht="15.75" customHeight="1" x14ac:dyDescent="0.2"/>
  </sheetData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1"/>
  <sheetViews>
    <sheetView topLeftCell="A40" zoomScaleNormal="100" workbookViewId="0">
      <selection activeCell="B56" sqref="B56"/>
    </sheetView>
  </sheetViews>
  <sheetFormatPr defaultColWidth="3.42578125" defaultRowHeight="15" customHeight="1" x14ac:dyDescent="0.2"/>
  <cols>
    <col min="1" max="1" width="45.85546875" style="26" customWidth="1"/>
    <col min="2" max="2" width="16.7109375" style="26" customWidth="1"/>
    <col min="3" max="3" width="20.28515625" style="26" customWidth="1"/>
    <col min="4" max="4" width="19" style="26" customWidth="1"/>
    <col min="5" max="5" width="19.28515625" style="26" customWidth="1"/>
    <col min="6" max="7" width="13.85546875" style="26" customWidth="1"/>
    <col min="8" max="8" width="10" style="26" customWidth="1"/>
    <col min="9" max="9" width="10.7109375" style="26" customWidth="1"/>
    <col min="10" max="10" width="10" style="26" customWidth="1"/>
    <col min="11" max="16384" width="3.42578125" style="26"/>
  </cols>
  <sheetData>
    <row r="1" spans="1:13" ht="15" customHeight="1" x14ac:dyDescent="0.2">
      <c r="J1" s="27"/>
    </row>
    <row r="3" spans="1:13" ht="15" customHeight="1" x14ac:dyDescent="0.2">
      <c r="D3" s="28"/>
      <c r="E3" s="28"/>
      <c r="K3" s="28"/>
    </row>
    <row r="4" spans="1:13" s="29" customFormat="1" ht="15" customHeight="1" x14ac:dyDescent="0.2">
      <c r="J4" s="30"/>
    </row>
    <row r="5" spans="1:13" s="29" customFormat="1" ht="15" customHeight="1" x14ac:dyDescent="0.2">
      <c r="D5" s="31"/>
      <c r="E5" s="31"/>
      <c r="K5" s="31"/>
      <c r="L5" s="31"/>
    </row>
    <row r="6" spans="1:13" s="29" customFormat="1" ht="15" customHeight="1" x14ac:dyDescent="0.2">
      <c r="K6" s="31"/>
      <c r="L6" s="31"/>
    </row>
    <row r="7" spans="1:13" s="29" customFormat="1" ht="15" customHeight="1" x14ac:dyDescent="0.2">
      <c r="A7" s="29" t="s">
        <v>5</v>
      </c>
      <c r="K7" s="31"/>
      <c r="L7" s="31"/>
    </row>
    <row r="8" spans="1:13" s="29" customFormat="1" ht="15" customHeight="1" x14ac:dyDescent="0.2">
      <c r="K8" s="31"/>
      <c r="L8" s="31"/>
    </row>
    <row r="9" spans="1:13" s="29" customFormat="1" ht="15" customHeight="1" x14ac:dyDescent="0.2">
      <c r="J9" s="30" t="s">
        <v>3</v>
      </c>
      <c r="K9" s="31"/>
      <c r="L9" s="32"/>
    </row>
    <row r="10" spans="1:13" s="29" customFormat="1" ht="49.5" customHeight="1" x14ac:dyDescent="0.2">
      <c r="A10" s="33" t="s">
        <v>6</v>
      </c>
      <c r="B10" s="86" t="s">
        <v>89</v>
      </c>
      <c r="C10" s="92" t="s">
        <v>106</v>
      </c>
      <c r="D10" s="92" t="s">
        <v>107</v>
      </c>
      <c r="E10" s="92" t="s">
        <v>108</v>
      </c>
      <c r="F10" s="86" t="s">
        <v>91</v>
      </c>
      <c r="G10" s="86" t="s">
        <v>97</v>
      </c>
      <c r="H10" s="86" t="s">
        <v>92</v>
      </c>
      <c r="I10" s="86" t="s">
        <v>94</v>
      </c>
      <c r="J10" s="86" t="s">
        <v>93</v>
      </c>
      <c r="L10" s="34"/>
      <c r="M10" s="34"/>
    </row>
    <row r="11" spans="1:13" s="29" customFormat="1" ht="15" customHeight="1" x14ac:dyDescent="0.2">
      <c r="A11" s="33" t="s">
        <v>0</v>
      </c>
      <c r="B11" s="33">
        <v>1</v>
      </c>
      <c r="C11" s="33">
        <v>2</v>
      </c>
      <c r="D11" s="35">
        <v>3</v>
      </c>
      <c r="E11" s="35">
        <v>4</v>
      </c>
      <c r="F11" s="33">
        <v>5</v>
      </c>
      <c r="G11" s="33">
        <v>6</v>
      </c>
      <c r="H11" s="33">
        <v>7</v>
      </c>
      <c r="I11" s="33"/>
      <c r="J11" s="35">
        <v>8</v>
      </c>
      <c r="L11" s="34"/>
      <c r="M11" s="34"/>
    </row>
    <row r="12" spans="1:13" s="29" customFormat="1" ht="17.25" customHeight="1" x14ac:dyDescent="0.2">
      <c r="A12" s="36" t="s">
        <v>7</v>
      </c>
      <c r="B12" s="37"/>
      <c r="C12" s="37"/>
      <c r="D12" s="38"/>
      <c r="E12" s="38"/>
      <c r="F12" s="37"/>
      <c r="G12" s="37"/>
      <c r="H12" s="37"/>
      <c r="I12" s="37"/>
      <c r="J12" s="38"/>
      <c r="L12" s="34"/>
      <c r="M12" s="34"/>
    </row>
    <row r="13" spans="1:13" s="29" customFormat="1" ht="15" customHeight="1" x14ac:dyDescent="0.2">
      <c r="A13" s="39" t="s">
        <v>8</v>
      </c>
      <c r="B13" s="40">
        <v>295438</v>
      </c>
      <c r="C13" s="40">
        <v>250877</v>
      </c>
      <c r="D13" s="40">
        <v>224362</v>
      </c>
      <c r="E13" s="40">
        <v>212222</v>
      </c>
      <c r="F13" s="40">
        <f>+E13-C13</f>
        <v>-38655</v>
      </c>
      <c r="G13" s="40">
        <f>+E13-D13</f>
        <v>-12140</v>
      </c>
      <c r="H13" s="41">
        <f>+E13/B13*100</f>
        <v>71.833007263791387</v>
      </c>
      <c r="I13" s="41">
        <f>+E13/C13*100</f>
        <v>84.592051084794534</v>
      </c>
      <c r="J13" s="41">
        <f>+E13/D13*100</f>
        <v>94.589101541259211</v>
      </c>
      <c r="L13" s="42"/>
      <c r="M13" s="43"/>
    </row>
    <row r="14" spans="1:13" s="29" customFormat="1" ht="15" customHeight="1" x14ac:dyDescent="0.2">
      <c r="A14" s="44" t="s">
        <v>9</v>
      </c>
      <c r="B14" s="45">
        <v>10665</v>
      </c>
      <c r="C14" s="45">
        <v>8793</v>
      </c>
      <c r="D14" s="40">
        <v>7414</v>
      </c>
      <c r="E14" s="40">
        <v>6954</v>
      </c>
      <c r="F14" s="40">
        <f t="shared" ref="F14" si="0">+E14-C14</f>
        <v>-1839</v>
      </c>
      <c r="G14" s="40">
        <f>+E14-D14</f>
        <v>-460</v>
      </c>
      <c r="H14" s="41">
        <f>+E14/B14*100</f>
        <v>65.203938115330516</v>
      </c>
      <c r="I14" s="41">
        <f t="shared" ref="I14:I67" si="1">+E14/C14*100</f>
        <v>79.085636301603543</v>
      </c>
      <c r="J14" s="41">
        <f>+E14/D14*100</f>
        <v>93.795521985432956</v>
      </c>
      <c r="L14" s="42"/>
      <c r="M14" s="43"/>
    </row>
    <row r="15" spans="1:13" s="29" customFormat="1" ht="15" customHeight="1" x14ac:dyDescent="0.2">
      <c r="A15" s="44" t="s">
        <v>10</v>
      </c>
      <c r="B15" s="45">
        <v>56</v>
      </c>
      <c r="C15" s="45">
        <v>54</v>
      </c>
      <c r="D15" s="40">
        <v>36</v>
      </c>
      <c r="E15" s="40">
        <v>58</v>
      </c>
      <c r="F15" s="40">
        <f t="shared" ref="F15" si="2">+E15-C15</f>
        <v>4</v>
      </c>
      <c r="G15" s="40">
        <f>+E15-D15</f>
        <v>22</v>
      </c>
      <c r="H15" s="41">
        <f>+E15/B15*100</f>
        <v>103.57142857142858</v>
      </c>
      <c r="I15" s="41">
        <f t="shared" si="1"/>
        <v>107.40740740740742</v>
      </c>
      <c r="J15" s="41">
        <f>+E15/D15*100</f>
        <v>161.11111111111111</v>
      </c>
      <c r="L15" s="42"/>
      <c r="M15" s="43"/>
    </row>
    <row r="16" spans="1:13" s="29" customFormat="1" ht="15" customHeight="1" x14ac:dyDescent="0.2">
      <c r="A16" s="44" t="s">
        <v>11</v>
      </c>
      <c r="B16" s="45">
        <v>132016</v>
      </c>
      <c r="C16" s="45">
        <v>111068</v>
      </c>
      <c r="D16" s="46">
        <v>106073</v>
      </c>
      <c r="E16" s="46">
        <v>96688</v>
      </c>
      <c r="F16" s="40">
        <f t="shared" ref="F16:F18" si="3">+E16-C16</f>
        <v>-14380</v>
      </c>
      <c r="G16" s="40">
        <f>+E16-D16</f>
        <v>-9385</v>
      </c>
      <c r="H16" s="41">
        <f>+E16/B16*100</f>
        <v>73.239607320324808</v>
      </c>
      <c r="I16" s="41">
        <f t="shared" si="1"/>
        <v>87.05297655490331</v>
      </c>
      <c r="J16" s="41">
        <f>+E16/D16*100</f>
        <v>91.152319628934791</v>
      </c>
      <c r="L16" s="42"/>
      <c r="M16" s="43"/>
    </row>
    <row r="17" spans="1:13" s="29" customFormat="1" ht="15" customHeight="1" x14ac:dyDescent="0.2">
      <c r="A17" s="95" t="s">
        <v>100</v>
      </c>
      <c r="B17" s="45">
        <v>0</v>
      </c>
      <c r="C17" s="45">
        <v>0</v>
      </c>
      <c r="D17" s="46">
        <v>0</v>
      </c>
      <c r="E17" s="46">
        <v>-2</v>
      </c>
      <c r="F17" s="40">
        <f t="shared" si="3"/>
        <v>-2</v>
      </c>
      <c r="G17" s="40">
        <f t="shared" ref="G17:G18" si="4">+E17-D17</f>
        <v>-2</v>
      </c>
      <c r="H17" s="41">
        <v>0</v>
      </c>
      <c r="I17" s="41">
        <v>0</v>
      </c>
      <c r="J17" s="41">
        <v>0</v>
      </c>
      <c r="L17" s="42"/>
      <c r="M17" s="43"/>
    </row>
    <row r="18" spans="1:13" s="29" customFormat="1" ht="15" customHeight="1" x14ac:dyDescent="0.2">
      <c r="A18" s="95" t="s">
        <v>103</v>
      </c>
      <c r="B18" s="45">
        <v>0</v>
      </c>
      <c r="C18" s="45">
        <v>0</v>
      </c>
      <c r="D18" s="46">
        <v>0</v>
      </c>
      <c r="E18" s="46">
        <v>5</v>
      </c>
      <c r="F18" s="40">
        <f t="shared" si="3"/>
        <v>5</v>
      </c>
      <c r="G18" s="40">
        <f t="shared" si="4"/>
        <v>5</v>
      </c>
      <c r="H18" s="41">
        <v>0</v>
      </c>
      <c r="I18" s="41">
        <v>0</v>
      </c>
      <c r="J18" s="41">
        <v>0</v>
      </c>
      <c r="L18" s="42"/>
      <c r="M18" s="43"/>
    </row>
    <row r="19" spans="1:13" s="29" customFormat="1" ht="15" customHeight="1" x14ac:dyDescent="0.2">
      <c r="A19" s="47" t="s">
        <v>12</v>
      </c>
      <c r="B19" s="48">
        <f>SUM(B13:B18)</f>
        <v>438175</v>
      </c>
      <c r="C19" s="48">
        <f>SUM(C13:C18)</f>
        <v>370792</v>
      </c>
      <c r="D19" s="48">
        <f>SUM(D13:D18)</f>
        <v>337885</v>
      </c>
      <c r="E19" s="48">
        <f>SUM(E13:E18)</f>
        <v>315925</v>
      </c>
      <c r="F19" s="48">
        <f>SUM(F13:F18)</f>
        <v>-54867</v>
      </c>
      <c r="G19" s="48">
        <f t="shared" ref="G19" si="5">SUM(G13:G18)</f>
        <v>-21960</v>
      </c>
      <c r="H19" s="50">
        <f>+E19/B19*100</f>
        <v>72.100188280937985</v>
      </c>
      <c r="I19" s="50">
        <f t="shared" si="1"/>
        <v>85.202755183499107</v>
      </c>
      <c r="J19" s="50">
        <f t="shared" ref="J19" si="6">+E19/D19*100</f>
        <v>93.500747295677527</v>
      </c>
      <c r="L19" s="42"/>
      <c r="M19" s="43"/>
    </row>
    <row r="20" spans="1:13" ht="15" customHeight="1" x14ac:dyDescent="0.2">
      <c r="A20" s="51" t="s">
        <v>13</v>
      </c>
      <c r="B20" s="51"/>
      <c r="C20" s="51"/>
      <c r="D20" s="51"/>
      <c r="E20" s="51"/>
      <c r="F20" s="40"/>
      <c r="G20" s="40"/>
      <c r="H20" s="51"/>
      <c r="I20" s="51"/>
      <c r="J20" s="51"/>
    </row>
    <row r="21" spans="1:13" ht="15" customHeight="1" x14ac:dyDescent="0.2">
      <c r="A21" s="51" t="s">
        <v>14</v>
      </c>
      <c r="B21" s="52">
        <v>4522092</v>
      </c>
      <c r="C21" s="52">
        <v>3763426</v>
      </c>
      <c r="D21" s="54">
        <v>3688196</v>
      </c>
      <c r="E21" s="53">
        <v>3933386</v>
      </c>
      <c r="F21" s="40">
        <f t="shared" ref="F21:F67" si="7">+E21-C21</f>
        <v>169960</v>
      </c>
      <c r="G21" s="40">
        <f t="shared" ref="G21:G67" si="8">+E21-D21</f>
        <v>245190</v>
      </c>
      <c r="H21" s="41">
        <f>+E21/B21*100</f>
        <v>86.981556323931486</v>
      </c>
      <c r="I21" s="41">
        <f t="shared" si="1"/>
        <v>104.51609783213488</v>
      </c>
      <c r="J21" s="41">
        <f t="shared" ref="J21:J27" si="9">+E21/D21*100</f>
        <v>106.64796556365226</v>
      </c>
    </row>
    <row r="22" spans="1:13" ht="15" customHeight="1" x14ac:dyDescent="0.2">
      <c r="A22" s="51" t="s">
        <v>15</v>
      </c>
      <c r="B22" s="54">
        <v>136461</v>
      </c>
      <c r="C22" s="54">
        <v>113567</v>
      </c>
      <c r="D22" s="54">
        <v>100686</v>
      </c>
      <c r="E22" s="53">
        <v>85765</v>
      </c>
      <c r="F22" s="40">
        <f t="shared" si="7"/>
        <v>-27802</v>
      </c>
      <c r="G22" s="40">
        <f t="shared" si="8"/>
        <v>-14921</v>
      </c>
      <c r="H22" s="41">
        <f>+E22/B22*100</f>
        <v>62.849458819736036</v>
      </c>
      <c r="I22" s="41">
        <f t="shared" si="1"/>
        <v>75.5192969788759</v>
      </c>
      <c r="J22" s="41">
        <f t="shared" si="9"/>
        <v>85.180660667818771</v>
      </c>
    </row>
    <row r="23" spans="1:13" ht="15" customHeight="1" x14ac:dyDescent="0.2">
      <c r="A23" s="51" t="s">
        <v>16</v>
      </c>
      <c r="B23" s="54">
        <v>458010</v>
      </c>
      <c r="C23" s="54">
        <v>381170</v>
      </c>
      <c r="D23" s="54">
        <v>372479</v>
      </c>
      <c r="E23" s="53">
        <v>381993</v>
      </c>
      <c r="F23" s="40">
        <f t="shared" si="7"/>
        <v>823</v>
      </c>
      <c r="G23" s="40">
        <f t="shared" si="8"/>
        <v>9514</v>
      </c>
      <c r="H23" s="41">
        <f>+E23/B23*100</f>
        <v>83.402764131787507</v>
      </c>
      <c r="I23" s="41">
        <f t="shared" si="1"/>
        <v>100.21591415903666</v>
      </c>
      <c r="J23" s="41">
        <f t="shared" si="9"/>
        <v>102.55423795703919</v>
      </c>
    </row>
    <row r="24" spans="1:13" ht="15" customHeight="1" x14ac:dyDescent="0.2">
      <c r="A24" s="51" t="s">
        <v>17</v>
      </c>
      <c r="B24" s="54">
        <v>39245</v>
      </c>
      <c r="C24" s="54">
        <v>32661</v>
      </c>
      <c r="D24" s="54">
        <v>31662</v>
      </c>
      <c r="E24" s="53">
        <v>33991</v>
      </c>
      <c r="F24" s="40">
        <f t="shared" si="7"/>
        <v>1330</v>
      </c>
      <c r="G24" s="40">
        <f t="shared" si="8"/>
        <v>2329</v>
      </c>
      <c r="H24" s="41">
        <f>+E24/B24*100</f>
        <v>86.61230730029304</v>
      </c>
      <c r="I24" s="41">
        <f t="shared" si="1"/>
        <v>104.07213496218732</v>
      </c>
      <c r="J24" s="41">
        <f t="shared" si="9"/>
        <v>107.35582085781064</v>
      </c>
    </row>
    <row r="25" spans="1:13" ht="15" customHeight="1" x14ac:dyDescent="0.2">
      <c r="A25" s="51" t="s">
        <v>18</v>
      </c>
      <c r="B25" s="54">
        <v>4076</v>
      </c>
      <c r="C25" s="54">
        <v>3392</v>
      </c>
      <c r="D25" s="54">
        <v>2425</v>
      </c>
      <c r="E25" s="53">
        <v>2053</v>
      </c>
      <c r="F25" s="40">
        <f t="shared" si="7"/>
        <v>-1339</v>
      </c>
      <c r="G25" s="40">
        <f t="shared" si="8"/>
        <v>-372</v>
      </c>
      <c r="H25" s="41">
        <f>+E25/B25*100</f>
        <v>50.368007850834154</v>
      </c>
      <c r="I25" s="41">
        <f t="shared" si="1"/>
        <v>60.524764150943398</v>
      </c>
      <c r="J25" s="41">
        <f t="shared" si="9"/>
        <v>84.659793814432987</v>
      </c>
    </row>
    <row r="26" spans="1:13" ht="15" customHeight="1" x14ac:dyDescent="0.2">
      <c r="A26" s="51" t="s">
        <v>19</v>
      </c>
      <c r="B26" s="54">
        <v>0</v>
      </c>
      <c r="C26" s="54"/>
      <c r="D26" s="54">
        <v>141</v>
      </c>
      <c r="E26" s="53">
        <v>899</v>
      </c>
      <c r="F26" s="40">
        <f t="shared" si="7"/>
        <v>899</v>
      </c>
      <c r="G26" s="40">
        <f t="shared" si="8"/>
        <v>758</v>
      </c>
      <c r="H26" s="41">
        <v>0</v>
      </c>
      <c r="I26" s="41">
        <v>0</v>
      </c>
      <c r="J26" s="41">
        <f t="shared" si="9"/>
        <v>637.58865248226948</v>
      </c>
    </row>
    <row r="27" spans="1:13" ht="15" customHeight="1" x14ac:dyDescent="0.2">
      <c r="A27" s="55" t="s">
        <v>4</v>
      </c>
      <c r="B27" s="56">
        <f>B21+B22+B23+B24+B25+B26</f>
        <v>5159884</v>
      </c>
      <c r="C27" s="56">
        <v>4294216</v>
      </c>
      <c r="D27" s="56">
        <v>4195589</v>
      </c>
      <c r="E27" s="56">
        <v>4438087</v>
      </c>
      <c r="F27" s="49">
        <f t="shared" si="7"/>
        <v>143871</v>
      </c>
      <c r="G27" s="49">
        <f t="shared" si="8"/>
        <v>242498</v>
      </c>
      <c r="H27" s="50">
        <f>+E27/B27*100</f>
        <v>86.011371573469489</v>
      </c>
      <c r="I27" s="50">
        <f t="shared" si="1"/>
        <v>103.35034381130339</v>
      </c>
      <c r="J27" s="50">
        <f t="shared" si="9"/>
        <v>105.77983210462224</v>
      </c>
    </row>
    <row r="28" spans="1:13" ht="15" customHeight="1" x14ac:dyDescent="0.2">
      <c r="A28" s="51" t="s">
        <v>20</v>
      </c>
      <c r="B28" s="54"/>
      <c r="C28" s="54"/>
      <c r="D28" s="54"/>
      <c r="E28" s="54"/>
      <c r="F28" s="40"/>
      <c r="G28" s="40"/>
      <c r="H28" s="54"/>
      <c r="I28" s="54"/>
      <c r="J28" s="54"/>
    </row>
    <row r="29" spans="1:13" ht="15" customHeight="1" x14ac:dyDescent="0.2">
      <c r="A29" s="51" t="s">
        <v>21</v>
      </c>
      <c r="B29" s="54">
        <v>769696</v>
      </c>
      <c r="C29" s="54">
        <v>641316</v>
      </c>
      <c r="D29" s="54">
        <v>626124</v>
      </c>
      <c r="E29" s="53">
        <v>631438</v>
      </c>
      <c r="F29" s="40">
        <f t="shared" si="7"/>
        <v>-9878</v>
      </c>
      <c r="G29" s="40">
        <f t="shared" si="8"/>
        <v>5314</v>
      </c>
      <c r="H29" s="41">
        <f>+E29/B29*100</f>
        <v>82.037323826549695</v>
      </c>
      <c r="I29" s="41">
        <f t="shared" si="1"/>
        <v>98.459729680843765</v>
      </c>
      <c r="J29" s="41">
        <f t="shared" ref="J29:J66" si="10">+E29/D29*100</f>
        <v>100.84871367332988</v>
      </c>
    </row>
    <row r="30" spans="1:13" ht="15" customHeight="1" x14ac:dyDescent="0.2">
      <c r="A30" s="51" t="s">
        <v>16</v>
      </c>
      <c r="B30" s="54">
        <v>114712</v>
      </c>
      <c r="C30" s="54">
        <v>95579</v>
      </c>
      <c r="D30" s="54">
        <v>88984</v>
      </c>
      <c r="E30" s="53">
        <v>87025</v>
      </c>
      <c r="F30" s="40">
        <f t="shared" si="7"/>
        <v>-8554</v>
      </c>
      <c r="G30" s="40">
        <f t="shared" si="8"/>
        <v>-1959</v>
      </c>
      <c r="H30" s="41">
        <f>+E30/B30*100</f>
        <v>75.863902643141074</v>
      </c>
      <c r="I30" s="41">
        <f t="shared" si="1"/>
        <v>91.050335324705216</v>
      </c>
      <c r="J30" s="41">
        <f t="shared" si="10"/>
        <v>97.798480625730463</v>
      </c>
    </row>
    <row r="31" spans="1:13" ht="15" customHeight="1" x14ac:dyDescent="0.2">
      <c r="A31" s="51" t="s">
        <v>22</v>
      </c>
      <c r="B31" s="54">
        <v>13912</v>
      </c>
      <c r="C31" s="54">
        <v>11591</v>
      </c>
      <c r="D31" s="54">
        <v>10455</v>
      </c>
      <c r="E31" s="53">
        <v>11101</v>
      </c>
      <c r="F31" s="40">
        <f t="shared" si="7"/>
        <v>-490</v>
      </c>
      <c r="G31" s="40">
        <f t="shared" si="8"/>
        <v>646</v>
      </c>
      <c r="H31" s="41">
        <f>+E31/B31*100</f>
        <v>79.794422081656123</v>
      </c>
      <c r="I31" s="41">
        <f t="shared" si="1"/>
        <v>95.772582175826074</v>
      </c>
      <c r="J31" s="41">
        <f t="shared" si="10"/>
        <v>106.17886178861788</v>
      </c>
    </row>
    <row r="32" spans="1:13" ht="15" customHeight="1" x14ac:dyDescent="0.2">
      <c r="A32" s="51" t="s">
        <v>18</v>
      </c>
      <c r="B32" s="54">
        <v>45039</v>
      </c>
      <c r="C32" s="54">
        <v>37527</v>
      </c>
      <c r="D32" s="54">
        <v>33289</v>
      </c>
      <c r="E32" s="53">
        <v>32608</v>
      </c>
      <c r="F32" s="40">
        <f t="shared" si="7"/>
        <v>-4919</v>
      </c>
      <c r="G32" s="40">
        <f t="shared" si="8"/>
        <v>-681</v>
      </c>
      <c r="H32" s="41">
        <f>+E32/B32*100</f>
        <v>72.399476009680498</v>
      </c>
      <c r="I32" s="41">
        <f t="shared" si="1"/>
        <v>86.892104351533561</v>
      </c>
      <c r="J32" s="41">
        <f t="shared" si="10"/>
        <v>97.954279191324474</v>
      </c>
    </row>
    <row r="33" spans="1:10" ht="15" customHeight="1" x14ac:dyDescent="0.2">
      <c r="A33" s="51" t="s">
        <v>19</v>
      </c>
      <c r="B33" s="54">
        <v>0</v>
      </c>
      <c r="C33" s="54"/>
      <c r="D33" s="54">
        <v>184</v>
      </c>
      <c r="E33" s="53">
        <v>184</v>
      </c>
      <c r="F33" s="40">
        <f t="shared" si="7"/>
        <v>184</v>
      </c>
      <c r="G33" s="40">
        <f t="shared" si="8"/>
        <v>0</v>
      </c>
      <c r="H33" s="41">
        <v>0</v>
      </c>
      <c r="I33" s="41">
        <v>0</v>
      </c>
      <c r="J33" s="41">
        <f t="shared" si="10"/>
        <v>100</v>
      </c>
    </row>
    <row r="34" spans="1:10" ht="15" customHeight="1" x14ac:dyDescent="0.2">
      <c r="A34" s="55" t="s">
        <v>4</v>
      </c>
      <c r="B34" s="56">
        <f>B29+B30+B31+B32+B33</f>
        <v>943359</v>
      </c>
      <c r="C34" s="56">
        <v>786013</v>
      </c>
      <c r="D34" s="56">
        <v>759036</v>
      </c>
      <c r="E34" s="56">
        <v>762356</v>
      </c>
      <c r="F34" s="49">
        <f t="shared" si="7"/>
        <v>-23657</v>
      </c>
      <c r="G34" s="49">
        <f t="shared" si="8"/>
        <v>3320</v>
      </c>
      <c r="H34" s="50">
        <f>+E34/B34*100</f>
        <v>80.812924878015693</v>
      </c>
      <c r="I34" s="50">
        <f t="shared" si="1"/>
        <v>96.990253341865852</v>
      </c>
      <c r="J34" s="50">
        <f t="shared" si="10"/>
        <v>100.43739690871053</v>
      </c>
    </row>
    <row r="35" spans="1:10" ht="15" customHeight="1" x14ac:dyDescent="0.2">
      <c r="A35" s="51" t="s">
        <v>23</v>
      </c>
      <c r="B35" s="54"/>
      <c r="C35" s="54"/>
      <c r="D35" s="51"/>
      <c r="E35" s="51"/>
      <c r="F35" s="40"/>
      <c r="G35" s="40"/>
      <c r="H35" s="54"/>
      <c r="I35" s="54"/>
      <c r="J35" s="54"/>
    </row>
    <row r="36" spans="1:10" ht="15" customHeight="1" x14ac:dyDescent="0.2">
      <c r="A36" s="51" t="s">
        <v>14</v>
      </c>
      <c r="B36" s="52">
        <f t="shared" ref="B36:E36" si="11">+B21</f>
        <v>4522092</v>
      </c>
      <c r="C36" s="52">
        <f t="shared" si="11"/>
        <v>3763426</v>
      </c>
      <c r="D36" s="52">
        <v>3688196</v>
      </c>
      <c r="E36" s="52">
        <f t="shared" si="11"/>
        <v>3933386</v>
      </c>
      <c r="F36" s="40">
        <f t="shared" si="7"/>
        <v>169960</v>
      </c>
      <c r="G36" s="40">
        <f t="shared" si="8"/>
        <v>245190</v>
      </c>
      <c r="H36" s="41">
        <f t="shared" ref="H36:H41" si="12">+E36/B36*100</f>
        <v>86.981556323931486</v>
      </c>
      <c r="I36" s="41">
        <f t="shared" si="1"/>
        <v>104.51609783213488</v>
      </c>
      <c r="J36" s="41">
        <f t="shared" si="10"/>
        <v>106.64796556365226</v>
      </c>
    </row>
    <row r="37" spans="1:10" ht="15" customHeight="1" x14ac:dyDescent="0.2">
      <c r="A37" s="51" t="s">
        <v>15</v>
      </c>
      <c r="B37" s="52">
        <f>+B22</f>
        <v>136461</v>
      </c>
      <c r="C37" s="52">
        <f t="shared" ref="C37:E37" si="13">+C22</f>
        <v>113567</v>
      </c>
      <c r="D37" s="52">
        <v>100686</v>
      </c>
      <c r="E37" s="52">
        <f t="shared" si="13"/>
        <v>85765</v>
      </c>
      <c r="F37" s="40">
        <f t="shared" si="7"/>
        <v>-27802</v>
      </c>
      <c r="G37" s="40">
        <f t="shared" si="8"/>
        <v>-14921</v>
      </c>
      <c r="H37" s="41">
        <f t="shared" si="12"/>
        <v>62.849458819736036</v>
      </c>
      <c r="I37" s="41">
        <f t="shared" si="1"/>
        <v>75.5192969788759</v>
      </c>
      <c r="J37" s="41">
        <f t="shared" si="10"/>
        <v>85.180660667818771</v>
      </c>
    </row>
    <row r="38" spans="1:10" ht="15" customHeight="1" x14ac:dyDescent="0.2">
      <c r="A38" s="51" t="s">
        <v>21</v>
      </c>
      <c r="B38" s="52">
        <f>+B29</f>
        <v>769696</v>
      </c>
      <c r="C38" s="52">
        <f t="shared" ref="C38:E38" si="14">+C29</f>
        <v>641316</v>
      </c>
      <c r="D38" s="52">
        <v>626124</v>
      </c>
      <c r="E38" s="52">
        <f t="shared" si="14"/>
        <v>631438</v>
      </c>
      <c r="F38" s="40">
        <f t="shared" si="7"/>
        <v>-9878</v>
      </c>
      <c r="G38" s="40">
        <f t="shared" si="8"/>
        <v>5314</v>
      </c>
      <c r="H38" s="41">
        <f t="shared" si="12"/>
        <v>82.037323826549695</v>
      </c>
      <c r="I38" s="41">
        <f t="shared" si="1"/>
        <v>98.459729680843765</v>
      </c>
      <c r="J38" s="41">
        <f t="shared" si="10"/>
        <v>100.84871367332988</v>
      </c>
    </row>
    <row r="39" spans="1:10" ht="15" customHeight="1" x14ac:dyDescent="0.2">
      <c r="A39" s="51" t="s">
        <v>16</v>
      </c>
      <c r="B39" s="52">
        <f>+B23+B30</f>
        <v>572722</v>
      </c>
      <c r="C39" s="52">
        <f t="shared" ref="C39:E39" si="15">+C23+C30</f>
        <v>476749</v>
      </c>
      <c r="D39" s="52">
        <v>461463</v>
      </c>
      <c r="E39" s="52">
        <f t="shared" si="15"/>
        <v>469018</v>
      </c>
      <c r="F39" s="40">
        <f t="shared" si="7"/>
        <v>-7731</v>
      </c>
      <c r="G39" s="40">
        <f t="shared" si="8"/>
        <v>7555</v>
      </c>
      <c r="H39" s="41">
        <f t="shared" si="12"/>
        <v>81.892785679614192</v>
      </c>
      <c r="I39" s="41">
        <f t="shared" si="1"/>
        <v>98.378391984041912</v>
      </c>
      <c r="J39" s="41">
        <f t="shared" si="10"/>
        <v>101.63718434630728</v>
      </c>
    </row>
    <row r="40" spans="1:10" ht="15" customHeight="1" x14ac:dyDescent="0.2">
      <c r="A40" s="51" t="s">
        <v>17</v>
      </c>
      <c r="B40" s="52">
        <f t="shared" ref="B40:E42" si="16">+B24+B31</f>
        <v>53157</v>
      </c>
      <c r="C40" s="52">
        <f t="shared" si="16"/>
        <v>44252</v>
      </c>
      <c r="D40" s="52">
        <v>42117</v>
      </c>
      <c r="E40" s="52">
        <f t="shared" si="16"/>
        <v>45092</v>
      </c>
      <c r="F40" s="40">
        <f t="shared" si="7"/>
        <v>840</v>
      </c>
      <c r="G40" s="40">
        <f t="shared" si="8"/>
        <v>2975</v>
      </c>
      <c r="H40" s="41">
        <f t="shared" si="12"/>
        <v>84.827962450853136</v>
      </c>
      <c r="I40" s="41">
        <f t="shared" si="1"/>
        <v>101.89821928952362</v>
      </c>
      <c r="J40" s="41">
        <f t="shared" si="10"/>
        <v>107.06365600588836</v>
      </c>
    </row>
    <row r="41" spans="1:10" ht="15" customHeight="1" x14ac:dyDescent="0.2">
      <c r="A41" s="51" t="s">
        <v>18</v>
      </c>
      <c r="B41" s="52">
        <f t="shared" si="16"/>
        <v>49115</v>
      </c>
      <c r="C41" s="52">
        <f t="shared" si="16"/>
        <v>40919</v>
      </c>
      <c r="D41" s="52">
        <v>35714</v>
      </c>
      <c r="E41" s="52">
        <f t="shared" si="16"/>
        <v>34661</v>
      </c>
      <c r="F41" s="40">
        <f t="shared" si="7"/>
        <v>-6258</v>
      </c>
      <c r="G41" s="40">
        <f t="shared" si="8"/>
        <v>-1053</v>
      </c>
      <c r="H41" s="41">
        <f t="shared" si="12"/>
        <v>70.571108622620386</v>
      </c>
      <c r="I41" s="41">
        <f t="shared" si="1"/>
        <v>84.706371123438984</v>
      </c>
      <c r="J41" s="41">
        <f t="shared" si="10"/>
        <v>97.051576412611297</v>
      </c>
    </row>
    <row r="42" spans="1:10" ht="15" customHeight="1" x14ac:dyDescent="0.2">
      <c r="A42" s="51" t="s">
        <v>19</v>
      </c>
      <c r="B42" s="52">
        <f t="shared" si="16"/>
        <v>0</v>
      </c>
      <c r="C42" s="52">
        <f t="shared" si="16"/>
        <v>0</v>
      </c>
      <c r="D42" s="52">
        <v>325</v>
      </c>
      <c r="E42" s="52">
        <f t="shared" si="16"/>
        <v>1083</v>
      </c>
      <c r="F42" s="40">
        <f t="shared" si="7"/>
        <v>1083</v>
      </c>
      <c r="G42" s="40">
        <f t="shared" si="8"/>
        <v>758</v>
      </c>
      <c r="H42" s="41">
        <v>0</v>
      </c>
      <c r="I42" s="41">
        <v>0</v>
      </c>
      <c r="J42" s="41">
        <f t="shared" si="10"/>
        <v>333.23076923076923</v>
      </c>
    </row>
    <row r="43" spans="1:10" ht="15" customHeight="1" x14ac:dyDescent="0.2">
      <c r="A43" s="55" t="s">
        <v>24</v>
      </c>
      <c r="B43" s="56">
        <f>SUM(B36:B42)</f>
        <v>6103243</v>
      </c>
      <c r="C43" s="56">
        <f t="shared" ref="C43:E43" si="17">SUM(C36:C42)</f>
        <v>5080229</v>
      </c>
      <c r="D43" s="56">
        <v>4954625</v>
      </c>
      <c r="E43" s="56">
        <f t="shared" si="17"/>
        <v>5200443</v>
      </c>
      <c r="F43" s="49">
        <f t="shared" si="7"/>
        <v>120214</v>
      </c>
      <c r="G43" s="49">
        <f t="shared" si="8"/>
        <v>245818</v>
      </c>
      <c r="H43" s="50">
        <f>+E43/B43*100</f>
        <v>85.207864081439979</v>
      </c>
      <c r="I43" s="50">
        <f t="shared" si="1"/>
        <v>102.36631065253161</v>
      </c>
      <c r="J43" s="50">
        <f>+E43/D43*100</f>
        <v>104.96138456492672</v>
      </c>
    </row>
    <row r="44" spans="1:10" ht="15" customHeight="1" x14ac:dyDescent="0.2">
      <c r="A44" s="51" t="s">
        <v>25</v>
      </c>
      <c r="B44" s="51"/>
      <c r="C44" s="51"/>
      <c r="D44" s="51"/>
      <c r="E44" s="51"/>
      <c r="F44" s="40"/>
      <c r="G44" s="40"/>
      <c r="H44" s="51"/>
      <c r="I44" s="51"/>
      <c r="J44" s="51"/>
    </row>
    <row r="45" spans="1:10" ht="15" customHeight="1" x14ac:dyDescent="0.2">
      <c r="A45" s="54" t="s">
        <v>26</v>
      </c>
      <c r="B45" s="54">
        <v>3594</v>
      </c>
      <c r="C45" s="52">
        <v>3017</v>
      </c>
      <c r="D45" s="52">
        <v>2954</v>
      </c>
      <c r="E45" s="52">
        <v>2873</v>
      </c>
      <c r="F45" s="40">
        <f t="shared" si="7"/>
        <v>-144</v>
      </c>
      <c r="G45" s="40">
        <f t="shared" si="8"/>
        <v>-81</v>
      </c>
      <c r="H45" s="41">
        <f>+E45/B45*100</f>
        <v>79.938786867000559</v>
      </c>
      <c r="I45" s="41">
        <f t="shared" si="1"/>
        <v>95.227046735167391</v>
      </c>
      <c r="J45" s="41">
        <f t="shared" si="10"/>
        <v>97.257955314827342</v>
      </c>
    </row>
    <row r="46" spans="1:10" ht="15" customHeight="1" x14ac:dyDescent="0.2">
      <c r="A46" s="54" t="s">
        <v>27</v>
      </c>
      <c r="B46" s="54">
        <v>24354</v>
      </c>
      <c r="C46" s="52">
        <v>20267</v>
      </c>
      <c r="D46" s="52">
        <v>19258</v>
      </c>
      <c r="E46" s="52">
        <v>19804</v>
      </c>
      <c r="F46" s="40">
        <f t="shared" si="7"/>
        <v>-463</v>
      </c>
      <c r="G46" s="40">
        <f t="shared" si="8"/>
        <v>546</v>
      </c>
      <c r="H46" s="41">
        <f>+E46/B46*100</f>
        <v>81.317237414798399</v>
      </c>
      <c r="I46" s="41">
        <f t="shared" si="1"/>
        <v>97.715498100360193</v>
      </c>
      <c r="J46" s="41">
        <f t="shared" si="10"/>
        <v>102.83518537750544</v>
      </c>
    </row>
    <row r="47" spans="1:10" ht="15" customHeight="1" x14ac:dyDescent="0.2">
      <c r="A47" s="54" t="s">
        <v>28</v>
      </c>
      <c r="B47" s="54">
        <v>111</v>
      </c>
      <c r="C47" s="52">
        <v>87</v>
      </c>
      <c r="D47" s="52">
        <v>104</v>
      </c>
      <c r="E47" s="52">
        <v>153</v>
      </c>
      <c r="F47" s="40">
        <f t="shared" si="7"/>
        <v>66</v>
      </c>
      <c r="G47" s="40">
        <f t="shared" si="8"/>
        <v>49</v>
      </c>
      <c r="H47" s="41">
        <f>+E47/B47*100</f>
        <v>137.83783783783784</v>
      </c>
      <c r="I47" s="41">
        <f t="shared" si="1"/>
        <v>175.86206896551724</v>
      </c>
      <c r="J47" s="41">
        <f t="shared" si="10"/>
        <v>147.11538461538461</v>
      </c>
    </row>
    <row r="48" spans="1:10" ht="15" customHeight="1" x14ac:dyDescent="0.2">
      <c r="A48" s="57" t="s">
        <v>29</v>
      </c>
      <c r="B48" s="57">
        <v>349</v>
      </c>
      <c r="C48" s="88">
        <v>291</v>
      </c>
      <c r="D48" s="52">
        <v>272</v>
      </c>
      <c r="E48" s="52">
        <v>271</v>
      </c>
      <c r="F48" s="40">
        <f t="shared" si="7"/>
        <v>-20</v>
      </c>
      <c r="G48" s="40">
        <f t="shared" si="8"/>
        <v>-1</v>
      </c>
      <c r="H48" s="41">
        <f>+E48/B48*100</f>
        <v>77.650429799426931</v>
      </c>
      <c r="I48" s="41">
        <f t="shared" si="1"/>
        <v>93.12714776632302</v>
      </c>
      <c r="J48" s="41">
        <f t="shared" si="10"/>
        <v>99.632352941176478</v>
      </c>
    </row>
    <row r="49" spans="1:10" ht="15" customHeight="1" x14ac:dyDescent="0.2">
      <c r="A49" s="57" t="s">
        <v>30</v>
      </c>
      <c r="B49" s="57">
        <v>579</v>
      </c>
      <c r="C49" s="88">
        <v>502</v>
      </c>
      <c r="D49" s="52">
        <v>401</v>
      </c>
      <c r="E49" s="52">
        <v>790</v>
      </c>
      <c r="F49" s="40">
        <f t="shared" si="7"/>
        <v>288</v>
      </c>
      <c r="G49" s="40">
        <f t="shared" si="8"/>
        <v>389</v>
      </c>
      <c r="H49" s="41">
        <f>+E49/B49*100</f>
        <v>136.44214162348877</v>
      </c>
      <c r="I49" s="41">
        <f t="shared" si="1"/>
        <v>157.37051792828686</v>
      </c>
      <c r="J49" s="41">
        <f t="shared" si="10"/>
        <v>197.0074812967581</v>
      </c>
    </row>
    <row r="50" spans="1:10" ht="15" customHeight="1" x14ac:dyDescent="0.2">
      <c r="A50" s="57" t="s">
        <v>31</v>
      </c>
      <c r="B50" s="57">
        <v>0</v>
      </c>
      <c r="C50" s="88">
        <v>0</v>
      </c>
      <c r="D50" s="52">
        <v>0</v>
      </c>
      <c r="E50" s="52">
        <v>0</v>
      </c>
      <c r="F50" s="40">
        <f t="shared" si="7"/>
        <v>0</v>
      </c>
      <c r="G50" s="40">
        <f t="shared" si="8"/>
        <v>0</v>
      </c>
      <c r="H50" s="40">
        <v>0</v>
      </c>
      <c r="I50" s="40">
        <v>0</v>
      </c>
      <c r="J50" s="40">
        <v>0</v>
      </c>
    </row>
    <row r="51" spans="1:10" ht="15" customHeight="1" x14ac:dyDescent="0.2">
      <c r="A51" s="51" t="s">
        <v>32</v>
      </c>
      <c r="B51" s="54">
        <v>0</v>
      </c>
      <c r="C51" s="52">
        <v>0</v>
      </c>
      <c r="D51" s="52">
        <v>0</v>
      </c>
      <c r="E51" s="52">
        <v>0</v>
      </c>
      <c r="F51" s="40">
        <f t="shared" si="7"/>
        <v>0</v>
      </c>
      <c r="G51" s="40">
        <f t="shared" si="8"/>
        <v>0</v>
      </c>
      <c r="H51" s="40">
        <v>0</v>
      </c>
      <c r="I51" s="40">
        <v>0</v>
      </c>
      <c r="J51" s="40">
        <v>0</v>
      </c>
    </row>
    <row r="52" spans="1:10" s="60" customFormat="1" ht="27.75" customHeight="1" x14ac:dyDescent="0.2">
      <c r="A52" s="58" t="s">
        <v>33</v>
      </c>
      <c r="B52" s="58">
        <v>14230</v>
      </c>
      <c r="C52" s="59">
        <v>11976</v>
      </c>
      <c r="D52" s="59">
        <v>11660</v>
      </c>
      <c r="E52" s="59">
        <v>10359</v>
      </c>
      <c r="F52" s="40">
        <f t="shared" si="7"/>
        <v>-1617</v>
      </c>
      <c r="G52" s="40">
        <f t="shared" si="8"/>
        <v>-1301</v>
      </c>
      <c r="H52" s="45">
        <f>+E52/B52*100</f>
        <v>72.796907940969774</v>
      </c>
      <c r="I52" s="45">
        <f t="shared" si="1"/>
        <v>86.49799599198397</v>
      </c>
      <c r="J52" s="45">
        <f t="shared" si="10"/>
        <v>88.842195540308751</v>
      </c>
    </row>
    <row r="53" spans="1:10" ht="15" customHeight="1" x14ac:dyDescent="0.2">
      <c r="A53" s="51" t="s">
        <v>34</v>
      </c>
      <c r="B53" s="54">
        <v>107</v>
      </c>
      <c r="C53" s="52">
        <v>94</v>
      </c>
      <c r="D53" s="52">
        <v>79</v>
      </c>
      <c r="E53" s="52">
        <v>88</v>
      </c>
      <c r="F53" s="40">
        <f t="shared" si="7"/>
        <v>-6</v>
      </c>
      <c r="G53" s="40">
        <f t="shared" si="8"/>
        <v>9</v>
      </c>
      <c r="H53" s="41">
        <f>+E53/B53*100</f>
        <v>82.242990654205599</v>
      </c>
      <c r="I53" s="41">
        <f t="shared" si="1"/>
        <v>93.61702127659575</v>
      </c>
      <c r="J53" s="41">
        <f t="shared" si="10"/>
        <v>111.39240506329114</v>
      </c>
    </row>
    <row r="54" spans="1:10" ht="15" customHeight="1" x14ac:dyDescent="0.2">
      <c r="A54" s="51" t="s">
        <v>35</v>
      </c>
      <c r="B54" s="54">
        <v>71</v>
      </c>
      <c r="C54" s="52">
        <v>66</v>
      </c>
      <c r="D54" s="52">
        <v>51</v>
      </c>
      <c r="E54" s="52">
        <v>61</v>
      </c>
      <c r="F54" s="40">
        <f t="shared" si="7"/>
        <v>-5</v>
      </c>
      <c r="G54" s="40">
        <f t="shared" si="8"/>
        <v>10</v>
      </c>
      <c r="H54" s="41">
        <f>+E54/B54*100</f>
        <v>85.91549295774648</v>
      </c>
      <c r="I54" s="41">
        <f t="shared" si="1"/>
        <v>92.424242424242422</v>
      </c>
      <c r="J54" s="41">
        <f t="shared" si="10"/>
        <v>119.6078431372549</v>
      </c>
    </row>
    <row r="55" spans="1:10" ht="15" customHeight="1" x14ac:dyDescent="0.2">
      <c r="A55" s="51" t="s">
        <v>36</v>
      </c>
      <c r="B55" s="54">
        <v>162</v>
      </c>
      <c r="C55" s="52">
        <v>134</v>
      </c>
      <c r="D55" s="52">
        <v>177</v>
      </c>
      <c r="E55" s="52">
        <v>157</v>
      </c>
      <c r="F55" s="40">
        <f t="shared" si="7"/>
        <v>23</v>
      </c>
      <c r="G55" s="40">
        <f t="shared" si="8"/>
        <v>-20</v>
      </c>
      <c r="H55" s="41">
        <f>+E55/B55*100</f>
        <v>96.913580246913583</v>
      </c>
      <c r="I55" s="41">
        <f t="shared" si="1"/>
        <v>117.16417910447761</v>
      </c>
      <c r="J55" s="41">
        <f t="shared" si="10"/>
        <v>88.700564971751419</v>
      </c>
    </row>
    <row r="56" spans="1:10" ht="15" customHeight="1" x14ac:dyDescent="0.2">
      <c r="A56" s="51" t="s">
        <v>37</v>
      </c>
      <c r="B56" s="54">
        <v>0</v>
      </c>
      <c r="C56" s="61">
        <v>0</v>
      </c>
      <c r="D56" s="61">
        <v>-99</v>
      </c>
      <c r="E56" s="61">
        <v>-141</v>
      </c>
      <c r="F56" s="40">
        <f t="shared" si="7"/>
        <v>-141</v>
      </c>
      <c r="G56" s="40">
        <f t="shared" si="8"/>
        <v>-42</v>
      </c>
      <c r="H56" s="41">
        <v>0</v>
      </c>
      <c r="I56" s="41">
        <v>0</v>
      </c>
      <c r="J56" s="41">
        <f t="shared" si="10"/>
        <v>142.42424242424244</v>
      </c>
    </row>
    <row r="57" spans="1:10" ht="15" customHeight="1" x14ac:dyDescent="0.2">
      <c r="A57" s="62" t="s">
        <v>38</v>
      </c>
      <c r="B57" s="54">
        <v>2271</v>
      </c>
      <c r="C57" s="61">
        <v>1875</v>
      </c>
      <c r="D57" s="63">
        <v>2055</v>
      </c>
      <c r="E57" s="63">
        <v>2164</v>
      </c>
      <c r="F57" s="40">
        <f t="shared" si="7"/>
        <v>289</v>
      </c>
      <c r="G57" s="40">
        <f t="shared" si="8"/>
        <v>109</v>
      </c>
      <c r="H57" s="41">
        <f>+E57/B57*100</f>
        <v>95.28841919859093</v>
      </c>
      <c r="I57" s="41">
        <f t="shared" si="1"/>
        <v>115.41333333333333</v>
      </c>
      <c r="J57" s="41">
        <f t="shared" si="10"/>
        <v>105.30413625304136</v>
      </c>
    </row>
    <row r="58" spans="1:10" ht="15" customHeight="1" x14ac:dyDescent="0.2">
      <c r="A58" s="62" t="s">
        <v>24</v>
      </c>
      <c r="B58" s="56">
        <f>+B45+B46+B47+B48+B49+B50+B51+B52+B53+B54+B55+B56+B57</f>
        <v>45828</v>
      </c>
      <c r="C58" s="56">
        <v>38309</v>
      </c>
      <c r="D58" s="56">
        <v>36912</v>
      </c>
      <c r="E58" s="56">
        <f t="shared" ref="E58" si="18">+E45+E46+E47+E48+E49+E50+E51+E52+E53+E54+E55+E56+E57</f>
        <v>36579</v>
      </c>
      <c r="F58" s="49">
        <f t="shared" si="7"/>
        <v>-1730</v>
      </c>
      <c r="G58" s="49">
        <f t="shared" si="8"/>
        <v>-333</v>
      </c>
      <c r="H58" s="50">
        <f>+E58/B58*100</f>
        <v>79.818015187221789</v>
      </c>
      <c r="I58" s="50">
        <f t="shared" si="1"/>
        <v>95.48408990054557</v>
      </c>
      <c r="J58" s="50">
        <f t="shared" si="10"/>
        <v>99.097854356306897</v>
      </c>
    </row>
    <row r="59" spans="1:10" ht="15" customHeight="1" x14ac:dyDescent="0.2">
      <c r="A59" s="64" t="s">
        <v>39</v>
      </c>
      <c r="B59" s="54"/>
      <c r="C59" s="54"/>
      <c r="D59" s="54"/>
      <c r="E59" s="54"/>
      <c r="F59" s="40"/>
      <c r="G59" s="40"/>
      <c r="H59" s="65"/>
      <c r="I59" s="65"/>
      <c r="J59" s="66"/>
    </row>
    <row r="60" spans="1:10" ht="15" customHeight="1" x14ac:dyDescent="0.2">
      <c r="A60" s="67" t="s">
        <v>40</v>
      </c>
      <c r="B60" s="68">
        <v>6687</v>
      </c>
      <c r="C60" s="68">
        <v>5614</v>
      </c>
      <c r="D60" s="68">
        <v>3899</v>
      </c>
      <c r="E60" s="93">
        <v>3739</v>
      </c>
      <c r="F60" s="40">
        <f t="shared" si="7"/>
        <v>-1875</v>
      </c>
      <c r="G60" s="40">
        <f t="shared" si="8"/>
        <v>-160</v>
      </c>
      <c r="H60" s="41">
        <f>+E60/B60*100</f>
        <v>55.914460894272466</v>
      </c>
      <c r="I60" s="41">
        <f t="shared" si="1"/>
        <v>66.601353758460988</v>
      </c>
      <c r="J60" s="41">
        <f t="shared" si="10"/>
        <v>95.896383688125169</v>
      </c>
    </row>
    <row r="61" spans="1:10" ht="15" customHeight="1" x14ac:dyDescent="0.2">
      <c r="A61" s="69" t="s">
        <v>41</v>
      </c>
      <c r="B61" s="70">
        <v>12495</v>
      </c>
      <c r="C61" s="70">
        <v>10352</v>
      </c>
      <c r="D61" s="70">
        <v>8980</v>
      </c>
      <c r="E61" s="70">
        <v>8911</v>
      </c>
      <c r="F61" s="40">
        <f t="shared" si="7"/>
        <v>-1441</v>
      </c>
      <c r="G61" s="40">
        <f t="shared" si="8"/>
        <v>-69</v>
      </c>
      <c r="H61" s="41">
        <f>+E61/B61*100</f>
        <v>71.31652661064426</v>
      </c>
      <c r="I61" s="41">
        <f t="shared" si="1"/>
        <v>86.079984544049466</v>
      </c>
      <c r="J61" s="41">
        <f t="shared" si="10"/>
        <v>99.231625835189305</v>
      </c>
    </row>
    <row r="62" spans="1:10" ht="15" customHeight="1" x14ac:dyDescent="0.2">
      <c r="A62" s="71" t="s">
        <v>42</v>
      </c>
      <c r="B62" s="72">
        <f>+B60+B61</f>
        <v>19182</v>
      </c>
      <c r="C62" s="72">
        <f t="shared" ref="C62:E62" si="19">+C60+C61</f>
        <v>15966</v>
      </c>
      <c r="D62" s="72">
        <v>12879</v>
      </c>
      <c r="E62" s="72">
        <f t="shared" si="19"/>
        <v>12650</v>
      </c>
      <c r="F62" s="72">
        <f t="shared" si="7"/>
        <v>-3316</v>
      </c>
      <c r="G62" s="72">
        <f t="shared" si="8"/>
        <v>-229</v>
      </c>
      <c r="H62" s="50">
        <f>+E62/B62*100</f>
        <v>65.947242206235018</v>
      </c>
      <c r="I62" s="50">
        <f t="shared" si="1"/>
        <v>79.23086558937743</v>
      </c>
      <c r="J62" s="50">
        <f>+E62/D62*100</f>
        <v>98.221911639102416</v>
      </c>
    </row>
    <row r="63" spans="1:10" ht="18" customHeight="1" x14ac:dyDescent="0.2">
      <c r="A63" s="51" t="s">
        <v>43</v>
      </c>
      <c r="B63" s="51"/>
      <c r="C63" s="51"/>
      <c r="D63" s="51"/>
      <c r="E63" s="51"/>
      <c r="F63" s="40"/>
      <c r="G63" s="40"/>
      <c r="H63" s="65"/>
      <c r="I63" s="65"/>
      <c r="J63" s="66"/>
    </row>
    <row r="64" spans="1:10" ht="14.25" customHeight="1" x14ac:dyDescent="0.2">
      <c r="A64" s="73" t="s">
        <v>44</v>
      </c>
      <c r="B64" s="54">
        <v>183395</v>
      </c>
      <c r="C64" s="54">
        <v>155134</v>
      </c>
      <c r="D64" s="54">
        <v>147476</v>
      </c>
      <c r="E64" s="54">
        <v>130431</v>
      </c>
      <c r="F64" s="40">
        <f t="shared" si="7"/>
        <v>-24703</v>
      </c>
      <c r="G64" s="40">
        <f t="shared" si="8"/>
        <v>-17045</v>
      </c>
      <c r="H64" s="41">
        <f>+E64/B64*100</f>
        <v>71.120259549060776</v>
      </c>
      <c r="I64" s="41">
        <f t="shared" si="1"/>
        <v>84.076346900099267</v>
      </c>
      <c r="J64" s="41">
        <f t="shared" si="10"/>
        <v>88.442187203341561</v>
      </c>
    </row>
    <row r="65" spans="1:10" ht="15" customHeight="1" x14ac:dyDescent="0.2">
      <c r="A65" s="73" t="s">
        <v>45</v>
      </c>
      <c r="B65" s="54">
        <v>0</v>
      </c>
      <c r="C65" s="54">
        <v>0</v>
      </c>
      <c r="D65" s="54">
        <v>-226</v>
      </c>
      <c r="E65" s="54">
        <v>-940</v>
      </c>
      <c r="F65" s="40">
        <f t="shared" si="7"/>
        <v>-940</v>
      </c>
      <c r="G65" s="40">
        <f t="shared" si="8"/>
        <v>-714</v>
      </c>
      <c r="H65" s="41">
        <v>0</v>
      </c>
      <c r="I65" s="41">
        <v>0</v>
      </c>
      <c r="J65" s="41">
        <f t="shared" si="10"/>
        <v>415.92920353982299</v>
      </c>
    </row>
    <row r="66" spans="1:10" ht="15" customHeight="1" x14ac:dyDescent="0.2">
      <c r="A66" s="73" t="s">
        <v>46</v>
      </c>
      <c r="B66" s="54">
        <v>0</v>
      </c>
      <c r="C66" s="54">
        <v>0</v>
      </c>
      <c r="D66" s="54">
        <v>108</v>
      </c>
      <c r="E66" s="54">
        <v>121</v>
      </c>
      <c r="F66" s="40">
        <f t="shared" si="7"/>
        <v>121</v>
      </c>
      <c r="G66" s="40">
        <f t="shared" si="8"/>
        <v>13</v>
      </c>
      <c r="H66" s="41">
        <v>0</v>
      </c>
      <c r="I66" s="41">
        <v>0</v>
      </c>
      <c r="J66" s="41">
        <f t="shared" si="10"/>
        <v>112.03703703703705</v>
      </c>
    </row>
    <row r="67" spans="1:10" ht="17.25" customHeight="1" x14ac:dyDescent="0.2">
      <c r="A67" s="74" t="s">
        <v>24</v>
      </c>
      <c r="B67" s="56">
        <f>SUM(B64:B66)</f>
        <v>183395</v>
      </c>
      <c r="C67" s="56">
        <f>+C64</f>
        <v>155134</v>
      </c>
      <c r="D67" s="56">
        <v>147358</v>
      </c>
      <c r="E67" s="56">
        <f t="shared" ref="E67" si="20">SUM(E64:E66)</f>
        <v>129612</v>
      </c>
      <c r="F67" s="49">
        <f t="shared" si="7"/>
        <v>-25522</v>
      </c>
      <c r="G67" s="49">
        <f t="shared" si="8"/>
        <v>-17746</v>
      </c>
      <c r="H67" s="50">
        <f>+E67/B67*100</f>
        <v>70.673682488617459</v>
      </c>
      <c r="I67" s="50">
        <f t="shared" si="1"/>
        <v>83.548416207923466</v>
      </c>
      <c r="J67" s="50">
        <f t="shared" ref="J67" si="21">+E67/D67*100</f>
        <v>87.957219831973831</v>
      </c>
    </row>
    <row r="69" spans="1:10" ht="15" customHeight="1" x14ac:dyDescent="0.2">
      <c r="E69" s="75"/>
    </row>
    <row r="70" spans="1:10" ht="15" customHeight="1" x14ac:dyDescent="0.2">
      <c r="A70" s="12"/>
    </row>
    <row r="71" spans="1:10" ht="15" customHeight="1" x14ac:dyDescent="0.2">
      <c r="A71" s="12"/>
    </row>
  </sheetData>
  <pageMargins left="0.70866141732283472" right="0.70866141732283472" top="0.74803149606299213" bottom="0.74803149606299213" header="0.31496062992125984" footer="0.31496062992125984"/>
  <pageSetup paperSize="9" scale="4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19" workbookViewId="0">
      <selection activeCell="B56" sqref="B56"/>
    </sheetView>
  </sheetViews>
  <sheetFormatPr defaultRowHeight="12.75" x14ac:dyDescent="0.2"/>
  <cols>
    <col min="1" max="1" width="73" customWidth="1"/>
    <col min="2" max="3" width="14.140625" style="97" customWidth="1"/>
    <col min="4" max="4" width="13.7109375" style="96" customWidth="1"/>
    <col min="5" max="5" width="9.85546875" customWidth="1"/>
    <col min="6" max="6" width="9.5703125" customWidth="1"/>
    <col min="9" max="9" width="11.5703125" customWidth="1"/>
    <col min="10" max="10" width="11.85546875" customWidth="1"/>
  </cols>
  <sheetData>
    <row r="1" spans="1:12" x14ac:dyDescent="0.2">
      <c r="A1" s="100"/>
      <c r="F1" s="101"/>
    </row>
    <row r="4" spans="1:12" x14ac:dyDescent="0.2">
      <c r="A4" s="102" t="s">
        <v>110</v>
      </c>
    </row>
    <row r="5" spans="1:12" x14ac:dyDescent="0.2">
      <c r="A5" s="103"/>
    </row>
    <row r="6" spans="1:12" x14ac:dyDescent="0.2">
      <c r="A6" s="103"/>
    </row>
    <row r="7" spans="1:12" x14ac:dyDescent="0.2">
      <c r="A7" t="s">
        <v>111</v>
      </c>
      <c r="C7" s="104"/>
      <c r="F7" s="101" t="s">
        <v>3</v>
      </c>
    </row>
    <row r="8" spans="1:12" s="96" customFormat="1" ht="51" x14ac:dyDescent="0.2">
      <c r="A8" s="105" t="s">
        <v>1</v>
      </c>
      <c r="B8" s="106" t="s">
        <v>89</v>
      </c>
      <c r="C8" s="106" t="s">
        <v>112</v>
      </c>
      <c r="D8" s="107" t="s">
        <v>113</v>
      </c>
      <c r="E8" s="106" t="s">
        <v>114</v>
      </c>
      <c r="F8" s="108" t="s">
        <v>115</v>
      </c>
    </row>
    <row r="9" spans="1:12" s="112" customFormat="1" x14ac:dyDescent="0.2">
      <c r="A9" s="105" t="s">
        <v>0</v>
      </c>
      <c r="B9" s="106" t="s">
        <v>116</v>
      </c>
      <c r="C9" s="106" t="s">
        <v>117</v>
      </c>
      <c r="D9" s="109">
        <v>3</v>
      </c>
      <c r="E9" s="110">
        <v>4</v>
      </c>
      <c r="F9" s="111">
        <v>5</v>
      </c>
    </row>
    <row r="10" spans="1:12" x14ac:dyDescent="0.2">
      <c r="A10" s="113" t="s">
        <v>118</v>
      </c>
      <c r="B10" s="114">
        <v>51530</v>
      </c>
      <c r="C10" s="115">
        <v>42741.700000000004</v>
      </c>
      <c r="D10" s="99">
        <v>43063.81</v>
      </c>
      <c r="E10" s="116">
        <v>83.57036677663497</v>
      </c>
      <c r="F10" s="117">
        <v>100.75362000107621</v>
      </c>
      <c r="G10" s="118"/>
      <c r="J10" s="99"/>
      <c r="L10" s="96"/>
    </row>
    <row r="11" spans="1:12" ht="12.75" customHeight="1" x14ac:dyDescent="0.2">
      <c r="A11" s="118"/>
      <c r="B11" s="119"/>
      <c r="C11" s="120"/>
      <c r="D11" s="99"/>
      <c r="E11" s="121"/>
      <c r="F11" s="122"/>
      <c r="G11" s="118"/>
      <c r="J11" s="99"/>
    </row>
    <row r="12" spans="1:12" x14ac:dyDescent="0.2">
      <c r="A12" s="118" t="s">
        <v>119</v>
      </c>
      <c r="B12" s="123">
        <v>51530</v>
      </c>
      <c r="C12" s="124">
        <v>42741.700000000004</v>
      </c>
      <c r="D12" s="123">
        <v>46350</v>
      </c>
      <c r="E12" s="121">
        <v>89.947603337861437</v>
      </c>
      <c r="F12" s="122">
        <v>108.44210688858888</v>
      </c>
      <c r="G12" s="118"/>
    </row>
    <row r="13" spans="1:12" ht="12.75" customHeight="1" x14ac:dyDescent="0.2">
      <c r="A13" s="118" t="s">
        <v>2</v>
      </c>
      <c r="B13" s="119"/>
      <c r="C13" s="120" t="s">
        <v>120</v>
      </c>
      <c r="D13" s="125"/>
      <c r="E13" s="121"/>
      <c r="F13" s="122"/>
      <c r="G13" s="118"/>
    </row>
    <row r="14" spans="1:12" x14ac:dyDescent="0.2">
      <c r="A14" s="118" t="s">
        <v>121</v>
      </c>
      <c r="B14" s="123">
        <v>180</v>
      </c>
      <c r="C14" s="120">
        <v>150</v>
      </c>
      <c r="D14" s="126">
        <v>182</v>
      </c>
      <c r="E14" s="121">
        <v>101.11111111111111</v>
      </c>
      <c r="F14" s="122">
        <v>121.33333333333334</v>
      </c>
      <c r="G14" s="118"/>
    </row>
    <row r="15" spans="1:12" x14ac:dyDescent="0.2">
      <c r="A15" s="118" t="s">
        <v>122</v>
      </c>
      <c r="B15" s="123">
        <v>5400</v>
      </c>
      <c r="C15" s="120">
        <v>4500</v>
      </c>
      <c r="D15" s="126">
        <v>4705</v>
      </c>
      <c r="E15" s="121">
        <v>87.129629629629633</v>
      </c>
      <c r="F15" s="122">
        <v>104.55555555555556</v>
      </c>
      <c r="G15" s="118"/>
    </row>
    <row r="16" spans="1:12" x14ac:dyDescent="0.2">
      <c r="A16" s="118" t="s">
        <v>123</v>
      </c>
      <c r="B16" s="123">
        <v>72</v>
      </c>
      <c r="C16" s="120">
        <v>60</v>
      </c>
      <c r="D16" s="126">
        <v>46</v>
      </c>
      <c r="E16" s="121">
        <v>63.888888888888886</v>
      </c>
      <c r="F16" s="122">
        <v>76.666666666666671</v>
      </c>
      <c r="G16" s="118"/>
    </row>
    <row r="17" spans="1:7" x14ac:dyDescent="0.2">
      <c r="A17" s="118" t="s">
        <v>124</v>
      </c>
      <c r="B17" s="119">
        <v>4620</v>
      </c>
      <c r="C17" s="120">
        <v>3850</v>
      </c>
      <c r="D17" s="126">
        <v>3794</v>
      </c>
      <c r="E17" s="121">
        <v>82.12121212121211</v>
      </c>
      <c r="F17" s="122">
        <v>98.545454545454547</v>
      </c>
      <c r="G17" s="118"/>
    </row>
    <row r="18" spans="1:7" x14ac:dyDescent="0.2">
      <c r="A18" s="127" t="s">
        <v>125</v>
      </c>
      <c r="B18" s="119">
        <v>6600</v>
      </c>
      <c r="C18" s="120">
        <v>5500</v>
      </c>
      <c r="D18" s="126">
        <v>5416</v>
      </c>
      <c r="E18" s="121">
        <v>82.060606060606062</v>
      </c>
      <c r="F18" s="122">
        <v>98.472727272727269</v>
      </c>
      <c r="G18" s="118"/>
    </row>
    <row r="19" spans="1:7" x14ac:dyDescent="0.2">
      <c r="A19" s="118" t="s">
        <v>126</v>
      </c>
      <c r="B19" s="119">
        <v>0</v>
      </c>
      <c r="C19" s="120">
        <v>0</v>
      </c>
      <c r="D19" s="126">
        <v>0</v>
      </c>
      <c r="E19" s="121">
        <v>0</v>
      </c>
      <c r="F19" s="122">
        <v>0</v>
      </c>
      <c r="G19" s="118"/>
    </row>
    <row r="20" spans="1:7" ht="25.5" x14ac:dyDescent="0.2">
      <c r="A20" s="128" t="s">
        <v>127</v>
      </c>
      <c r="B20" s="119">
        <v>405.22264747947463</v>
      </c>
      <c r="C20" s="120">
        <v>337.68553956622878</v>
      </c>
      <c r="D20" s="126">
        <v>322</v>
      </c>
      <c r="E20" s="121">
        <v>79.462488585687936</v>
      </c>
      <c r="F20" s="122">
        <v>95.354986302825552</v>
      </c>
      <c r="G20" s="129"/>
    </row>
    <row r="21" spans="1:7" ht="38.25" x14ac:dyDescent="0.2">
      <c r="A21" s="128" t="s">
        <v>128</v>
      </c>
      <c r="B21" s="119">
        <v>42.401688815561293</v>
      </c>
      <c r="C21" s="120">
        <v>35.3347406796344</v>
      </c>
      <c r="D21" s="126">
        <v>37</v>
      </c>
      <c r="E21" s="121">
        <v>87.26067530220898</v>
      </c>
      <c r="F21" s="122">
        <v>104.71281036265081</v>
      </c>
      <c r="G21" s="118"/>
    </row>
    <row r="22" spans="1:7" ht="25.5" x14ac:dyDescent="0.2">
      <c r="A22" s="128" t="s">
        <v>129</v>
      </c>
      <c r="B22" s="119">
        <v>2.3756637049641376</v>
      </c>
      <c r="C22" s="120">
        <v>1.9797197541367815</v>
      </c>
      <c r="D22" s="126">
        <v>2</v>
      </c>
      <c r="E22" s="121">
        <v>84.186999861168971</v>
      </c>
      <c r="F22" s="122">
        <v>101.02439983340274</v>
      </c>
      <c r="G22" s="118"/>
    </row>
    <row r="23" spans="1:7" x14ac:dyDescent="0.2">
      <c r="A23" s="118" t="s">
        <v>130</v>
      </c>
      <c r="B23" s="119">
        <v>368</v>
      </c>
      <c r="C23" s="120">
        <v>306.7000000000001</v>
      </c>
      <c r="D23" s="126">
        <v>306</v>
      </c>
      <c r="E23" s="121">
        <v>83.152173913043484</v>
      </c>
      <c r="F23" s="122">
        <v>99.771763938702279</v>
      </c>
      <c r="G23" s="118"/>
    </row>
    <row r="24" spans="1:7" x14ac:dyDescent="0.2">
      <c r="A24" s="130" t="s">
        <v>131</v>
      </c>
      <c r="B24" s="119">
        <v>0</v>
      </c>
      <c r="C24" s="120">
        <v>0</v>
      </c>
      <c r="D24" s="126">
        <v>7</v>
      </c>
      <c r="E24" s="131" t="s">
        <v>132</v>
      </c>
      <c r="F24" s="132" t="s">
        <v>132</v>
      </c>
      <c r="G24" s="118"/>
    </row>
    <row r="25" spans="1:7" x14ac:dyDescent="0.2">
      <c r="A25" s="133" t="s">
        <v>133</v>
      </c>
      <c r="B25" s="119">
        <v>0</v>
      </c>
      <c r="C25" s="120">
        <v>0</v>
      </c>
      <c r="D25" s="126">
        <v>3340</v>
      </c>
      <c r="E25" s="131" t="s">
        <v>132</v>
      </c>
      <c r="F25" s="132" t="s">
        <v>132</v>
      </c>
      <c r="G25" s="118"/>
    </row>
    <row r="26" spans="1:7" ht="25.5" x14ac:dyDescent="0.2">
      <c r="A26" s="133" t="s">
        <v>134</v>
      </c>
      <c r="B26" s="119">
        <v>2640</v>
      </c>
      <c r="C26" s="120">
        <v>2200</v>
      </c>
      <c r="D26" s="126">
        <v>2120</v>
      </c>
      <c r="E26" s="121">
        <v>80.303030303030297</v>
      </c>
      <c r="F26" s="122">
        <v>96.36363636363636</v>
      </c>
      <c r="G26" s="118"/>
    </row>
    <row r="27" spans="1:7" x14ac:dyDescent="0.2">
      <c r="A27" s="133" t="s">
        <v>135</v>
      </c>
      <c r="B27" s="119">
        <v>0</v>
      </c>
      <c r="C27" s="120">
        <v>0</v>
      </c>
      <c r="D27" s="126">
        <v>4</v>
      </c>
      <c r="E27" s="131" t="s">
        <v>132</v>
      </c>
      <c r="F27" s="132" t="s">
        <v>132</v>
      </c>
      <c r="G27" s="118"/>
    </row>
    <row r="28" spans="1:7" x14ac:dyDescent="0.2">
      <c r="A28" s="130" t="s">
        <v>136</v>
      </c>
      <c r="B28" s="119">
        <v>31200</v>
      </c>
      <c r="C28" s="120">
        <v>25800</v>
      </c>
      <c r="D28" s="126">
        <v>26069</v>
      </c>
      <c r="E28" s="121">
        <v>83.554487179487182</v>
      </c>
      <c r="F28" s="122">
        <v>101.04263565891473</v>
      </c>
    </row>
    <row r="29" spans="1:7" x14ac:dyDescent="0.2">
      <c r="A29" s="162" t="s">
        <v>137</v>
      </c>
      <c r="B29" s="163" t="s">
        <v>132</v>
      </c>
      <c r="C29" s="163" t="s">
        <v>132</v>
      </c>
      <c r="D29" s="77">
        <v>-3286.1900000000023</v>
      </c>
      <c r="E29" s="164" t="s">
        <v>132</v>
      </c>
      <c r="F29" s="164" t="s">
        <v>132</v>
      </c>
    </row>
    <row r="30" spans="1:7" hidden="1" x14ac:dyDescent="0.2">
      <c r="A30" s="161" t="s">
        <v>138</v>
      </c>
      <c r="B30" s="140"/>
      <c r="C30" s="140"/>
      <c r="D30" s="141"/>
      <c r="E30" s="142"/>
      <c r="F30" s="143"/>
    </row>
    <row r="31" spans="1:7" hidden="1" x14ac:dyDescent="0.2">
      <c r="A31" s="139" t="s">
        <v>139</v>
      </c>
      <c r="B31" s="140"/>
      <c r="C31" s="140"/>
      <c r="D31" s="141"/>
      <c r="E31" s="142"/>
      <c r="F31" s="143"/>
    </row>
    <row r="32" spans="1:7" ht="13.5" hidden="1" thickBot="1" x14ac:dyDescent="0.25">
      <c r="A32" s="144" t="s">
        <v>140</v>
      </c>
      <c r="B32" s="145"/>
      <c r="C32" s="145"/>
      <c r="D32" s="146"/>
      <c r="E32" s="147"/>
      <c r="F32" s="148"/>
    </row>
    <row r="33" spans="1:6" hidden="1" x14ac:dyDescent="0.2">
      <c r="A33" s="134" t="s">
        <v>141</v>
      </c>
      <c r="B33" s="135"/>
      <c r="C33" s="135"/>
      <c r="D33" s="136"/>
      <c r="E33" s="137"/>
      <c r="F33" s="138"/>
    </row>
    <row r="34" spans="1:6" hidden="1" x14ac:dyDescent="0.2">
      <c r="A34" s="139" t="s">
        <v>139</v>
      </c>
      <c r="B34" s="140"/>
      <c r="C34" s="140"/>
      <c r="D34" s="141"/>
      <c r="E34" s="142"/>
      <c r="F34" s="143"/>
    </row>
    <row r="35" spans="1:6" ht="13.5" hidden="1" thickBot="1" x14ac:dyDescent="0.25">
      <c r="A35" s="144" t="s">
        <v>140</v>
      </c>
      <c r="B35" s="145"/>
      <c r="C35" s="145"/>
      <c r="D35" s="146"/>
      <c r="E35" s="147"/>
      <c r="F35" s="148"/>
    </row>
    <row r="36" spans="1:6" x14ac:dyDescent="0.2">
      <c r="A36" s="149"/>
      <c r="B36" s="140"/>
      <c r="C36" s="140"/>
      <c r="D36" s="150"/>
      <c r="E36" s="142"/>
      <c r="F36" s="142"/>
    </row>
    <row r="37" spans="1:6" x14ac:dyDescent="0.2">
      <c r="A37" s="151" t="s">
        <v>142</v>
      </c>
    </row>
    <row r="38" spans="1:6" x14ac:dyDescent="0.2">
      <c r="A38" s="152" t="s">
        <v>143</v>
      </c>
    </row>
    <row r="39" spans="1:6" x14ac:dyDescent="0.2">
      <c r="A39" s="152" t="s">
        <v>144</v>
      </c>
    </row>
    <row r="40" spans="1:6" x14ac:dyDescent="0.2">
      <c r="A40" s="152"/>
    </row>
    <row r="41" spans="1:6" x14ac:dyDescent="0.2">
      <c r="A41" s="152"/>
      <c r="D41" s="153"/>
    </row>
    <row r="43" spans="1:6" x14ac:dyDescent="0.2">
      <c r="A43" t="s">
        <v>145</v>
      </c>
      <c r="B43" s="101" t="s">
        <v>3</v>
      </c>
    </row>
    <row r="44" spans="1:6" s="96" customFormat="1" ht="38.25" x14ac:dyDescent="0.2">
      <c r="A44" s="105" t="s">
        <v>1</v>
      </c>
      <c r="B44" s="107" t="s">
        <v>113</v>
      </c>
    </row>
    <row r="45" spans="1:6" s="112" customFormat="1" x14ac:dyDescent="0.2">
      <c r="A45" s="154" t="s">
        <v>0</v>
      </c>
      <c r="B45" s="111">
        <v>1</v>
      </c>
    </row>
    <row r="46" spans="1:6" ht="38.25" x14ac:dyDescent="0.2">
      <c r="A46" s="155" t="s">
        <v>146</v>
      </c>
      <c r="B46" s="156">
        <v>1124</v>
      </c>
      <c r="C46"/>
      <c r="D46"/>
    </row>
    <row r="47" spans="1:6" x14ac:dyDescent="0.2">
      <c r="A47" s="155" t="s">
        <v>147</v>
      </c>
      <c r="B47" s="157">
        <v>1018</v>
      </c>
      <c r="C47"/>
      <c r="D47" s="158"/>
    </row>
    <row r="48" spans="1:6" x14ac:dyDescent="0.2">
      <c r="A48" s="155" t="s">
        <v>148</v>
      </c>
      <c r="B48" s="159">
        <v>-106</v>
      </c>
      <c r="C48"/>
      <c r="D48" s="158"/>
    </row>
    <row r="49" spans="1:4" x14ac:dyDescent="0.2">
      <c r="D49" s="158"/>
    </row>
    <row r="51" spans="1:4" x14ac:dyDescent="0.2">
      <c r="A51" s="160"/>
    </row>
  </sheetData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57"/>
  <sheetViews>
    <sheetView showGridLines="0" topLeftCell="A13" zoomScaleNormal="100" workbookViewId="0">
      <selection activeCell="B56" sqref="B56"/>
    </sheetView>
  </sheetViews>
  <sheetFormatPr defaultRowHeight="12.75" x14ac:dyDescent="0.2"/>
  <cols>
    <col min="2" max="2" width="59.7109375" customWidth="1"/>
    <col min="3" max="3" width="21.42578125" customWidth="1"/>
    <col min="4" max="4" width="13.85546875" customWidth="1"/>
    <col min="5" max="5" width="14.42578125" customWidth="1"/>
    <col min="6" max="6" width="14.28515625" customWidth="1"/>
    <col min="7" max="7" width="13" customWidth="1"/>
    <col min="8" max="8" width="12.28515625" customWidth="1"/>
    <col min="9" max="9" width="15.140625" customWidth="1"/>
  </cols>
  <sheetData>
    <row r="3" spans="2:9" ht="14.25" x14ac:dyDescent="0.2">
      <c r="B3" s="199" t="s">
        <v>184</v>
      </c>
    </row>
    <row r="4" spans="2:9" ht="15" thickBot="1" x14ac:dyDescent="0.25">
      <c r="C4" s="200"/>
      <c r="D4" s="200"/>
      <c r="E4" s="200"/>
      <c r="F4" s="199"/>
      <c r="G4" s="199"/>
      <c r="H4" s="199"/>
    </row>
    <row r="5" spans="2:9" ht="15.75" thickBot="1" x14ac:dyDescent="0.3">
      <c r="B5" s="201" t="s">
        <v>185</v>
      </c>
      <c r="C5" s="202" t="s">
        <v>186</v>
      </c>
      <c r="D5" s="203" t="s">
        <v>187</v>
      </c>
      <c r="E5" s="204"/>
      <c r="F5" s="204"/>
      <c r="G5" s="205"/>
      <c r="H5" s="206" t="s">
        <v>188</v>
      </c>
      <c r="I5" s="207"/>
    </row>
    <row r="6" spans="2:9" ht="29.25" thickBot="1" x14ac:dyDescent="0.25">
      <c r="B6" s="208"/>
      <c r="C6" s="209" t="s">
        <v>189</v>
      </c>
      <c r="D6" s="210" t="s">
        <v>190</v>
      </c>
      <c r="E6" s="211" t="s">
        <v>191</v>
      </c>
      <c r="F6" s="212" t="s">
        <v>192</v>
      </c>
      <c r="G6" s="213" t="s">
        <v>4</v>
      </c>
      <c r="H6" s="214" t="s">
        <v>193</v>
      </c>
      <c r="I6" s="215" t="s">
        <v>194</v>
      </c>
    </row>
    <row r="7" spans="2:9" ht="15" thickBot="1" x14ac:dyDescent="0.25">
      <c r="B7" s="216" t="s">
        <v>0</v>
      </c>
      <c r="C7" s="214">
        <v>1</v>
      </c>
      <c r="D7" s="214"/>
      <c r="E7" s="214">
        <v>3</v>
      </c>
      <c r="F7" s="214">
        <v>4</v>
      </c>
      <c r="G7" s="217">
        <v>5</v>
      </c>
      <c r="H7" s="216">
        <v>6</v>
      </c>
      <c r="I7" s="218">
        <v>7</v>
      </c>
    </row>
    <row r="8" spans="2:9" ht="14.25" x14ac:dyDescent="0.2">
      <c r="B8" s="219"/>
      <c r="C8" s="220"/>
      <c r="D8" s="219"/>
      <c r="E8" s="219"/>
      <c r="F8" s="219"/>
      <c r="G8" s="221"/>
      <c r="H8" s="219"/>
      <c r="I8" s="219"/>
    </row>
    <row r="9" spans="2:9" ht="14.25" x14ac:dyDescent="0.2">
      <c r="B9" s="222" t="s">
        <v>195</v>
      </c>
      <c r="C9" s="223" t="s">
        <v>196</v>
      </c>
      <c r="D9" s="224">
        <v>6595</v>
      </c>
      <c r="E9" s="224">
        <v>6595</v>
      </c>
      <c r="F9" s="224">
        <v>130000</v>
      </c>
      <c r="G9" s="225">
        <v>136595</v>
      </c>
      <c r="H9" s="224">
        <v>1115</v>
      </c>
      <c r="I9" s="224">
        <v>1</v>
      </c>
    </row>
    <row r="10" spans="2:9" ht="14.25" x14ac:dyDescent="0.2">
      <c r="B10" s="222" t="s">
        <v>197</v>
      </c>
      <c r="C10" s="223" t="s">
        <v>198</v>
      </c>
      <c r="D10" s="224">
        <v>76230</v>
      </c>
      <c r="E10" s="224">
        <v>76230</v>
      </c>
      <c r="F10" s="224">
        <v>0</v>
      </c>
      <c r="G10" s="225">
        <v>76230</v>
      </c>
      <c r="H10" s="224">
        <v>13275</v>
      </c>
      <c r="I10" s="224">
        <v>40782</v>
      </c>
    </row>
    <row r="11" spans="2:9" ht="14.25" x14ac:dyDescent="0.2">
      <c r="B11" s="222" t="s">
        <v>199</v>
      </c>
      <c r="C11" s="223" t="s">
        <v>200</v>
      </c>
      <c r="D11" s="224">
        <v>1914</v>
      </c>
      <c r="E11" s="224">
        <v>1914</v>
      </c>
      <c r="F11" s="224">
        <v>20000</v>
      </c>
      <c r="G11" s="225">
        <v>21914</v>
      </c>
      <c r="H11" s="224">
        <v>0</v>
      </c>
      <c r="I11" s="224">
        <v>0</v>
      </c>
    </row>
    <row r="12" spans="2:9" ht="14.25" x14ac:dyDescent="0.2">
      <c r="B12" s="222" t="s">
        <v>201</v>
      </c>
      <c r="C12" s="223" t="s">
        <v>202</v>
      </c>
      <c r="D12" s="224">
        <v>2446</v>
      </c>
      <c r="E12" s="224">
        <v>2446</v>
      </c>
      <c r="F12" s="224">
        <v>25000</v>
      </c>
      <c r="G12" s="225">
        <v>27446</v>
      </c>
      <c r="H12" s="224">
        <v>0</v>
      </c>
      <c r="I12" s="224">
        <v>0</v>
      </c>
    </row>
    <row r="13" spans="2:9" ht="14.25" x14ac:dyDescent="0.2">
      <c r="B13" s="222" t="s">
        <v>203</v>
      </c>
      <c r="C13" s="223" t="s">
        <v>204</v>
      </c>
      <c r="D13" s="224">
        <v>5968</v>
      </c>
      <c r="E13" s="224">
        <v>5968</v>
      </c>
      <c r="F13" s="224">
        <v>33000</v>
      </c>
      <c r="G13" s="225">
        <v>38968</v>
      </c>
      <c r="H13" s="224">
        <v>0</v>
      </c>
      <c r="I13" s="224">
        <v>0</v>
      </c>
    </row>
    <row r="14" spans="2:9" ht="14.25" x14ac:dyDescent="0.2">
      <c r="B14" s="222"/>
      <c r="C14" s="223"/>
      <c r="D14" s="224"/>
      <c r="E14" s="224"/>
      <c r="F14" s="224" t="s">
        <v>205</v>
      </c>
      <c r="G14" s="225"/>
      <c r="H14" s="224"/>
      <c r="I14" s="224"/>
    </row>
    <row r="15" spans="2:9" ht="15" x14ac:dyDescent="0.25">
      <c r="B15" s="226" t="s">
        <v>206</v>
      </c>
      <c r="C15" s="227"/>
      <c r="D15" s="228">
        <v>93153</v>
      </c>
      <c r="E15" s="228">
        <v>93153</v>
      </c>
      <c r="F15" s="228">
        <v>208000</v>
      </c>
      <c r="G15" s="229">
        <v>301153</v>
      </c>
      <c r="H15" s="228">
        <v>14390</v>
      </c>
      <c r="I15" s="228">
        <v>40783</v>
      </c>
    </row>
    <row r="16" spans="2:9" ht="14.25" x14ac:dyDescent="0.2">
      <c r="B16" s="222"/>
      <c r="C16" s="223"/>
      <c r="D16" s="224"/>
      <c r="E16" s="224"/>
      <c r="F16" s="224"/>
      <c r="G16" s="225"/>
      <c r="H16" s="224"/>
      <c r="I16" s="224"/>
    </row>
    <row r="17" spans="2:9" ht="14.25" x14ac:dyDescent="0.2">
      <c r="B17" s="222" t="s">
        <v>207</v>
      </c>
      <c r="C17" s="223" t="s">
        <v>208</v>
      </c>
      <c r="D17" s="224">
        <v>3508</v>
      </c>
      <c r="E17" s="224">
        <v>3508</v>
      </c>
      <c r="F17" s="224">
        <v>62000</v>
      </c>
      <c r="G17" s="225">
        <v>65508</v>
      </c>
      <c r="H17" s="224">
        <v>2353</v>
      </c>
      <c r="I17" s="224">
        <v>0</v>
      </c>
    </row>
    <row r="18" spans="2:9" ht="14.25" x14ac:dyDescent="0.2">
      <c r="B18" s="222"/>
      <c r="C18" s="223"/>
      <c r="D18" s="224"/>
      <c r="E18" s="224"/>
      <c r="F18" s="224"/>
      <c r="G18" s="225"/>
      <c r="H18" s="224"/>
      <c r="I18" s="224"/>
    </row>
    <row r="19" spans="2:9" ht="15" x14ac:dyDescent="0.25">
      <c r="B19" s="230" t="s">
        <v>209</v>
      </c>
      <c r="C19" s="231"/>
      <c r="D19" s="232">
        <v>96661</v>
      </c>
      <c r="E19" s="232">
        <v>96661</v>
      </c>
      <c r="F19" s="232">
        <v>270000</v>
      </c>
      <c r="G19" s="233">
        <v>366661</v>
      </c>
      <c r="H19" s="232">
        <v>16743</v>
      </c>
      <c r="I19" s="232">
        <v>40783</v>
      </c>
    </row>
    <row r="20" spans="2:9" ht="15" x14ac:dyDescent="0.25">
      <c r="B20" s="230"/>
      <c r="C20" s="231"/>
      <c r="D20" s="232"/>
      <c r="E20" s="232"/>
      <c r="F20" s="232"/>
      <c r="G20" s="233"/>
      <c r="H20" s="232"/>
      <c r="I20" s="232"/>
    </row>
    <row r="21" spans="2:9" ht="15" x14ac:dyDescent="0.25">
      <c r="B21" s="230" t="s">
        <v>210</v>
      </c>
      <c r="C21" s="234"/>
      <c r="D21" s="232">
        <v>99597</v>
      </c>
      <c r="E21" s="232">
        <v>7915</v>
      </c>
      <c r="F21" s="232">
        <v>0</v>
      </c>
      <c r="G21" s="232">
        <v>122597</v>
      </c>
      <c r="H21" s="232">
        <v>20120</v>
      </c>
      <c r="I21" s="232">
        <v>16954</v>
      </c>
    </row>
    <row r="22" spans="2:9" ht="15" x14ac:dyDescent="0.25">
      <c r="B22" s="235" t="s">
        <v>2</v>
      </c>
      <c r="C22" s="234"/>
      <c r="D22" s="232"/>
      <c r="E22" s="232"/>
      <c r="F22" s="232"/>
      <c r="G22" s="236"/>
      <c r="H22" s="237"/>
      <c r="I22" s="237"/>
    </row>
    <row r="23" spans="2:9" ht="14.25" x14ac:dyDescent="0.2">
      <c r="B23" s="222" t="s">
        <v>211</v>
      </c>
      <c r="C23" s="238"/>
      <c r="D23" s="224">
        <v>87524</v>
      </c>
      <c r="E23" s="224">
        <v>87524</v>
      </c>
      <c r="F23" s="224">
        <v>0</v>
      </c>
      <c r="G23" s="225">
        <v>87524</v>
      </c>
      <c r="H23" s="224">
        <v>20117</v>
      </c>
      <c r="I23" s="224">
        <v>16558</v>
      </c>
    </row>
    <row r="24" spans="2:9" ht="14.25" x14ac:dyDescent="0.2">
      <c r="B24" s="222" t="s">
        <v>212</v>
      </c>
      <c r="C24" s="223" t="s">
        <v>213</v>
      </c>
      <c r="D24" s="224">
        <v>94</v>
      </c>
      <c r="E24" s="224">
        <v>0</v>
      </c>
      <c r="F24" s="224">
        <v>0</v>
      </c>
      <c r="G24" s="225">
        <v>94</v>
      </c>
      <c r="H24" s="224">
        <v>0</v>
      </c>
      <c r="I24" s="224">
        <v>0</v>
      </c>
    </row>
    <row r="25" spans="2:9" ht="14.25" x14ac:dyDescent="0.2">
      <c r="B25" s="222" t="s">
        <v>214</v>
      </c>
      <c r="C25" s="238" t="s">
        <v>215</v>
      </c>
      <c r="D25" s="224">
        <v>0</v>
      </c>
      <c r="E25" s="224">
        <v>0</v>
      </c>
      <c r="F25" s="224">
        <v>0</v>
      </c>
      <c r="G25" s="225">
        <v>0</v>
      </c>
      <c r="H25" s="224">
        <v>0</v>
      </c>
      <c r="I25" s="224">
        <v>0</v>
      </c>
    </row>
    <row r="26" spans="2:9" ht="14.25" x14ac:dyDescent="0.2">
      <c r="B26" s="222" t="s">
        <v>216</v>
      </c>
      <c r="C26" s="223" t="s">
        <v>217</v>
      </c>
      <c r="D26" s="224">
        <v>7915</v>
      </c>
      <c r="E26" s="224">
        <v>7915</v>
      </c>
      <c r="F26" s="224">
        <v>23000</v>
      </c>
      <c r="G26" s="225">
        <v>30915</v>
      </c>
      <c r="H26" s="224">
        <v>3</v>
      </c>
      <c r="I26" s="224">
        <v>356</v>
      </c>
    </row>
    <row r="27" spans="2:9" ht="14.25" x14ac:dyDescent="0.2">
      <c r="B27" s="222" t="s">
        <v>218</v>
      </c>
      <c r="C27" s="238"/>
      <c r="D27" s="239">
        <v>3260</v>
      </c>
      <c r="E27" s="239">
        <v>0</v>
      </c>
      <c r="F27" s="239">
        <v>0</v>
      </c>
      <c r="G27" s="225">
        <v>3260</v>
      </c>
      <c r="H27" s="224">
        <v>0</v>
      </c>
      <c r="I27" s="224">
        <v>36</v>
      </c>
    </row>
    <row r="28" spans="2:9" ht="14.25" x14ac:dyDescent="0.2">
      <c r="B28" s="222" t="s">
        <v>219</v>
      </c>
      <c r="C28" s="238" t="s">
        <v>220</v>
      </c>
      <c r="D28" s="239">
        <v>0</v>
      </c>
      <c r="E28" s="239">
        <v>0</v>
      </c>
      <c r="F28" s="239">
        <v>0</v>
      </c>
      <c r="G28" s="225">
        <v>0</v>
      </c>
      <c r="H28" s="224">
        <v>0</v>
      </c>
      <c r="I28" s="224">
        <v>0</v>
      </c>
    </row>
    <row r="29" spans="2:9" ht="14.25" x14ac:dyDescent="0.2">
      <c r="B29" s="222" t="s">
        <v>221</v>
      </c>
      <c r="C29" s="238" t="s">
        <v>222</v>
      </c>
      <c r="D29" s="239">
        <v>107</v>
      </c>
      <c r="E29" s="239">
        <v>0</v>
      </c>
      <c r="F29" s="239">
        <v>0</v>
      </c>
      <c r="G29" s="225">
        <v>107</v>
      </c>
      <c r="H29" s="224">
        <v>0</v>
      </c>
      <c r="I29" s="224">
        <v>0</v>
      </c>
    </row>
    <row r="30" spans="2:9" ht="14.25" x14ac:dyDescent="0.2">
      <c r="B30" s="222" t="s">
        <v>223</v>
      </c>
      <c r="C30" s="238"/>
      <c r="D30" s="239">
        <v>128</v>
      </c>
      <c r="E30" s="239">
        <v>0</v>
      </c>
      <c r="F30" s="239">
        <v>0</v>
      </c>
      <c r="G30" s="225">
        <v>128</v>
      </c>
      <c r="H30" s="224">
        <v>0</v>
      </c>
      <c r="I30" s="224">
        <v>0</v>
      </c>
    </row>
    <row r="31" spans="2:9" ht="14.25" x14ac:dyDescent="0.2">
      <c r="B31" s="222" t="s">
        <v>224</v>
      </c>
      <c r="C31" s="238" t="s">
        <v>225</v>
      </c>
      <c r="D31" s="239">
        <v>569</v>
      </c>
      <c r="E31" s="239">
        <v>0</v>
      </c>
      <c r="F31" s="239">
        <v>0</v>
      </c>
      <c r="G31" s="225">
        <v>569</v>
      </c>
      <c r="H31" s="224">
        <v>0</v>
      </c>
      <c r="I31" s="224">
        <v>4</v>
      </c>
    </row>
    <row r="32" spans="2:9" ht="15" thickBot="1" x14ac:dyDescent="0.25">
      <c r="B32" s="222" t="s">
        <v>226</v>
      </c>
      <c r="C32" s="238" t="s">
        <v>227</v>
      </c>
      <c r="D32" s="240">
        <v>0</v>
      </c>
      <c r="E32" s="240">
        <v>0</v>
      </c>
      <c r="F32" s="240">
        <v>0</v>
      </c>
      <c r="G32" s="225">
        <v>0</v>
      </c>
      <c r="H32" s="224">
        <v>0</v>
      </c>
      <c r="I32" s="224">
        <v>0</v>
      </c>
    </row>
    <row r="33" spans="2:9" ht="15.75" thickBot="1" x14ac:dyDescent="0.3">
      <c r="B33" s="241" t="s">
        <v>228</v>
      </c>
      <c r="C33" s="241"/>
      <c r="D33" s="242">
        <v>196258</v>
      </c>
      <c r="E33" s="242">
        <v>115870</v>
      </c>
      <c r="F33" s="242">
        <v>293000</v>
      </c>
      <c r="G33" s="242">
        <v>489258</v>
      </c>
      <c r="H33" s="243">
        <v>36863</v>
      </c>
      <c r="I33" s="243">
        <v>57737</v>
      </c>
    </row>
    <row r="34" spans="2:9" ht="14.25" x14ac:dyDescent="0.2">
      <c r="B34" s="244"/>
      <c r="C34" s="244"/>
      <c r="D34" s="245"/>
      <c r="E34" s="245"/>
      <c r="F34" s="245"/>
      <c r="G34" s="245"/>
      <c r="H34" s="245"/>
    </row>
    <row r="35" spans="2:9" ht="15" x14ac:dyDescent="0.25">
      <c r="B35" s="244" t="s">
        <v>229</v>
      </c>
      <c r="C35" s="244"/>
      <c r="D35" s="245"/>
      <c r="E35" s="229"/>
    </row>
    <row r="36" spans="2:9" ht="15" thickBot="1" x14ac:dyDescent="0.25">
      <c r="B36" s="246" t="s">
        <v>230</v>
      </c>
      <c r="C36" s="247"/>
      <c r="G36" s="248" t="s">
        <v>231</v>
      </c>
    </row>
    <row r="37" spans="2:9" ht="15" thickBot="1" x14ac:dyDescent="0.25">
      <c r="B37" s="249" t="s">
        <v>232</v>
      </c>
      <c r="C37" s="250" t="s">
        <v>233</v>
      </c>
      <c r="D37" s="251" t="s">
        <v>234</v>
      </c>
      <c r="E37" s="251" t="s">
        <v>235</v>
      </c>
      <c r="F37" s="251" t="s">
        <v>236</v>
      </c>
      <c r="G37" s="252" t="s">
        <v>237</v>
      </c>
    </row>
    <row r="38" spans="2:9" ht="14.25" x14ac:dyDescent="0.2">
      <c r="B38" s="253" t="s">
        <v>238</v>
      </c>
      <c r="C38" s="254">
        <v>100000</v>
      </c>
      <c r="D38" s="255">
        <v>60000</v>
      </c>
      <c r="E38" s="256"/>
      <c r="F38" s="256"/>
      <c r="G38" s="257">
        <v>160000</v>
      </c>
    </row>
    <row r="39" spans="2:9" ht="14.25" x14ac:dyDescent="0.2">
      <c r="B39" s="253" t="s">
        <v>239</v>
      </c>
      <c r="C39" s="258">
        <v>299000</v>
      </c>
      <c r="D39" s="255">
        <v>20000</v>
      </c>
      <c r="E39" s="255">
        <v>50000</v>
      </c>
      <c r="F39" s="256"/>
      <c r="G39" s="257">
        <v>369000</v>
      </c>
    </row>
    <row r="40" spans="2:9" ht="14.25" x14ac:dyDescent="0.2">
      <c r="B40" s="253" t="s">
        <v>240</v>
      </c>
      <c r="C40" s="258">
        <v>197000</v>
      </c>
      <c r="D40" s="255">
        <v>41000</v>
      </c>
      <c r="E40" s="255">
        <v>75000</v>
      </c>
      <c r="F40" s="255">
        <v>45000</v>
      </c>
      <c r="G40" s="257">
        <v>358000</v>
      </c>
    </row>
    <row r="41" spans="2:9" ht="14.25" x14ac:dyDescent="0.2">
      <c r="B41" s="253" t="s">
        <v>241</v>
      </c>
      <c r="C41" s="258">
        <v>115000</v>
      </c>
      <c r="D41" s="256"/>
      <c r="E41" s="256"/>
      <c r="F41" s="256"/>
      <c r="G41" s="257">
        <v>115000</v>
      </c>
    </row>
    <row r="42" spans="2:9" ht="15" thickBot="1" x14ac:dyDescent="0.25">
      <c r="B42" s="253"/>
      <c r="C42" s="259"/>
      <c r="D42" s="256"/>
      <c r="E42" s="256"/>
      <c r="F42" s="256"/>
      <c r="G42" s="257"/>
    </row>
    <row r="43" spans="2:9" ht="15" thickBot="1" x14ac:dyDescent="0.25">
      <c r="B43" s="249" t="s">
        <v>242</v>
      </c>
      <c r="C43" s="260">
        <v>711000</v>
      </c>
      <c r="D43" s="260">
        <v>121000</v>
      </c>
      <c r="E43" s="260">
        <v>125000</v>
      </c>
      <c r="F43" s="260">
        <v>45000</v>
      </c>
      <c r="G43" s="261">
        <v>1002000</v>
      </c>
    </row>
    <row r="45" spans="2:9" ht="14.25" x14ac:dyDescent="0.2">
      <c r="B45" s="262" t="s">
        <v>243</v>
      </c>
      <c r="C45" s="263"/>
      <c r="D45" s="263"/>
    </row>
    <row r="46" spans="2:9" ht="15" thickBot="1" x14ac:dyDescent="0.25">
      <c r="B46" s="264" t="s">
        <v>2</v>
      </c>
      <c r="C46" s="263"/>
      <c r="G46" s="265" t="s">
        <v>231</v>
      </c>
    </row>
    <row r="47" spans="2:9" ht="14.25" x14ac:dyDescent="0.2">
      <c r="B47" s="266" t="s">
        <v>232</v>
      </c>
      <c r="C47" s="267" t="s">
        <v>238</v>
      </c>
      <c r="D47" s="267" t="s">
        <v>239</v>
      </c>
      <c r="E47" s="267" t="s">
        <v>240</v>
      </c>
      <c r="F47" s="267" t="s">
        <v>241</v>
      </c>
      <c r="G47" s="267" t="s">
        <v>4</v>
      </c>
    </row>
    <row r="48" spans="2:9" ht="15" thickBot="1" x14ac:dyDescent="0.25">
      <c r="B48" s="268"/>
      <c r="C48" s="269" t="s">
        <v>237</v>
      </c>
      <c r="D48" s="269" t="s">
        <v>237</v>
      </c>
      <c r="E48" s="269" t="s">
        <v>237</v>
      </c>
      <c r="F48" s="269" t="s">
        <v>237</v>
      </c>
      <c r="G48" s="269"/>
    </row>
    <row r="49" spans="2:7" ht="14.25" x14ac:dyDescent="0.2">
      <c r="B49" s="270" t="s">
        <v>238</v>
      </c>
      <c r="C49" s="271">
        <v>259713</v>
      </c>
      <c r="D49" s="256"/>
      <c r="E49" s="256"/>
      <c r="F49" s="256"/>
      <c r="G49" s="258">
        <v>259713</v>
      </c>
    </row>
    <row r="50" spans="2:7" ht="14.25" x14ac:dyDescent="0.2">
      <c r="B50" s="270" t="s">
        <v>239</v>
      </c>
      <c r="C50" s="271"/>
      <c r="D50" s="255">
        <v>259714</v>
      </c>
      <c r="E50" s="256"/>
      <c r="F50" s="256"/>
      <c r="G50" s="258">
        <v>259714</v>
      </c>
    </row>
    <row r="51" spans="2:7" ht="14.25" x14ac:dyDescent="0.2">
      <c r="B51" s="270" t="s">
        <v>240</v>
      </c>
      <c r="C51" s="271"/>
      <c r="D51" s="256"/>
      <c r="E51" s="255">
        <v>259713</v>
      </c>
      <c r="F51" s="256"/>
      <c r="G51" s="258">
        <v>259713</v>
      </c>
    </row>
    <row r="52" spans="2:7" ht="14.25" x14ac:dyDescent="0.2">
      <c r="B52" s="270" t="s">
        <v>241</v>
      </c>
      <c r="C52" s="272"/>
      <c r="D52" s="256"/>
      <c r="E52" s="256"/>
      <c r="F52" s="255">
        <v>86571</v>
      </c>
      <c r="G52" s="258">
        <v>86571</v>
      </c>
    </row>
    <row r="53" spans="2:7" ht="15" thickBot="1" x14ac:dyDescent="0.25">
      <c r="B53" s="270"/>
      <c r="C53" s="272"/>
      <c r="D53" s="256"/>
      <c r="E53" s="256"/>
      <c r="F53" s="256"/>
      <c r="G53" s="258"/>
    </row>
    <row r="54" spans="2:7" ht="15" thickBot="1" x14ac:dyDescent="0.25">
      <c r="B54" s="273" t="s">
        <v>242</v>
      </c>
      <c r="C54" s="274">
        <v>259713</v>
      </c>
      <c r="D54" s="274">
        <v>259714</v>
      </c>
      <c r="E54" s="274">
        <v>259713</v>
      </c>
      <c r="F54" s="274">
        <v>86571</v>
      </c>
      <c r="G54" s="260">
        <v>865711</v>
      </c>
    </row>
    <row r="55" spans="2:7" ht="14.25" x14ac:dyDescent="0.2">
      <c r="B55" s="275"/>
      <c r="C55" s="276"/>
      <c r="D55" s="276"/>
    </row>
    <row r="56" spans="2:7" ht="14.25" x14ac:dyDescent="0.2">
      <c r="B56" s="199"/>
      <c r="C56" s="247"/>
      <c r="D56" s="247"/>
    </row>
    <row r="57" spans="2:7" ht="14.25" x14ac:dyDescent="0.2">
      <c r="B57" s="199"/>
    </row>
  </sheetData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22"/>
  <sheetViews>
    <sheetView zoomScale="75" workbookViewId="0">
      <selection activeCell="B56" sqref="B56"/>
    </sheetView>
  </sheetViews>
  <sheetFormatPr defaultRowHeight="12.75" x14ac:dyDescent="0.2"/>
  <cols>
    <col min="1" max="1" width="24" style="280" customWidth="1"/>
    <col min="2" max="2" width="17.7109375" style="280" customWidth="1"/>
    <col min="3" max="4" width="16" style="280" customWidth="1"/>
    <col min="5" max="5" width="15.85546875" style="280" customWidth="1"/>
    <col min="6" max="6" width="16" style="280" customWidth="1"/>
    <col min="7" max="7" width="15.7109375" style="280" customWidth="1"/>
    <col min="8" max="8" width="15.85546875" style="280" customWidth="1"/>
    <col min="9" max="9" width="16.140625" style="280" customWidth="1"/>
    <col min="10" max="10" width="14.7109375" style="280" customWidth="1"/>
    <col min="11" max="11" width="17.7109375" style="280" customWidth="1"/>
    <col min="12" max="12" width="14.85546875" style="280" customWidth="1"/>
    <col min="13" max="13" width="16" style="280" customWidth="1"/>
    <col min="14" max="14" width="16.85546875" style="280" customWidth="1"/>
    <col min="15" max="15" width="16.140625" style="280" bestFit="1" customWidth="1"/>
    <col min="16" max="16" width="16.7109375" style="280" bestFit="1" customWidth="1"/>
    <col min="17" max="17" width="14.85546875" style="280" bestFit="1" customWidth="1"/>
    <col min="18" max="18" width="16.140625" style="280" bestFit="1" customWidth="1"/>
    <col min="19" max="19" width="14.85546875" style="280" bestFit="1" customWidth="1"/>
    <col min="20" max="20" width="15" style="280" hidden="1" customWidth="1"/>
    <col min="21" max="16384" width="9.140625" style="280"/>
  </cols>
  <sheetData>
    <row r="2" spans="1:20" ht="20.25" x14ac:dyDescent="0.3">
      <c r="A2" s="277" t="s">
        <v>244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9"/>
      <c r="O2" s="279"/>
      <c r="P2" s="278"/>
      <c r="Q2" s="278"/>
      <c r="R2" s="278"/>
      <c r="S2" s="278"/>
    </row>
    <row r="4" spans="1:20" ht="15.75" thickBot="1" x14ac:dyDescent="0.25">
      <c r="J4" s="281"/>
      <c r="K4" s="281"/>
      <c r="L4" s="281"/>
      <c r="M4" s="281"/>
      <c r="N4" s="282" t="s">
        <v>245</v>
      </c>
      <c r="S4" s="283"/>
      <c r="T4" s="281" t="s">
        <v>246</v>
      </c>
    </row>
    <row r="5" spans="1:20" ht="33.75" customHeight="1" x14ac:dyDescent="0.25">
      <c r="A5" s="284" t="s">
        <v>247</v>
      </c>
      <c r="B5" s="285" t="s">
        <v>248</v>
      </c>
      <c r="C5" s="286"/>
      <c r="D5" s="286"/>
      <c r="E5" s="287"/>
      <c r="F5" s="286"/>
      <c r="G5" s="286"/>
      <c r="H5" s="286"/>
      <c r="I5" s="286"/>
      <c r="J5" s="288"/>
      <c r="K5" s="288"/>
      <c r="L5" s="288"/>
      <c r="M5" s="288"/>
      <c r="N5" s="288"/>
      <c r="T5" s="288"/>
    </row>
    <row r="6" spans="1:20" ht="30" customHeight="1" x14ac:dyDescent="0.25">
      <c r="A6" s="289"/>
      <c r="B6" s="290" t="s">
        <v>249</v>
      </c>
      <c r="C6" s="291" t="s">
        <v>250</v>
      </c>
      <c r="D6" s="292"/>
      <c r="E6" s="292"/>
      <c r="F6" s="292"/>
      <c r="G6" s="292"/>
      <c r="H6" s="292"/>
      <c r="I6" s="292"/>
      <c r="J6" s="293"/>
      <c r="K6" s="293"/>
      <c r="L6" s="293"/>
      <c r="M6" s="293"/>
      <c r="N6" s="293"/>
      <c r="T6" s="293"/>
    </row>
    <row r="7" spans="1:20" ht="29.25" customHeight="1" thickBot="1" x14ac:dyDescent="0.25">
      <c r="A7" s="289"/>
      <c r="B7" s="289"/>
      <c r="C7" s="294" t="s">
        <v>251</v>
      </c>
      <c r="D7" s="295" t="s">
        <v>72</v>
      </c>
      <c r="E7" s="295" t="s">
        <v>95</v>
      </c>
      <c r="F7" s="295" t="s">
        <v>96</v>
      </c>
      <c r="G7" s="295" t="s">
        <v>98</v>
      </c>
      <c r="H7" s="295" t="s">
        <v>99</v>
      </c>
      <c r="I7" s="295" t="s">
        <v>101</v>
      </c>
      <c r="J7" s="295" t="s">
        <v>102</v>
      </c>
      <c r="K7" s="295" t="s">
        <v>104</v>
      </c>
      <c r="L7" s="295" t="s">
        <v>105</v>
      </c>
      <c r="M7" s="295" t="s">
        <v>252</v>
      </c>
      <c r="N7" s="296" t="s">
        <v>253</v>
      </c>
      <c r="T7" s="297" t="s">
        <v>104</v>
      </c>
    </row>
    <row r="8" spans="1:20" ht="13.5" thickBot="1" x14ac:dyDescent="0.25">
      <c r="A8" s="298" t="s">
        <v>0</v>
      </c>
      <c r="B8" s="298">
        <v>1</v>
      </c>
      <c r="C8" s="299">
        <v>2</v>
      </c>
      <c r="D8" s="300">
        <v>3</v>
      </c>
      <c r="E8" s="300">
        <v>4</v>
      </c>
      <c r="F8" s="300">
        <v>5</v>
      </c>
      <c r="G8" s="300">
        <v>6</v>
      </c>
      <c r="H8" s="300">
        <v>7</v>
      </c>
      <c r="I8" s="300">
        <v>8</v>
      </c>
      <c r="J8" s="300">
        <v>9</v>
      </c>
      <c r="K8" s="300">
        <v>10</v>
      </c>
      <c r="L8" s="300">
        <v>11</v>
      </c>
      <c r="M8" s="300">
        <v>12</v>
      </c>
      <c r="N8" s="301">
        <v>13</v>
      </c>
      <c r="T8" s="301">
        <v>20</v>
      </c>
    </row>
    <row r="9" spans="1:20" ht="36.75" customHeight="1" x14ac:dyDescent="0.25">
      <c r="A9" s="302" t="s">
        <v>254</v>
      </c>
      <c r="B9" s="303">
        <v>126000000</v>
      </c>
      <c r="C9" s="304">
        <v>11572878</v>
      </c>
      <c r="D9" s="305">
        <v>5229443</v>
      </c>
      <c r="E9" s="305">
        <v>7700431</v>
      </c>
      <c r="F9" s="305">
        <v>8639271</v>
      </c>
      <c r="G9" s="305">
        <v>8655832</v>
      </c>
      <c r="H9" s="305">
        <v>7927273</v>
      </c>
      <c r="I9" s="305">
        <v>12487771</v>
      </c>
      <c r="J9" s="305">
        <v>8706648</v>
      </c>
      <c r="K9" s="305">
        <v>8383059</v>
      </c>
      <c r="L9" s="305">
        <v>9140804</v>
      </c>
      <c r="M9" s="305">
        <v>12852995</v>
      </c>
      <c r="N9" s="306">
        <v>23455878</v>
      </c>
      <c r="P9" s="307"/>
      <c r="T9" s="306">
        <v>4184888</v>
      </c>
    </row>
    <row r="10" spans="1:20" ht="23.25" customHeight="1" thickBot="1" x14ac:dyDescent="0.25">
      <c r="A10" s="308"/>
      <c r="B10" s="309"/>
      <c r="C10" s="310"/>
      <c r="D10" s="311"/>
      <c r="E10" s="311"/>
      <c r="F10" s="311"/>
      <c r="G10" s="311"/>
      <c r="H10" s="311"/>
      <c r="I10" s="311"/>
      <c r="J10" s="311"/>
      <c r="K10" s="311"/>
      <c r="L10" s="311"/>
      <c r="M10" s="311"/>
      <c r="N10" s="312"/>
      <c r="T10" s="312" t="s">
        <v>255</v>
      </c>
    </row>
    <row r="11" spans="1:20" x14ac:dyDescent="0.2">
      <c r="P11" s="307"/>
    </row>
    <row r="14" spans="1:20" ht="15.75" thickBot="1" x14ac:dyDescent="0.25">
      <c r="J14" s="281"/>
      <c r="K14" s="281"/>
      <c r="L14" s="281"/>
      <c r="M14" s="281"/>
      <c r="N14" s="282" t="s">
        <v>245</v>
      </c>
    </row>
    <row r="15" spans="1:20" ht="34.5" customHeight="1" x14ac:dyDescent="0.25">
      <c r="A15" s="284" t="s">
        <v>247</v>
      </c>
      <c r="B15" s="285" t="s">
        <v>256</v>
      </c>
      <c r="C15" s="286"/>
      <c r="D15" s="286"/>
      <c r="E15" s="287"/>
      <c r="F15" s="286"/>
      <c r="G15" s="286"/>
      <c r="H15" s="286"/>
      <c r="I15" s="286"/>
      <c r="J15" s="288"/>
      <c r="K15" s="288"/>
      <c r="L15" s="288"/>
      <c r="M15" s="288"/>
      <c r="N15" s="288"/>
    </row>
    <row r="16" spans="1:20" ht="30" customHeight="1" x14ac:dyDescent="0.25">
      <c r="A16" s="289"/>
      <c r="B16" s="290" t="s">
        <v>257</v>
      </c>
      <c r="C16" s="291" t="s">
        <v>250</v>
      </c>
      <c r="D16" s="292"/>
      <c r="E16" s="292"/>
      <c r="F16" s="292"/>
      <c r="G16" s="292"/>
      <c r="H16" s="292"/>
      <c r="I16" s="292"/>
      <c r="J16" s="293"/>
      <c r="K16" s="293"/>
      <c r="L16" s="293"/>
      <c r="M16" s="293"/>
      <c r="N16" s="293"/>
    </row>
    <row r="17" spans="1:16" ht="30" customHeight="1" thickBot="1" x14ac:dyDescent="0.3">
      <c r="A17" s="289"/>
      <c r="B17" s="290" t="s">
        <v>258</v>
      </c>
      <c r="C17" s="313" t="s">
        <v>251</v>
      </c>
      <c r="D17" s="314" t="s">
        <v>72</v>
      </c>
      <c r="E17" s="314" t="s">
        <v>95</v>
      </c>
      <c r="F17" s="314" t="s">
        <v>96</v>
      </c>
      <c r="G17" s="314" t="s">
        <v>98</v>
      </c>
      <c r="H17" s="314" t="s">
        <v>99</v>
      </c>
      <c r="I17" s="314" t="s">
        <v>101</v>
      </c>
      <c r="J17" s="314" t="s">
        <v>102</v>
      </c>
      <c r="K17" s="314" t="s">
        <v>104</v>
      </c>
      <c r="L17" s="314" t="s">
        <v>105</v>
      </c>
      <c r="M17" s="295" t="s">
        <v>252</v>
      </c>
      <c r="N17" s="296" t="s">
        <v>253</v>
      </c>
    </row>
    <row r="18" spans="1:16" ht="13.5" thickBot="1" x14ac:dyDescent="0.25">
      <c r="A18" s="298" t="s">
        <v>0</v>
      </c>
      <c r="B18" s="298">
        <v>1</v>
      </c>
      <c r="C18" s="299">
        <v>2</v>
      </c>
      <c r="D18" s="300">
        <v>3</v>
      </c>
      <c r="E18" s="300">
        <v>4</v>
      </c>
      <c r="F18" s="300">
        <v>5</v>
      </c>
      <c r="G18" s="300">
        <v>6</v>
      </c>
      <c r="H18" s="300">
        <v>7</v>
      </c>
      <c r="I18" s="300">
        <v>8</v>
      </c>
      <c r="J18" s="300">
        <v>9</v>
      </c>
      <c r="K18" s="300">
        <v>10</v>
      </c>
      <c r="L18" s="300">
        <v>11</v>
      </c>
      <c r="M18" s="300">
        <v>12</v>
      </c>
      <c r="N18" s="301">
        <v>13</v>
      </c>
    </row>
    <row r="19" spans="1:16" ht="37.5" customHeight="1" x14ac:dyDescent="0.25">
      <c r="A19" s="302" t="s">
        <v>254</v>
      </c>
      <c r="B19" s="303">
        <v>126000000</v>
      </c>
      <c r="C19" s="304">
        <v>7217526</v>
      </c>
      <c r="D19" s="305">
        <v>8070063</v>
      </c>
      <c r="E19" s="305">
        <v>8099770</v>
      </c>
      <c r="F19" s="305">
        <v>10001154</v>
      </c>
      <c r="G19" s="305">
        <v>7927487</v>
      </c>
      <c r="H19" s="305">
        <v>10891179</v>
      </c>
      <c r="I19" s="305">
        <v>9952189</v>
      </c>
      <c r="J19" s="305">
        <v>8771441</v>
      </c>
      <c r="K19" s="305">
        <v>9764163</v>
      </c>
      <c r="L19" s="305">
        <f>9354809+11</f>
        <v>9354820</v>
      </c>
      <c r="M19" s="305"/>
      <c r="N19" s="306"/>
      <c r="P19" s="307"/>
    </row>
    <row r="20" spans="1:16" ht="23.25" customHeight="1" thickBot="1" x14ac:dyDescent="0.25">
      <c r="A20" s="308"/>
      <c r="B20" s="309"/>
      <c r="C20" s="310"/>
      <c r="D20" s="311"/>
      <c r="E20" s="311"/>
      <c r="F20" s="311"/>
      <c r="G20" s="311"/>
      <c r="H20" s="311"/>
      <c r="I20" s="311"/>
      <c r="J20" s="311"/>
      <c r="K20" s="311"/>
      <c r="L20" s="311"/>
      <c r="M20" s="311"/>
      <c r="N20" s="312"/>
    </row>
    <row r="21" spans="1:16" x14ac:dyDescent="0.2">
      <c r="P21" s="307"/>
    </row>
    <row r="22" spans="1:16" x14ac:dyDescent="0.2">
      <c r="A22" s="315"/>
    </row>
  </sheetData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H17"/>
  <sheetViews>
    <sheetView zoomScale="75" workbookViewId="0">
      <selection activeCell="B56" sqref="B56"/>
    </sheetView>
  </sheetViews>
  <sheetFormatPr defaultRowHeight="12.75" x14ac:dyDescent="0.2"/>
  <cols>
    <col min="1" max="1" width="24" style="280" customWidth="1"/>
    <col min="2" max="2" width="19.28515625" style="280" customWidth="1"/>
    <col min="3" max="3" width="21.7109375" style="280" customWidth="1"/>
    <col min="4" max="4" width="17.28515625" style="280" customWidth="1"/>
    <col min="5" max="5" width="20.7109375" style="280" customWidth="1"/>
    <col min="6" max="6" width="19.5703125" style="280" customWidth="1"/>
    <col min="7" max="7" width="22.28515625" style="280" customWidth="1"/>
    <col min="8" max="8" width="21.28515625" style="280" customWidth="1"/>
    <col min="9" max="16384" width="9.140625" style="280"/>
  </cols>
  <sheetData>
    <row r="4" spans="1:8" ht="20.25" x14ac:dyDescent="0.3">
      <c r="A4" s="277" t="s">
        <v>259</v>
      </c>
      <c r="B4" s="278"/>
      <c r="C4" s="278"/>
      <c r="D4" s="278"/>
      <c r="E4" s="278"/>
      <c r="F4" s="278"/>
      <c r="G4" s="278"/>
      <c r="H4" s="278"/>
    </row>
    <row r="7" spans="1:8" ht="15.75" thickBot="1" x14ac:dyDescent="0.25">
      <c r="C7" s="315"/>
      <c r="D7" s="316"/>
      <c r="E7" s="315"/>
      <c r="F7" s="315"/>
      <c r="G7" s="315"/>
      <c r="H7" s="282" t="s">
        <v>260</v>
      </c>
    </row>
    <row r="8" spans="1:8" ht="37.5" customHeight="1" x14ac:dyDescent="0.25">
      <c r="A8" s="284" t="s">
        <v>261</v>
      </c>
      <c r="B8" s="284" t="s">
        <v>262</v>
      </c>
      <c r="C8" s="317" t="s">
        <v>263</v>
      </c>
      <c r="D8" s="317" t="s">
        <v>264</v>
      </c>
      <c r="E8" s="284" t="s">
        <v>178</v>
      </c>
      <c r="F8" s="317" t="s">
        <v>265</v>
      </c>
      <c r="G8" s="284" t="s">
        <v>265</v>
      </c>
      <c r="H8" s="284" t="s">
        <v>266</v>
      </c>
    </row>
    <row r="9" spans="1:8" ht="36.75" customHeight="1" x14ac:dyDescent="0.25">
      <c r="A9" s="289"/>
      <c r="B9" s="318" t="s">
        <v>267</v>
      </c>
      <c r="C9" s="318" t="s">
        <v>268</v>
      </c>
      <c r="D9" s="318" t="s">
        <v>269</v>
      </c>
      <c r="E9" s="318" t="s">
        <v>270</v>
      </c>
      <c r="F9" s="318" t="s">
        <v>271</v>
      </c>
      <c r="G9" s="318" t="s">
        <v>272</v>
      </c>
      <c r="H9" s="319" t="s">
        <v>273</v>
      </c>
    </row>
    <row r="10" spans="1:8" ht="36.75" customHeight="1" thickBot="1" x14ac:dyDescent="0.3">
      <c r="A10" s="289"/>
      <c r="B10" s="318" t="s">
        <v>274</v>
      </c>
      <c r="C10" s="318" t="s">
        <v>275</v>
      </c>
      <c r="D10" s="319"/>
      <c r="E10" s="318">
        <v>2014</v>
      </c>
      <c r="F10" s="319"/>
      <c r="G10" s="318" t="s">
        <v>276</v>
      </c>
      <c r="H10" s="319"/>
    </row>
    <row r="11" spans="1:8" ht="13.5" thickBot="1" x14ac:dyDescent="0.25">
      <c r="A11" s="298" t="s">
        <v>0</v>
      </c>
      <c r="B11" s="298">
        <v>1</v>
      </c>
      <c r="C11" s="298">
        <v>2</v>
      </c>
      <c r="D11" s="298">
        <v>3</v>
      </c>
      <c r="E11" s="298">
        <v>4</v>
      </c>
      <c r="F11" s="298">
        <v>5</v>
      </c>
      <c r="G11" s="298">
        <v>6</v>
      </c>
      <c r="H11" s="298">
        <v>7</v>
      </c>
    </row>
    <row r="12" spans="1:8" ht="51.75" customHeight="1" x14ac:dyDescent="0.25">
      <c r="A12" s="320" t="s">
        <v>254</v>
      </c>
      <c r="B12" s="303">
        <v>126000000</v>
      </c>
      <c r="C12" s="321">
        <v>2619068</v>
      </c>
      <c r="D12" s="321">
        <v>5852522</v>
      </c>
      <c r="E12" s="321">
        <v>84480740</v>
      </c>
      <c r="F12" s="321">
        <v>90333262</v>
      </c>
      <c r="G12" s="322">
        <v>92952330</v>
      </c>
      <c r="H12" s="321">
        <f>SUM(B12-G12)</f>
        <v>33047670</v>
      </c>
    </row>
    <row r="13" spans="1:8" ht="36" customHeight="1" thickBot="1" x14ac:dyDescent="0.25">
      <c r="A13" s="308"/>
      <c r="B13" s="309"/>
      <c r="C13" s="309"/>
      <c r="D13" s="309"/>
      <c r="E13" s="309"/>
      <c r="F13" s="309"/>
      <c r="G13" s="323"/>
      <c r="H13" s="309"/>
    </row>
    <row r="15" spans="1:8" x14ac:dyDescent="0.2">
      <c r="F15" s="307"/>
      <c r="G15" s="307"/>
      <c r="H15" s="307"/>
    </row>
    <row r="16" spans="1:8" ht="18.75" x14ac:dyDescent="0.3">
      <c r="A16" s="324"/>
      <c r="B16" s="324"/>
      <c r="C16" s="325"/>
      <c r="G16" s="307"/>
      <c r="H16" s="307"/>
    </row>
    <row r="17" spans="7:7" x14ac:dyDescent="0.2">
      <c r="G17" s="307"/>
    </row>
  </sheetData>
  <pageMargins left="0.70866141732283472" right="0.70866141732283472" top="0.74803149606299213" bottom="0.74803149606299213" header="0.31496062992125984" footer="0.31496062992125984"/>
  <pageSetup paperSize="9" scale="5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K50"/>
  <sheetViews>
    <sheetView topLeftCell="A13" zoomScaleNormal="100" workbookViewId="0">
      <selection activeCell="B56" sqref="B56"/>
    </sheetView>
  </sheetViews>
  <sheetFormatPr defaultColWidth="11.42578125" defaultRowHeight="15" x14ac:dyDescent="0.25"/>
  <cols>
    <col min="1" max="1" width="1.7109375" style="326" customWidth="1"/>
    <col min="2" max="2" width="29.42578125" style="326" customWidth="1"/>
    <col min="3" max="3" width="17.5703125" style="326" customWidth="1"/>
    <col min="4" max="4" width="16" style="326" customWidth="1"/>
    <col min="5" max="5" width="17.28515625" style="326" customWidth="1"/>
    <col min="6" max="6" width="18.140625" style="326" customWidth="1"/>
    <col min="7" max="7" width="15.7109375" style="326" customWidth="1"/>
    <col min="8" max="8" width="18.7109375" style="326" bestFit="1" customWidth="1"/>
    <col min="9" max="9" width="17" style="326" customWidth="1"/>
    <col min="10" max="10" width="20" style="326" customWidth="1"/>
    <col min="11" max="254" width="11.42578125" style="326"/>
    <col min="255" max="255" width="1.7109375" style="326" customWidth="1"/>
    <col min="256" max="256" width="30.7109375" style="326" customWidth="1"/>
    <col min="257" max="259" width="14.7109375" style="326" customWidth="1"/>
    <col min="260" max="260" width="17.28515625" style="326" bestFit="1" customWidth="1"/>
    <col min="261" max="261" width="14.7109375" style="326" customWidth="1"/>
    <col min="262" max="262" width="18.7109375" style="326" bestFit="1" customWidth="1"/>
    <col min="263" max="263" width="14.7109375" style="326" customWidth="1"/>
    <col min="264" max="264" width="16.85546875" style="326" customWidth="1"/>
    <col min="265" max="510" width="11.42578125" style="326"/>
    <col min="511" max="511" width="1.7109375" style="326" customWidth="1"/>
    <col min="512" max="512" width="30.7109375" style="326" customWidth="1"/>
    <col min="513" max="515" width="14.7109375" style="326" customWidth="1"/>
    <col min="516" max="516" width="17.28515625" style="326" bestFit="1" customWidth="1"/>
    <col min="517" max="517" width="14.7109375" style="326" customWidth="1"/>
    <col min="518" max="518" width="18.7109375" style="326" bestFit="1" customWidth="1"/>
    <col min="519" max="519" width="14.7109375" style="326" customWidth="1"/>
    <col min="520" max="520" width="16.85546875" style="326" customWidth="1"/>
    <col min="521" max="766" width="11.42578125" style="326"/>
    <col min="767" max="767" width="1.7109375" style="326" customWidth="1"/>
    <col min="768" max="768" width="30.7109375" style="326" customWidth="1"/>
    <col min="769" max="771" width="14.7109375" style="326" customWidth="1"/>
    <col min="772" max="772" width="17.28515625" style="326" bestFit="1" customWidth="1"/>
    <col min="773" max="773" width="14.7109375" style="326" customWidth="1"/>
    <col min="774" max="774" width="18.7109375" style="326" bestFit="1" customWidth="1"/>
    <col min="775" max="775" width="14.7109375" style="326" customWidth="1"/>
    <col min="776" max="776" width="16.85546875" style="326" customWidth="1"/>
    <col min="777" max="1022" width="11.42578125" style="326"/>
    <col min="1023" max="1023" width="1.7109375" style="326" customWidth="1"/>
    <col min="1024" max="1024" width="30.7109375" style="326" customWidth="1"/>
    <col min="1025" max="1027" width="14.7109375" style="326" customWidth="1"/>
    <col min="1028" max="1028" width="17.28515625" style="326" bestFit="1" customWidth="1"/>
    <col min="1029" max="1029" width="14.7109375" style="326" customWidth="1"/>
    <col min="1030" max="1030" width="18.7109375" style="326" bestFit="1" customWidth="1"/>
    <col min="1031" max="1031" width="14.7109375" style="326" customWidth="1"/>
    <col min="1032" max="1032" width="16.85546875" style="326" customWidth="1"/>
    <col min="1033" max="1278" width="11.42578125" style="326"/>
    <col min="1279" max="1279" width="1.7109375" style="326" customWidth="1"/>
    <col min="1280" max="1280" width="30.7109375" style="326" customWidth="1"/>
    <col min="1281" max="1283" width="14.7109375" style="326" customWidth="1"/>
    <col min="1284" max="1284" width="17.28515625" style="326" bestFit="1" customWidth="1"/>
    <col min="1285" max="1285" width="14.7109375" style="326" customWidth="1"/>
    <col min="1286" max="1286" width="18.7109375" style="326" bestFit="1" customWidth="1"/>
    <col min="1287" max="1287" width="14.7109375" style="326" customWidth="1"/>
    <col min="1288" max="1288" width="16.85546875" style="326" customWidth="1"/>
    <col min="1289" max="1534" width="11.42578125" style="326"/>
    <col min="1535" max="1535" width="1.7109375" style="326" customWidth="1"/>
    <col min="1536" max="1536" width="30.7109375" style="326" customWidth="1"/>
    <col min="1537" max="1539" width="14.7109375" style="326" customWidth="1"/>
    <col min="1540" max="1540" width="17.28515625" style="326" bestFit="1" customWidth="1"/>
    <col min="1541" max="1541" width="14.7109375" style="326" customWidth="1"/>
    <col min="1542" max="1542" width="18.7109375" style="326" bestFit="1" customWidth="1"/>
    <col min="1543" max="1543" width="14.7109375" style="326" customWidth="1"/>
    <col min="1544" max="1544" width="16.85546875" style="326" customWidth="1"/>
    <col min="1545" max="1790" width="11.42578125" style="326"/>
    <col min="1791" max="1791" width="1.7109375" style="326" customWidth="1"/>
    <col min="1792" max="1792" width="30.7109375" style="326" customWidth="1"/>
    <col min="1793" max="1795" width="14.7109375" style="326" customWidth="1"/>
    <col min="1796" max="1796" width="17.28515625" style="326" bestFit="1" customWidth="1"/>
    <col min="1797" max="1797" width="14.7109375" style="326" customWidth="1"/>
    <col min="1798" max="1798" width="18.7109375" style="326" bestFit="1" customWidth="1"/>
    <col min="1799" max="1799" width="14.7109375" style="326" customWidth="1"/>
    <col min="1800" max="1800" width="16.85546875" style="326" customWidth="1"/>
    <col min="1801" max="2046" width="11.42578125" style="326"/>
    <col min="2047" max="2047" width="1.7109375" style="326" customWidth="1"/>
    <col min="2048" max="2048" width="30.7109375" style="326" customWidth="1"/>
    <col min="2049" max="2051" width="14.7109375" style="326" customWidth="1"/>
    <col min="2052" max="2052" width="17.28515625" style="326" bestFit="1" customWidth="1"/>
    <col min="2053" max="2053" width="14.7109375" style="326" customWidth="1"/>
    <col min="2054" max="2054" width="18.7109375" style="326" bestFit="1" customWidth="1"/>
    <col min="2055" max="2055" width="14.7109375" style="326" customWidth="1"/>
    <col min="2056" max="2056" width="16.85546875" style="326" customWidth="1"/>
    <col min="2057" max="2302" width="11.42578125" style="326"/>
    <col min="2303" max="2303" width="1.7109375" style="326" customWidth="1"/>
    <col min="2304" max="2304" width="30.7109375" style="326" customWidth="1"/>
    <col min="2305" max="2307" width="14.7109375" style="326" customWidth="1"/>
    <col min="2308" max="2308" width="17.28515625" style="326" bestFit="1" customWidth="1"/>
    <col min="2309" max="2309" width="14.7109375" style="326" customWidth="1"/>
    <col min="2310" max="2310" width="18.7109375" style="326" bestFit="1" customWidth="1"/>
    <col min="2311" max="2311" width="14.7109375" style="326" customWidth="1"/>
    <col min="2312" max="2312" width="16.85546875" style="326" customWidth="1"/>
    <col min="2313" max="2558" width="11.42578125" style="326"/>
    <col min="2559" max="2559" width="1.7109375" style="326" customWidth="1"/>
    <col min="2560" max="2560" width="30.7109375" style="326" customWidth="1"/>
    <col min="2561" max="2563" width="14.7109375" style="326" customWidth="1"/>
    <col min="2564" max="2564" width="17.28515625" style="326" bestFit="1" customWidth="1"/>
    <col min="2565" max="2565" width="14.7109375" style="326" customWidth="1"/>
    <col min="2566" max="2566" width="18.7109375" style="326" bestFit="1" customWidth="1"/>
    <col min="2567" max="2567" width="14.7109375" style="326" customWidth="1"/>
    <col min="2568" max="2568" width="16.85546875" style="326" customWidth="1"/>
    <col min="2569" max="2814" width="11.42578125" style="326"/>
    <col min="2815" max="2815" width="1.7109375" style="326" customWidth="1"/>
    <col min="2816" max="2816" width="30.7109375" style="326" customWidth="1"/>
    <col min="2817" max="2819" width="14.7109375" style="326" customWidth="1"/>
    <col min="2820" max="2820" width="17.28515625" style="326" bestFit="1" customWidth="1"/>
    <col min="2821" max="2821" width="14.7109375" style="326" customWidth="1"/>
    <col min="2822" max="2822" width="18.7109375" style="326" bestFit="1" customWidth="1"/>
    <col min="2823" max="2823" width="14.7109375" style="326" customWidth="1"/>
    <col min="2824" max="2824" width="16.85546875" style="326" customWidth="1"/>
    <col min="2825" max="3070" width="11.42578125" style="326"/>
    <col min="3071" max="3071" width="1.7109375" style="326" customWidth="1"/>
    <col min="3072" max="3072" width="30.7109375" style="326" customWidth="1"/>
    <col min="3073" max="3075" width="14.7109375" style="326" customWidth="1"/>
    <col min="3076" max="3076" width="17.28515625" style="326" bestFit="1" customWidth="1"/>
    <col min="3077" max="3077" width="14.7109375" style="326" customWidth="1"/>
    <col min="3078" max="3078" width="18.7109375" style="326" bestFit="1" customWidth="1"/>
    <col min="3079" max="3079" width="14.7109375" style="326" customWidth="1"/>
    <col min="3080" max="3080" width="16.85546875" style="326" customWidth="1"/>
    <col min="3081" max="3326" width="11.42578125" style="326"/>
    <col min="3327" max="3327" width="1.7109375" style="326" customWidth="1"/>
    <col min="3328" max="3328" width="30.7109375" style="326" customWidth="1"/>
    <col min="3329" max="3331" width="14.7109375" style="326" customWidth="1"/>
    <col min="3332" max="3332" width="17.28515625" style="326" bestFit="1" customWidth="1"/>
    <col min="3333" max="3333" width="14.7109375" style="326" customWidth="1"/>
    <col min="3334" max="3334" width="18.7109375" style="326" bestFit="1" customWidth="1"/>
    <col min="3335" max="3335" width="14.7109375" style="326" customWidth="1"/>
    <col min="3336" max="3336" width="16.85546875" style="326" customWidth="1"/>
    <col min="3337" max="3582" width="11.42578125" style="326"/>
    <col min="3583" max="3583" width="1.7109375" style="326" customWidth="1"/>
    <col min="3584" max="3584" width="30.7109375" style="326" customWidth="1"/>
    <col min="3585" max="3587" width="14.7109375" style="326" customWidth="1"/>
    <col min="3588" max="3588" width="17.28515625" style="326" bestFit="1" customWidth="1"/>
    <col min="3589" max="3589" width="14.7109375" style="326" customWidth="1"/>
    <col min="3590" max="3590" width="18.7109375" style="326" bestFit="1" customWidth="1"/>
    <col min="3591" max="3591" width="14.7109375" style="326" customWidth="1"/>
    <col min="3592" max="3592" width="16.85546875" style="326" customWidth="1"/>
    <col min="3593" max="3838" width="11.42578125" style="326"/>
    <col min="3839" max="3839" width="1.7109375" style="326" customWidth="1"/>
    <col min="3840" max="3840" width="30.7109375" style="326" customWidth="1"/>
    <col min="3841" max="3843" width="14.7109375" style="326" customWidth="1"/>
    <col min="3844" max="3844" width="17.28515625" style="326" bestFit="1" customWidth="1"/>
    <col min="3845" max="3845" width="14.7109375" style="326" customWidth="1"/>
    <col min="3846" max="3846" width="18.7109375" style="326" bestFit="1" customWidth="1"/>
    <col min="3847" max="3847" width="14.7109375" style="326" customWidth="1"/>
    <col min="3848" max="3848" width="16.85546875" style="326" customWidth="1"/>
    <col min="3849" max="4094" width="11.42578125" style="326"/>
    <col min="4095" max="4095" width="1.7109375" style="326" customWidth="1"/>
    <col min="4096" max="4096" width="30.7109375" style="326" customWidth="1"/>
    <col min="4097" max="4099" width="14.7109375" style="326" customWidth="1"/>
    <col min="4100" max="4100" width="17.28515625" style="326" bestFit="1" customWidth="1"/>
    <col min="4101" max="4101" width="14.7109375" style="326" customWidth="1"/>
    <col min="4102" max="4102" width="18.7109375" style="326" bestFit="1" customWidth="1"/>
    <col min="4103" max="4103" width="14.7109375" style="326" customWidth="1"/>
    <col min="4104" max="4104" width="16.85546875" style="326" customWidth="1"/>
    <col min="4105" max="4350" width="11.42578125" style="326"/>
    <col min="4351" max="4351" width="1.7109375" style="326" customWidth="1"/>
    <col min="4352" max="4352" width="30.7109375" style="326" customWidth="1"/>
    <col min="4353" max="4355" width="14.7109375" style="326" customWidth="1"/>
    <col min="4356" max="4356" width="17.28515625" style="326" bestFit="1" customWidth="1"/>
    <col min="4357" max="4357" width="14.7109375" style="326" customWidth="1"/>
    <col min="4358" max="4358" width="18.7109375" style="326" bestFit="1" customWidth="1"/>
    <col min="4359" max="4359" width="14.7109375" style="326" customWidth="1"/>
    <col min="4360" max="4360" width="16.85546875" style="326" customWidth="1"/>
    <col min="4361" max="4606" width="11.42578125" style="326"/>
    <col min="4607" max="4607" width="1.7109375" style="326" customWidth="1"/>
    <col min="4608" max="4608" width="30.7109375" style="326" customWidth="1"/>
    <col min="4609" max="4611" width="14.7109375" style="326" customWidth="1"/>
    <col min="4612" max="4612" width="17.28515625" style="326" bestFit="1" customWidth="1"/>
    <col min="4613" max="4613" width="14.7109375" style="326" customWidth="1"/>
    <col min="4614" max="4614" width="18.7109375" style="326" bestFit="1" customWidth="1"/>
    <col min="4615" max="4615" width="14.7109375" style="326" customWidth="1"/>
    <col min="4616" max="4616" width="16.85546875" style="326" customWidth="1"/>
    <col min="4617" max="4862" width="11.42578125" style="326"/>
    <col min="4863" max="4863" width="1.7109375" style="326" customWidth="1"/>
    <col min="4864" max="4864" width="30.7109375" style="326" customWidth="1"/>
    <col min="4865" max="4867" width="14.7109375" style="326" customWidth="1"/>
    <col min="4868" max="4868" width="17.28515625" style="326" bestFit="1" customWidth="1"/>
    <col min="4869" max="4869" width="14.7109375" style="326" customWidth="1"/>
    <col min="4870" max="4870" width="18.7109375" style="326" bestFit="1" customWidth="1"/>
    <col min="4871" max="4871" width="14.7109375" style="326" customWidth="1"/>
    <col min="4872" max="4872" width="16.85546875" style="326" customWidth="1"/>
    <col min="4873" max="5118" width="11.42578125" style="326"/>
    <col min="5119" max="5119" width="1.7109375" style="326" customWidth="1"/>
    <col min="5120" max="5120" width="30.7109375" style="326" customWidth="1"/>
    <col min="5121" max="5123" width="14.7109375" style="326" customWidth="1"/>
    <col min="5124" max="5124" width="17.28515625" style="326" bestFit="1" customWidth="1"/>
    <col min="5125" max="5125" width="14.7109375" style="326" customWidth="1"/>
    <col min="5126" max="5126" width="18.7109375" style="326" bestFit="1" customWidth="1"/>
    <col min="5127" max="5127" width="14.7109375" style="326" customWidth="1"/>
    <col min="5128" max="5128" width="16.85546875" style="326" customWidth="1"/>
    <col min="5129" max="5374" width="11.42578125" style="326"/>
    <col min="5375" max="5375" width="1.7109375" style="326" customWidth="1"/>
    <col min="5376" max="5376" width="30.7109375" style="326" customWidth="1"/>
    <col min="5377" max="5379" width="14.7109375" style="326" customWidth="1"/>
    <col min="5380" max="5380" width="17.28515625" style="326" bestFit="1" customWidth="1"/>
    <col min="5381" max="5381" width="14.7109375" style="326" customWidth="1"/>
    <col min="5382" max="5382" width="18.7109375" style="326" bestFit="1" customWidth="1"/>
    <col min="5383" max="5383" width="14.7109375" style="326" customWidth="1"/>
    <col min="5384" max="5384" width="16.85546875" style="326" customWidth="1"/>
    <col min="5385" max="5630" width="11.42578125" style="326"/>
    <col min="5631" max="5631" width="1.7109375" style="326" customWidth="1"/>
    <col min="5632" max="5632" width="30.7109375" style="326" customWidth="1"/>
    <col min="5633" max="5635" width="14.7109375" style="326" customWidth="1"/>
    <col min="5636" max="5636" width="17.28515625" style="326" bestFit="1" customWidth="1"/>
    <col min="5637" max="5637" width="14.7109375" style="326" customWidth="1"/>
    <col min="5638" max="5638" width="18.7109375" style="326" bestFit="1" customWidth="1"/>
    <col min="5639" max="5639" width="14.7109375" style="326" customWidth="1"/>
    <col min="5640" max="5640" width="16.85546875" style="326" customWidth="1"/>
    <col min="5641" max="5886" width="11.42578125" style="326"/>
    <col min="5887" max="5887" width="1.7109375" style="326" customWidth="1"/>
    <col min="5888" max="5888" width="30.7109375" style="326" customWidth="1"/>
    <col min="5889" max="5891" width="14.7109375" style="326" customWidth="1"/>
    <col min="5892" max="5892" width="17.28515625" style="326" bestFit="1" customWidth="1"/>
    <col min="5893" max="5893" width="14.7109375" style="326" customWidth="1"/>
    <col min="5894" max="5894" width="18.7109375" style="326" bestFit="1" customWidth="1"/>
    <col min="5895" max="5895" width="14.7109375" style="326" customWidth="1"/>
    <col min="5896" max="5896" width="16.85546875" style="326" customWidth="1"/>
    <col min="5897" max="6142" width="11.42578125" style="326"/>
    <col min="6143" max="6143" width="1.7109375" style="326" customWidth="1"/>
    <col min="6144" max="6144" width="30.7109375" style="326" customWidth="1"/>
    <col min="6145" max="6147" width="14.7109375" style="326" customWidth="1"/>
    <col min="6148" max="6148" width="17.28515625" style="326" bestFit="1" customWidth="1"/>
    <col min="6149" max="6149" width="14.7109375" style="326" customWidth="1"/>
    <col min="6150" max="6150" width="18.7109375" style="326" bestFit="1" customWidth="1"/>
    <col min="6151" max="6151" width="14.7109375" style="326" customWidth="1"/>
    <col min="6152" max="6152" width="16.85546875" style="326" customWidth="1"/>
    <col min="6153" max="6398" width="11.42578125" style="326"/>
    <col min="6399" max="6399" width="1.7109375" style="326" customWidth="1"/>
    <col min="6400" max="6400" width="30.7109375" style="326" customWidth="1"/>
    <col min="6401" max="6403" width="14.7109375" style="326" customWidth="1"/>
    <col min="6404" max="6404" width="17.28515625" style="326" bestFit="1" customWidth="1"/>
    <col min="6405" max="6405" width="14.7109375" style="326" customWidth="1"/>
    <col min="6406" max="6406" width="18.7109375" style="326" bestFit="1" customWidth="1"/>
    <col min="6407" max="6407" width="14.7109375" style="326" customWidth="1"/>
    <col min="6408" max="6408" width="16.85546875" style="326" customWidth="1"/>
    <col min="6409" max="6654" width="11.42578125" style="326"/>
    <col min="6655" max="6655" width="1.7109375" style="326" customWidth="1"/>
    <col min="6656" max="6656" width="30.7109375" style="326" customWidth="1"/>
    <col min="6657" max="6659" width="14.7109375" style="326" customWidth="1"/>
    <col min="6660" max="6660" width="17.28515625" style="326" bestFit="1" customWidth="1"/>
    <col min="6661" max="6661" width="14.7109375" style="326" customWidth="1"/>
    <col min="6662" max="6662" width="18.7109375" style="326" bestFit="1" customWidth="1"/>
    <col min="6663" max="6663" width="14.7109375" style="326" customWidth="1"/>
    <col min="6664" max="6664" width="16.85546875" style="326" customWidth="1"/>
    <col min="6665" max="6910" width="11.42578125" style="326"/>
    <col min="6911" max="6911" width="1.7109375" style="326" customWidth="1"/>
    <col min="6912" max="6912" width="30.7109375" style="326" customWidth="1"/>
    <col min="6913" max="6915" width="14.7109375" style="326" customWidth="1"/>
    <col min="6916" max="6916" width="17.28515625" style="326" bestFit="1" customWidth="1"/>
    <col min="6917" max="6917" width="14.7109375" style="326" customWidth="1"/>
    <col min="6918" max="6918" width="18.7109375" style="326" bestFit="1" customWidth="1"/>
    <col min="6919" max="6919" width="14.7109375" style="326" customWidth="1"/>
    <col min="6920" max="6920" width="16.85546875" style="326" customWidth="1"/>
    <col min="6921" max="7166" width="11.42578125" style="326"/>
    <col min="7167" max="7167" width="1.7109375" style="326" customWidth="1"/>
    <col min="7168" max="7168" width="30.7109375" style="326" customWidth="1"/>
    <col min="7169" max="7171" width="14.7109375" style="326" customWidth="1"/>
    <col min="7172" max="7172" width="17.28515625" style="326" bestFit="1" customWidth="1"/>
    <col min="7173" max="7173" width="14.7109375" style="326" customWidth="1"/>
    <col min="7174" max="7174" width="18.7109375" style="326" bestFit="1" customWidth="1"/>
    <col min="7175" max="7175" width="14.7109375" style="326" customWidth="1"/>
    <col min="7176" max="7176" width="16.85546875" style="326" customWidth="1"/>
    <col min="7177" max="7422" width="11.42578125" style="326"/>
    <col min="7423" max="7423" width="1.7109375" style="326" customWidth="1"/>
    <col min="7424" max="7424" width="30.7109375" style="326" customWidth="1"/>
    <col min="7425" max="7427" width="14.7109375" style="326" customWidth="1"/>
    <col min="7428" max="7428" width="17.28515625" style="326" bestFit="1" customWidth="1"/>
    <col min="7429" max="7429" width="14.7109375" style="326" customWidth="1"/>
    <col min="7430" max="7430" width="18.7109375" style="326" bestFit="1" customWidth="1"/>
    <col min="7431" max="7431" width="14.7109375" style="326" customWidth="1"/>
    <col min="7432" max="7432" width="16.85546875" style="326" customWidth="1"/>
    <col min="7433" max="7678" width="11.42578125" style="326"/>
    <col min="7679" max="7679" width="1.7109375" style="326" customWidth="1"/>
    <col min="7680" max="7680" width="30.7109375" style="326" customWidth="1"/>
    <col min="7681" max="7683" width="14.7109375" style="326" customWidth="1"/>
    <col min="7684" max="7684" width="17.28515625" style="326" bestFit="1" customWidth="1"/>
    <col min="7685" max="7685" width="14.7109375" style="326" customWidth="1"/>
    <col min="7686" max="7686" width="18.7109375" style="326" bestFit="1" customWidth="1"/>
    <col min="7687" max="7687" width="14.7109375" style="326" customWidth="1"/>
    <col min="7688" max="7688" width="16.85546875" style="326" customWidth="1"/>
    <col min="7689" max="7934" width="11.42578125" style="326"/>
    <col min="7935" max="7935" width="1.7109375" style="326" customWidth="1"/>
    <col min="7936" max="7936" width="30.7109375" style="326" customWidth="1"/>
    <col min="7937" max="7939" width="14.7109375" style="326" customWidth="1"/>
    <col min="7940" max="7940" width="17.28515625" style="326" bestFit="1" customWidth="1"/>
    <col min="7941" max="7941" width="14.7109375" style="326" customWidth="1"/>
    <col min="7942" max="7942" width="18.7109375" style="326" bestFit="1" customWidth="1"/>
    <col min="7943" max="7943" width="14.7109375" style="326" customWidth="1"/>
    <col min="7944" max="7944" width="16.85546875" style="326" customWidth="1"/>
    <col min="7945" max="8190" width="11.42578125" style="326"/>
    <col min="8191" max="8191" width="1.7109375" style="326" customWidth="1"/>
    <col min="8192" max="8192" width="30.7109375" style="326" customWidth="1"/>
    <col min="8193" max="8195" width="14.7109375" style="326" customWidth="1"/>
    <col min="8196" max="8196" width="17.28515625" style="326" bestFit="1" customWidth="1"/>
    <col min="8197" max="8197" width="14.7109375" style="326" customWidth="1"/>
    <col min="8198" max="8198" width="18.7109375" style="326" bestFit="1" customWidth="1"/>
    <col min="8199" max="8199" width="14.7109375" style="326" customWidth="1"/>
    <col min="8200" max="8200" width="16.85546875" style="326" customWidth="1"/>
    <col min="8201" max="8446" width="11.42578125" style="326"/>
    <col min="8447" max="8447" width="1.7109375" style="326" customWidth="1"/>
    <col min="8448" max="8448" width="30.7109375" style="326" customWidth="1"/>
    <col min="8449" max="8451" width="14.7109375" style="326" customWidth="1"/>
    <col min="8452" max="8452" width="17.28515625" style="326" bestFit="1" customWidth="1"/>
    <col min="8453" max="8453" width="14.7109375" style="326" customWidth="1"/>
    <col min="8454" max="8454" width="18.7109375" style="326" bestFit="1" customWidth="1"/>
    <col min="8455" max="8455" width="14.7109375" style="326" customWidth="1"/>
    <col min="8456" max="8456" width="16.85546875" style="326" customWidth="1"/>
    <col min="8457" max="8702" width="11.42578125" style="326"/>
    <col min="8703" max="8703" width="1.7109375" style="326" customWidth="1"/>
    <col min="8704" max="8704" width="30.7109375" style="326" customWidth="1"/>
    <col min="8705" max="8707" width="14.7109375" style="326" customWidth="1"/>
    <col min="8708" max="8708" width="17.28515625" style="326" bestFit="1" customWidth="1"/>
    <col min="8709" max="8709" width="14.7109375" style="326" customWidth="1"/>
    <col min="8710" max="8710" width="18.7109375" style="326" bestFit="1" customWidth="1"/>
    <col min="8711" max="8711" width="14.7109375" style="326" customWidth="1"/>
    <col min="8712" max="8712" width="16.85546875" style="326" customWidth="1"/>
    <col min="8713" max="8958" width="11.42578125" style="326"/>
    <col min="8959" max="8959" width="1.7109375" style="326" customWidth="1"/>
    <col min="8960" max="8960" width="30.7109375" style="326" customWidth="1"/>
    <col min="8961" max="8963" width="14.7109375" style="326" customWidth="1"/>
    <col min="8964" max="8964" width="17.28515625" style="326" bestFit="1" customWidth="1"/>
    <col min="8965" max="8965" width="14.7109375" style="326" customWidth="1"/>
    <col min="8966" max="8966" width="18.7109375" style="326" bestFit="1" customWidth="1"/>
    <col min="8967" max="8967" width="14.7109375" style="326" customWidth="1"/>
    <col min="8968" max="8968" width="16.85546875" style="326" customWidth="1"/>
    <col min="8969" max="9214" width="11.42578125" style="326"/>
    <col min="9215" max="9215" width="1.7109375" style="326" customWidth="1"/>
    <col min="9216" max="9216" width="30.7109375" style="326" customWidth="1"/>
    <col min="9217" max="9219" width="14.7109375" style="326" customWidth="1"/>
    <col min="9220" max="9220" width="17.28515625" style="326" bestFit="1" customWidth="1"/>
    <col min="9221" max="9221" width="14.7109375" style="326" customWidth="1"/>
    <col min="9222" max="9222" width="18.7109375" style="326" bestFit="1" customWidth="1"/>
    <col min="9223" max="9223" width="14.7109375" style="326" customWidth="1"/>
    <col min="9224" max="9224" width="16.85546875" style="326" customWidth="1"/>
    <col min="9225" max="9470" width="11.42578125" style="326"/>
    <col min="9471" max="9471" width="1.7109375" style="326" customWidth="1"/>
    <col min="9472" max="9472" width="30.7109375" style="326" customWidth="1"/>
    <col min="9473" max="9475" width="14.7109375" style="326" customWidth="1"/>
    <col min="9476" max="9476" width="17.28515625" style="326" bestFit="1" customWidth="1"/>
    <col min="9477" max="9477" width="14.7109375" style="326" customWidth="1"/>
    <col min="9478" max="9478" width="18.7109375" style="326" bestFit="1" customWidth="1"/>
    <col min="9479" max="9479" width="14.7109375" style="326" customWidth="1"/>
    <col min="9480" max="9480" width="16.85546875" style="326" customWidth="1"/>
    <col min="9481" max="9726" width="11.42578125" style="326"/>
    <col min="9727" max="9727" width="1.7109375" style="326" customWidth="1"/>
    <col min="9728" max="9728" width="30.7109375" style="326" customWidth="1"/>
    <col min="9729" max="9731" width="14.7109375" style="326" customWidth="1"/>
    <col min="9732" max="9732" width="17.28515625" style="326" bestFit="1" customWidth="1"/>
    <col min="9733" max="9733" width="14.7109375" style="326" customWidth="1"/>
    <col min="9734" max="9734" width="18.7109375" style="326" bestFit="1" customWidth="1"/>
    <col min="9735" max="9735" width="14.7109375" style="326" customWidth="1"/>
    <col min="9736" max="9736" width="16.85546875" style="326" customWidth="1"/>
    <col min="9737" max="9982" width="11.42578125" style="326"/>
    <col min="9983" max="9983" width="1.7109375" style="326" customWidth="1"/>
    <col min="9984" max="9984" width="30.7109375" style="326" customWidth="1"/>
    <col min="9985" max="9987" width="14.7109375" style="326" customWidth="1"/>
    <col min="9988" max="9988" width="17.28515625" style="326" bestFit="1" customWidth="1"/>
    <col min="9989" max="9989" width="14.7109375" style="326" customWidth="1"/>
    <col min="9990" max="9990" width="18.7109375" style="326" bestFit="1" customWidth="1"/>
    <col min="9991" max="9991" width="14.7109375" style="326" customWidth="1"/>
    <col min="9992" max="9992" width="16.85546875" style="326" customWidth="1"/>
    <col min="9993" max="10238" width="11.42578125" style="326"/>
    <col min="10239" max="10239" width="1.7109375" style="326" customWidth="1"/>
    <col min="10240" max="10240" width="30.7109375" style="326" customWidth="1"/>
    <col min="10241" max="10243" width="14.7109375" style="326" customWidth="1"/>
    <col min="10244" max="10244" width="17.28515625" style="326" bestFit="1" customWidth="1"/>
    <col min="10245" max="10245" width="14.7109375" style="326" customWidth="1"/>
    <col min="10246" max="10246" width="18.7109375" style="326" bestFit="1" customWidth="1"/>
    <col min="10247" max="10247" width="14.7109375" style="326" customWidth="1"/>
    <col min="10248" max="10248" width="16.85546875" style="326" customWidth="1"/>
    <col min="10249" max="10494" width="11.42578125" style="326"/>
    <col min="10495" max="10495" width="1.7109375" style="326" customWidth="1"/>
    <col min="10496" max="10496" width="30.7109375" style="326" customWidth="1"/>
    <col min="10497" max="10499" width="14.7109375" style="326" customWidth="1"/>
    <col min="10500" max="10500" width="17.28515625" style="326" bestFit="1" customWidth="1"/>
    <col min="10501" max="10501" width="14.7109375" style="326" customWidth="1"/>
    <col min="10502" max="10502" width="18.7109375" style="326" bestFit="1" customWidth="1"/>
    <col min="10503" max="10503" width="14.7109375" style="326" customWidth="1"/>
    <col min="10504" max="10504" width="16.85546875" style="326" customWidth="1"/>
    <col min="10505" max="10750" width="11.42578125" style="326"/>
    <col min="10751" max="10751" width="1.7109375" style="326" customWidth="1"/>
    <col min="10752" max="10752" width="30.7109375" style="326" customWidth="1"/>
    <col min="10753" max="10755" width="14.7109375" style="326" customWidth="1"/>
    <col min="10756" max="10756" width="17.28515625" style="326" bestFit="1" customWidth="1"/>
    <col min="10757" max="10757" width="14.7109375" style="326" customWidth="1"/>
    <col min="10758" max="10758" width="18.7109375" style="326" bestFit="1" customWidth="1"/>
    <col min="10759" max="10759" width="14.7109375" style="326" customWidth="1"/>
    <col min="10760" max="10760" width="16.85546875" style="326" customWidth="1"/>
    <col min="10761" max="11006" width="11.42578125" style="326"/>
    <col min="11007" max="11007" width="1.7109375" style="326" customWidth="1"/>
    <col min="11008" max="11008" width="30.7109375" style="326" customWidth="1"/>
    <col min="11009" max="11011" width="14.7109375" style="326" customWidth="1"/>
    <col min="11012" max="11012" width="17.28515625" style="326" bestFit="1" customWidth="1"/>
    <col min="11013" max="11013" width="14.7109375" style="326" customWidth="1"/>
    <col min="11014" max="11014" width="18.7109375" style="326" bestFit="1" customWidth="1"/>
    <col min="11015" max="11015" width="14.7109375" style="326" customWidth="1"/>
    <col min="11016" max="11016" width="16.85546875" style="326" customWidth="1"/>
    <col min="11017" max="11262" width="11.42578125" style="326"/>
    <col min="11263" max="11263" width="1.7109375" style="326" customWidth="1"/>
    <col min="11264" max="11264" width="30.7109375" style="326" customWidth="1"/>
    <col min="11265" max="11267" width="14.7109375" style="326" customWidth="1"/>
    <col min="11268" max="11268" width="17.28515625" style="326" bestFit="1" customWidth="1"/>
    <col min="11269" max="11269" width="14.7109375" style="326" customWidth="1"/>
    <col min="11270" max="11270" width="18.7109375" style="326" bestFit="1" customWidth="1"/>
    <col min="11271" max="11271" width="14.7109375" style="326" customWidth="1"/>
    <col min="11272" max="11272" width="16.85546875" style="326" customWidth="1"/>
    <col min="11273" max="11518" width="11.42578125" style="326"/>
    <col min="11519" max="11519" width="1.7109375" style="326" customWidth="1"/>
    <col min="11520" max="11520" width="30.7109375" style="326" customWidth="1"/>
    <col min="11521" max="11523" width="14.7109375" style="326" customWidth="1"/>
    <col min="11524" max="11524" width="17.28515625" style="326" bestFit="1" customWidth="1"/>
    <col min="11525" max="11525" width="14.7109375" style="326" customWidth="1"/>
    <col min="11526" max="11526" width="18.7109375" style="326" bestFit="1" customWidth="1"/>
    <col min="11527" max="11527" width="14.7109375" style="326" customWidth="1"/>
    <col min="11528" max="11528" width="16.85546875" style="326" customWidth="1"/>
    <col min="11529" max="11774" width="11.42578125" style="326"/>
    <col min="11775" max="11775" width="1.7109375" style="326" customWidth="1"/>
    <col min="11776" max="11776" width="30.7109375" style="326" customWidth="1"/>
    <col min="11777" max="11779" width="14.7109375" style="326" customWidth="1"/>
    <col min="11780" max="11780" width="17.28515625" style="326" bestFit="1" customWidth="1"/>
    <col min="11781" max="11781" width="14.7109375" style="326" customWidth="1"/>
    <col min="11782" max="11782" width="18.7109375" style="326" bestFit="1" customWidth="1"/>
    <col min="11783" max="11783" width="14.7109375" style="326" customWidth="1"/>
    <col min="11784" max="11784" width="16.85546875" style="326" customWidth="1"/>
    <col min="11785" max="12030" width="11.42578125" style="326"/>
    <col min="12031" max="12031" width="1.7109375" style="326" customWidth="1"/>
    <col min="12032" max="12032" width="30.7109375" style="326" customWidth="1"/>
    <col min="12033" max="12035" width="14.7109375" style="326" customWidth="1"/>
    <col min="12036" max="12036" width="17.28515625" style="326" bestFit="1" customWidth="1"/>
    <col min="12037" max="12037" width="14.7109375" style="326" customWidth="1"/>
    <col min="12038" max="12038" width="18.7109375" style="326" bestFit="1" customWidth="1"/>
    <col min="12039" max="12039" width="14.7109375" style="326" customWidth="1"/>
    <col min="12040" max="12040" width="16.85546875" style="326" customWidth="1"/>
    <col min="12041" max="12286" width="11.42578125" style="326"/>
    <col min="12287" max="12287" width="1.7109375" style="326" customWidth="1"/>
    <col min="12288" max="12288" width="30.7109375" style="326" customWidth="1"/>
    <col min="12289" max="12291" width="14.7109375" style="326" customWidth="1"/>
    <col min="12292" max="12292" width="17.28515625" style="326" bestFit="1" customWidth="1"/>
    <col min="12293" max="12293" width="14.7109375" style="326" customWidth="1"/>
    <col min="12294" max="12294" width="18.7109375" style="326" bestFit="1" customWidth="1"/>
    <col min="12295" max="12295" width="14.7109375" style="326" customWidth="1"/>
    <col min="12296" max="12296" width="16.85546875" style="326" customWidth="1"/>
    <col min="12297" max="12542" width="11.42578125" style="326"/>
    <col min="12543" max="12543" width="1.7109375" style="326" customWidth="1"/>
    <col min="12544" max="12544" width="30.7109375" style="326" customWidth="1"/>
    <col min="12545" max="12547" width="14.7109375" style="326" customWidth="1"/>
    <col min="12548" max="12548" width="17.28515625" style="326" bestFit="1" customWidth="1"/>
    <col min="12549" max="12549" width="14.7109375" style="326" customWidth="1"/>
    <col min="12550" max="12550" width="18.7109375" style="326" bestFit="1" customWidth="1"/>
    <col min="12551" max="12551" width="14.7109375" style="326" customWidth="1"/>
    <col min="12552" max="12552" width="16.85546875" style="326" customWidth="1"/>
    <col min="12553" max="12798" width="11.42578125" style="326"/>
    <col min="12799" max="12799" width="1.7109375" style="326" customWidth="1"/>
    <col min="12800" max="12800" width="30.7109375" style="326" customWidth="1"/>
    <col min="12801" max="12803" width="14.7109375" style="326" customWidth="1"/>
    <col min="12804" max="12804" width="17.28515625" style="326" bestFit="1" customWidth="1"/>
    <col min="12805" max="12805" width="14.7109375" style="326" customWidth="1"/>
    <col min="12806" max="12806" width="18.7109375" style="326" bestFit="1" customWidth="1"/>
    <col min="12807" max="12807" width="14.7109375" style="326" customWidth="1"/>
    <col min="12808" max="12808" width="16.85546875" style="326" customWidth="1"/>
    <col min="12809" max="13054" width="11.42578125" style="326"/>
    <col min="13055" max="13055" width="1.7109375" style="326" customWidth="1"/>
    <col min="13056" max="13056" width="30.7109375" style="326" customWidth="1"/>
    <col min="13057" max="13059" width="14.7109375" style="326" customWidth="1"/>
    <col min="13060" max="13060" width="17.28515625" style="326" bestFit="1" customWidth="1"/>
    <col min="13061" max="13061" width="14.7109375" style="326" customWidth="1"/>
    <col min="13062" max="13062" width="18.7109375" style="326" bestFit="1" customWidth="1"/>
    <col min="13063" max="13063" width="14.7109375" style="326" customWidth="1"/>
    <col min="13064" max="13064" width="16.85546875" style="326" customWidth="1"/>
    <col min="13065" max="13310" width="11.42578125" style="326"/>
    <col min="13311" max="13311" width="1.7109375" style="326" customWidth="1"/>
    <col min="13312" max="13312" width="30.7109375" style="326" customWidth="1"/>
    <col min="13313" max="13315" width="14.7109375" style="326" customWidth="1"/>
    <col min="13316" max="13316" width="17.28515625" style="326" bestFit="1" customWidth="1"/>
    <col min="13317" max="13317" width="14.7109375" style="326" customWidth="1"/>
    <col min="13318" max="13318" width="18.7109375" style="326" bestFit="1" customWidth="1"/>
    <col min="13319" max="13319" width="14.7109375" style="326" customWidth="1"/>
    <col min="13320" max="13320" width="16.85546875" style="326" customWidth="1"/>
    <col min="13321" max="13566" width="11.42578125" style="326"/>
    <col min="13567" max="13567" width="1.7109375" style="326" customWidth="1"/>
    <col min="13568" max="13568" width="30.7109375" style="326" customWidth="1"/>
    <col min="13569" max="13571" width="14.7109375" style="326" customWidth="1"/>
    <col min="13572" max="13572" width="17.28515625" style="326" bestFit="1" customWidth="1"/>
    <col min="13573" max="13573" width="14.7109375" style="326" customWidth="1"/>
    <col min="13574" max="13574" width="18.7109375" style="326" bestFit="1" customWidth="1"/>
    <col min="13575" max="13575" width="14.7109375" style="326" customWidth="1"/>
    <col min="13576" max="13576" width="16.85546875" style="326" customWidth="1"/>
    <col min="13577" max="13822" width="11.42578125" style="326"/>
    <col min="13823" max="13823" width="1.7109375" style="326" customWidth="1"/>
    <col min="13824" max="13824" width="30.7109375" style="326" customWidth="1"/>
    <col min="13825" max="13827" width="14.7109375" style="326" customWidth="1"/>
    <col min="13828" max="13828" width="17.28515625" style="326" bestFit="1" customWidth="1"/>
    <col min="13829" max="13829" width="14.7109375" style="326" customWidth="1"/>
    <col min="13830" max="13830" width="18.7109375" style="326" bestFit="1" customWidth="1"/>
    <col min="13831" max="13831" width="14.7109375" style="326" customWidth="1"/>
    <col min="13832" max="13832" width="16.85546875" style="326" customWidth="1"/>
    <col min="13833" max="14078" width="11.42578125" style="326"/>
    <col min="14079" max="14079" width="1.7109375" style="326" customWidth="1"/>
    <col min="14080" max="14080" width="30.7109375" style="326" customWidth="1"/>
    <col min="14081" max="14083" width="14.7109375" style="326" customWidth="1"/>
    <col min="14084" max="14084" width="17.28515625" style="326" bestFit="1" customWidth="1"/>
    <col min="14085" max="14085" width="14.7109375" style="326" customWidth="1"/>
    <col min="14086" max="14086" width="18.7109375" style="326" bestFit="1" customWidth="1"/>
    <col min="14087" max="14087" width="14.7109375" style="326" customWidth="1"/>
    <col min="14088" max="14088" width="16.85546875" style="326" customWidth="1"/>
    <col min="14089" max="14334" width="11.42578125" style="326"/>
    <col min="14335" max="14335" width="1.7109375" style="326" customWidth="1"/>
    <col min="14336" max="14336" width="30.7109375" style="326" customWidth="1"/>
    <col min="14337" max="14339" width="14.7109375" style="326" customWidth="1"/>
    <col min="14340" max="14340" width="17.28515625" style="326" bestFit="1" customWidth="1"/>
    <col min="14341" max="14341" width="14.7109375" style="326" customWidth="1"/>
    <col min="14342" max="14342" width="18.7109375" style="326" bestFit="1" customWidth="1"/>
    <col min="14343" max="14343" width="14.7109375" style="326" customWidth="1"/>
    <col min="14344" max="14344" width="16.85546875" style="326" customWidth="1"/>
    <col min="14345" max="14590" width="11.42578125" style="326"/>
    <col min="14591" max="14591" width="1.7109375" style="326" customWidth="1"/>
    <col min="14592" max="14592" width="30.7109375" style="326" customWidth="1"/>
    <col min="14593" max="14595" width="14.7109375" style="326" customWidth="1"/>
    <col min="14596" max="14596" width="17.28515625" style="326" bestFit="1" customWidth="1"/>
    <col min="14597" max="14597" width="14.7109375" style="326" customWidth="1"/>
    <col min="14598" max="14598" width="18.7109375" style="326" bestFit="1" customWidth="1"/>
    <col min="14599" max="14599" width="14.7109375" style="326" customWidth="1"/>
    <col min="14600" max="14600" width="16.85546875" style="326" customWidth="1"/>
    <col min="14601" max="14846" width="11.42578125" style="326"/>
    <col min="14847" max="14847" width="1.7109375" style="326" customWidth="1"/>
    <col min="14848" max="14848" width="30.7109375" style="326" customWidth="1"/>
    <col min="14849" max="14851" width="14.7109375" style="326" customWidth="1"/>
    <col min="14852" max="14852" width="17.28515625" style="326" bestFit="1" customWidth="1"/>
    <col min="14853" max="14853" width="14.7109375" style="326" customWidth="1"/>
    <col min="14854" max="14854" width="18.7109375" style="326" bestFit="1" customWidth="1"/>
    <col min="14855" max="14855" width="14.7109375" style="326" customWidth="1"/>
    <col min="14856" max="14856" width="16.85546875" style="326" customWidth="1"/>
    <col min="14857" max="15102" width="11.42578125" style="326"/>
    <col min="15103" max="15103" width="1.7109375" style="326" customWidth="1"/>
    <col min="15104" max="15104" width="30.7109375" style="326" customWidth="1"/>
    <col min="15105" max="15107" width="14.7109375" style="326" customWidth="1"/>
    <col min="15108" max="15108" width="17.28515625" style="326" bestFit="1" customWidth="1"/>
    <col min="15109" max="15109" width="14.7109375" style="326" customWidth="1"/>
    <col min="15110" max="15110" width="18.7109375" style="326" bestFit="1" customWidth="1"/>
    <col min="15111" max="15111" width="14.7109375" style="326" customWidth="1"/>
    <col min="15112" max="15112" width="16.85546875" style="326" customWidth="1"/>
    <col min="15113" max="15358" width="11.42578125" style="326"/>
    <col min="15359" max="15359" width="1.7109375" style="326" customWidth="1"/>
    <col min="15360" max="15360" width="30.7109375" style="326" customWidth="1"/>
    <col min="15361" max="15363" width="14.7109375" style="326" customWidth="1"/>
    <col min="15364" max="15364" width="17.28515625" style="326" bestFit="1" customWidth="1"/>
    <col min="15365" max="15365" width="14.7109375" style="326" customWidth="1"/>
    <col min="15366" max="15366" width="18.7109375" style="326" bestFit="1" customWidth="1"/>
    <col min="15367" max="15367" width="14.7109375" style="326" customWidth="1"/>
    <col min="15368" max="15368" width="16.85546875" style="326" customWidth="1"/>
    <col min="15369" max="15614" width="11.42578125" style="326"/>
    <col min="15615" max="15615" width="1.7109375" style="326" customWidth="1"/>
    <col min="15616" max="15616" width="30.7109375" style="326" customWidth="1"/>
    <col min="15617" max="15619" width="14.7109375" style="326" customWidth="1"/>
    <col min="15620" max="15620" width="17.28515625" style="326" bestFit="1" customWidth="1"/>
    <col min="15621" max="15621" width="14.7109375" style="326" customWidth="1"/>
    <col min="15622" max="15622" width="18.7109375" style="326" bestFit="1" customWidth="1"/>
    <col min="15623" max="15623" width="14.7109375" style="326" customWidth="1"/>
    <col min="15624" max="15624" width="16.85546875" style="326" customWidth="1"/>
    <col min="15625" max="15870" width="11.42578125" style="326"/>
    <col min="15871" max="15871" width="1.7109375" style="326" customWidth="1"/>
    <col min="15872" max="15872" width="30.7109375" style="326" customWidth="1"/>
    <col min="15873" max="15875" width="14.7109375" style="326" customWidth="1"/>
    <col min="15876" max="15876" width="17.28515625" style="326" bestFit="1" customWidth="1"/>
    <col min="15877" max="15877" width="14.7109375" style="326" customWidth="1"/>
    <col min="15878" max="15878" width="18.7109375" style="326" bestFit="1" customWidth="1"/>
    <col min="15879" max="15879" width="14.7109375" style="326" customWidth="1"/>
    <col min="15880" max="15880" width="16.85546875" style="326" customWidth="1"/>
    <col min="15881" max="16126" width="11.42578125" style="326"/>
    <col min="16127" max="16127" width="1.7109375" style="326" customWidth="1"/>
    <col min="16128" max="16128" width="30.7109375" style="326" customWidth="1"/>
    <col min="16129" max="16131" width="14.7109375" style="326" customWidth="1"/>
    <col min="16132" max="16132" width="17.28515625" style="326" bestFit="1" customWidth="1"/>
    <col min="16133" max="16133" width="14.7109375" style="326" customWidth="1"/>
    <col min="16134" max="16134" width="18.7109375" style="326" bestFit="1" customWidth="1"/>
    <col min="16135" max="16135" width="14.7109375" style="326" customWidth="1"/>
    <col min="16136" max="16136" width="16.85546875" style="326" customWidth="1"/>
    <col min="16137" max="16384" width="11.42578125" style="326"/>
  </cols>
  <sheetData>
    <row r="1" spans="2:10" ht="18" customHeight="1" x14ac:dyDescent="0.25">
      <c r="B1" s="885" t="s">
        <v>277</v>
      </c>
      <c r="C1" s="885"/>
      <c r="D1" s="885"/>
      <c r="E1" s="885"/>
      <c r="F1" s="885"/>
      <c r="G1" s="885"/>
      <c r="H1" s="885"/>
      <c r="I1" s="885"/>
      <c r="J1" s="885"/>
    </row>
    <row r="2" spans="2:10" ht="18" x14ac:dyDescent="0.25">
      <c r="B2" s="327"/>
      <c r="C2" s="328"/>
      <c r="D2" s="328"/>
      <c r="E2" s="328"/>
      <c r="F2" s="328"/>
      <c r="G2" s="328"/>
      <c r="H2" s="327"/>
      <c r="I2" s="327"/>
      <c r="J2" s="327"/>
    </row>
    <row r="3" spans="2:10" x14ac:dyDescent="0.25">
      <c r="C3" s="329">
        <f>ROUND(C28,0)</f>
        <v>0</v>
      </c>
      <c r="D3" s="329"/>
      <c r="E3" s="329"/>
      <c r="F3" s="329">
        <f>ROUND(F28,0)</f>
        <v>0</v>
      </c>
      <c r="G3" s="329">
        <f>ROUND(G28,0)</f>
        <v>0</v>
      </c>
      <c r="H3" s="329"/>
      <c r="I3" s="329"/>
      <c r="J3" s="329"/>
    </row>
    <row r="4" spans="2:10" ht="29.25" x14ac:dyDescent="0.25">
      <c r="B4" s="330" t="s">
        <v>278</v>
      </c>
      <c r="C4" s="331" t="s">
        <v>279</v>
      </c>
      <c r="D4" s="332" t="s">
        <v>280</v>
      </c>
      <c r="E4" s="333" t="s">
        <v>281</v>
      </c>
      <c r="F4" s="333" t="s">
        <v>282</v>
      </c>
      <c r="G4" s="333" t="s">
        <v>283</v>
      </c>
      <c r="H4" s="333" t="s">
        <v>284</v>
      </c>
      <c r="I4" s="333" t="s">
        <v>285</v>
      </c>
      <c r="J4" s="333" t="s">
        <v>286</v>
      </c>
    </row>
    <row r="5" spans="2:10" x14ac:dyDescent="0.25">
      <c r="B5" s="334" t="s">
        <v>287</v>
      </c>
      <c r="C5" s="335">
        <v>0</v>
      </c>
      <c r="D5" s="335">
        <v>0</v>
      </c>
      <c r="E5" s="335">
        <v>0</v>
      </c>
      <c r="F5" s="335">
        <v>0</v>
      </c>
      <c r="G5" s="335">
        <v>0</v>
      </c>
      <c r="H5" s="335">
        <v>0</v>
      </c>
      <c r="I5" s="335">
        <v>0</v>
      </c>
      <c r="J5" s="335">
        <v>0</v>
      </c>
    </row>
    <row r="6" spans="2:10" x14ac:dyDescent="0.25">
      <c r="B6" s="336" t="s">
        <v>288</v>
      </c>
      <c r="C6" s="337">
        <v>926200</v>
      </c>
      <c r="D6" s="337">
        <v>15679699</v>
      </c>
      <c r="E6" s="337">
        <v>25360748</v>
      </c>
      <c r="F6" s="337">
        <v>99896</v>
      </c>
      <c r="G6" s="337">
        <v>1431550</v>
      </c>
      <c r="H6" s="337">
        <f>C6+D6+E6+F6+G6</f>
        <v>43498093</v>
      </c>
      <c r="I6" s="337">
        <v>1189272</v>
      </c>
      <c r="J6" s="337">
        <f>H6+I6</f>
        <v>44687365</v>
      </c>
    </row>
    <row r="7" spans="2:10" x14ac:dyDescent="0.25">
      <c r="B7" s="336" t="s">
        <v>289</v>
      </c>
      <c r="C7" s="337">
        <v>1241918</v>
      </c>
      <c r="D7" s="337">
        <v>24611409</v>
      </c>
      <c r="E7" s="337">
        <f>28581907+6399</f>
        <v>28588306</v>
      </c>
      <c r="F7" s="337">
        <v>150296</v>
      </c>
      <c r="G7" s="337">
        <v>2698561</v>
      </c>
      <c r="H7" s="337">
        <f>C7+D7+E7+F7+G7</f>
        <v>57290490</v>
      </c>
      <c r="I7" s="337">
        <v>5303919</v>
      </c>
      <c r="J7" s="337">
        <f>H7+I7</f>
        <v>62594409</v>
      </c>
    </row>
    <row r="8" spans="2:10" x14ac:dyDescent="0.25">
      <c r="B8" s="334" t="s">
        <v>290</v>
      </c>
      <c r="C8" s="335">
        <v>663629</v>
      </c>
      <c r="D8" s="335">
        <v>16653470</v>
      </c>
      <c r="E8" s="335">
        <v>18480426</v>
      </c>
      <c r="F8" s="335">
        <v>130343</v>
      </c>
      <c r="G8" s="335">
        <v>2089461</v>
      </c>
      <c r="H8" s="338">
        <f>C8+D8+E8+F8+G8</f>
        <v>38017329</v>
      </c>
      <c r="I8" s="335">
        <v>1895232.62</v>
      </c>
      <c r="J8" s="338">
        <f>H8+I8</f>
        <v>39912561.619999997</v>
      </c>
    </row>
    <row r="9" spans="2:10" ht="15.75" thickBot="1" x14ac:dyDescent="0.3">
      <c r="B9" s="339" t="s">
        <v>291</v>
      </c>
      <c r="C9" s="340">
        <f t="shared" ref="C9:J9" si="0">C8/C7*100</f>
        <v>53.435814602896492</v>
      </c>
      <c r="D9" s="340">
        <f t="shared" si="0"/>
        <v>67.665650511923147</v>
      </c>
      <c r="E9" s="340">
        <f t="shared" si="0"/>
        <v>64.643305552976798</v>
      </c>
      <c r="F9" s="340">
        <f t="shared" si="0"/>
        <v>86.724197583435355</v>
      </c>
      <c r="G9" s="340">
        <f t="shared" si="0"/>
        <v>77.428711079719889</v>
      </c>
      <c r="H9" s="340">
        <f t="shared" si="0"/>
        <v>66.358882599886996</v>
      </c>
      <c r="I9" s="340">
        <f t="shared" si="0"/>
        <v>35.732684077566049</v>
      </c>
      <c r="J9" s="340">
        <f t="shared" si="0"/>
        <v>63.763780595803688</v>
      </c>
    </row>
    <row r="10" spans="2:10" x14ac:dyDescent="0.25">
      <c r="B10" s="334" t="s">
        <v>292</v>
      </c>
      <c r="C10" s="335">
        <v>0</v>
      </c>
      <c r="D10" s="335">
        <v>0</v>
      </c>
      <c r="E10" s="335">
        <v>0</v>
      </c>
      <c r="F10" s="335">
        <v>0</v>
      </c>
      <c r="G10" s="335">
        <v>0</v>
      </c>
      <c r="H10" s="335">
        <v>0</v>
      </c>
      <c r="I10" s="335">
        <v>0</v>
      </c>
      <c r="J10" s="335">
        <v>0</v>
      </c>
    </row>
    <row r="11" spans="2:10" x14ac:dyDescent="0.25">
      <c r="B11" s="336" t="s">
        <v>288</v>
      </c>
      <c r="C11" s="337">
        <v>137160</v>
      </c>
      <c r="D11" s="337">
        <v>87600</v>
      </c>
      <c r="E11" s="337">
        <v>0</v>
      </c>
      <c r="F11" s="337">
        <v>0</v>
      </c>
      <c r="G11" s="337">
        <v>0</v>
      </c>
      <c r="H11" s="337">
        <f>C11+D11+E11+F11+G11</f>
        <v>224760</v>
      </c>
      <c r="I11" s="337">
        <v>0</v>
      </c>
      <c r="J11" s="337">
        <f>H11+I11</f>
        <v>224760</v>
      </c>
    </row>
    <row r="12" spans="2:10" x14ac:dyDescent="0.25">
      <c r="B12" s="336" t="s">
        <v>293</v>
      </c>
      <c r="C12" s="337">
        <v>137160</v>
      </c>
      <c r="D12" s="337">
        <v>87600</v>
      </c>
      <c r="E12" s="337">
        <v>0</v>
      </c>
      <c r="F12" s="337">
        <v>0</v>
      </c>
      <c r="G12" s="337">
        <v>0</v>
      </c>
      <c r="H12" s="337">
        <f>C12+D12+E12+F12+G12</f>
        <v>224760</v>
      </c>
      <c r="I12" s="337">
        <v>0</v>
      </c>
      <c r="J12" s="337">
        <f>H12+I12</f>
        <v>224760</v>
      </c>
    </row>
    <row r="13" spans="2:10" x14ac:dyDescent="0.25">
      <c r="B13" s="334" t="s">
        <v>290</v>
      </c>
      <c r="C13" s="335">
        <v>69594</v>
      </c>
      <c r="D13" s="335">
        <v>49733</v>
      </c>
      <c r="E13" s="335">
        <v>0</v>
      </c>
      <c r="F13" s="335">
        <v>0</v>
      </c>
      <c r="G13" s="335">
        <v>0</v>
      </c>
      <c r="H13" s="338">
        <f>C13+D13+E13+F13+G13</f>
        <v>119327</v>
      </c>
      <c r="I13" s="335">
        <v>0</v>
      </c>
      <c r="J13" s="338">
        <f>E13+F13+G13+H13+I13</f>
        <v>119327</v>
      </c>
    </row>
    <row r="14" spans="2:10" ht="15.75" thickBot="1" x14ac:dyDescent="0.3">
      <c r="B14" s="339" t="s">
        <v>291</v>
      </c>
      <c r="C14" s="340">
        <f>C13/C12*100</f>
        <v>50.739282589676293</v>
      </c>
      <c r="D14" s="340">
        <f>D13/D12*100</f>
        <v>56.772831050228312</v>
      </c>
      <c r="E14" s="340"/>
      <c r="F14" s="340"/>
      <c r="G14" s="340"/>
      <c r="H14" s="340">
        <f>H13/H12*100</f>
        <v>53.090852464851402</v>
      </c>
      <c r="I14" s="340"/>
      <c r="J14" s="340">
        <f>J13/J12*100</f>
        <v>53.090852464851402</v>
      </c>
    </row>
    <row r="15" spans="2:10" x14ac:dyDescent="0.25">
      <c r="B15" s="334" t="s">
        <v>294</v>
      </c>
      <c r="C15" s="335">
        <v>0</v>
      </c>
      <c r="D15" s="335">
        <v>0</v>
      </c>
      <c r="E15" s="335">
        <v>0</v>
      </c>
      <c r="F15" s="335">
        <v>0</v>
      </c>
      <c r="G15" s="335">
        <v>0</v>
      </c>
      <c r="H15" s="335">
        <v>0</v>
      </c>
      <c r="I15" s="335">
        <v>0</v>
      </c>
      <c r="J15" s="335">
        <v>0</v>
      </c>
    </row>
    <row r="16" spans="2:10" x14ac:dyDescent="0.25">
      <c r="B16" s="336" t="s">
        <v>288</v>
      </c>
      <c r="C16" s="337">
        <v>75245</v>
      </c>
      <c r="D16" s="337">
        <v>27436</v>
      </c>
      <c r="E16" s="337">
        <v>850</v>
      </c>
      <c r="F16" s="337">
        <v>428</v>
      </c>
      <c r="G16" s="337">
        <v>0</v>
      </c>
      <c r="H16" s="337">
        <f>C16+D16+E16+F16+G16</f>
        <v>103959</v>
      </c>
      <c r="I16" s="337">
        <v>0</v>
      </c>
      <c r="J16" s="337">
        <f>H16+I16</f>
        <v>103959</v>
      </c>
    </row>
    <row r="17" spans="2:10" x14ac:dyDescent="0.25">
      <c r="B17" s="336" t="s">
        <v>289</v>
      </c>
      <c r="C17" s="337">
        <v>77245</v>
      </c>
      <c r="D17" s="337">
        <v>27736</v>
      </c>
      <c r="E17" s="337">
        <v>850</v>
      </c>
      <c r="F17" s="337">
        <v>428</v>
      </c>
      <c r="G17" s="337">
        <v>0</v>
      </c>
      <c r="H17" s="337">
        <f>C17+D17+E17+F17+G17</f>
        <v>106259</v>
      </c>
      <c r="I17" s="337">
        <v>0</v>
      </c>
      <c r="J17" s="337">
        <f>H17+I17</f>
        <v>106259</v>
      </c>
    </row>
    <row r="18" spans="2:10" x14ac:dyDescent="0.25">
      <c r="B18" s="334" t="s">
        <v>290</v>
      </c>
      <c r="C18" s="335">
        <v>36407</v>
      </c>
      <c r="D18" s="335">
        <v>6377</v>
      </c>
      <c r="E18" s="335">
        <v>5</v>
      </c>
      <c r="F18" s="335">
        <v>305</v>
      </c>
      <c r="G18" s="335">
        <v>0</v>
      </c>
      <c r="H18" s="338">
        <f>C18+D18+E18+F18+G18</f>
        <v>43094</v>
      </c>
      <c r="I18" s="335">
        <v>0</v>
      </c>
      <c r="J18" s="338">
        <f>C18+D18+E18+F18</f>
        <v>43094</v>
      </c>
    </row>
    <row r="19" spans="2:10" x14ac:dyDescent="0.25">
      <c r="B19" s="334" t="s">
        <v>291</v>
      </c>
      <c r="C19" s="341">
        <f>C18/C17*100</f>
        <v>47.131853194381513</v>
      </c>
      <c r="D19" s="341">
        <f>D18/D17*100</f>
        <v>22.991779636573405</v>
      </c>
      <c r="E19" s="341">
        <f>E18/E17*100</f>
        <v>0.58823529411764708</v>
      </c>
      <c r="F19" s="341">
        <f>F18/F17*100</f>
        <v>71.261682242990659</v>
      </c>
      <c r="G19" s="341"/>
      <c r="H19" s="341">
        <f>H18/H17*100</f>
        <v>40.555623523654468</v>
      </c>
      <c r="I19" s="341"/>
      <c r="J19" s="341">
        <f>J18/J17*100</f>
        <v>40.555623523654468</v>
      </c>
    </row>
    <row r="20" spans="2:10" x14ac:dyDescent="0.25">
      <c r="B20" s="342" t="s">
        <v>295</v>
      </c>
      <c r="C20" s="343">
        <v>0</v>
      </c>
      <c r="D20" s="343">
        <v>0</v>
      </c>
      <c r="E20" s="343">
        <v>0</v>
      </c>
      <c r="F20" s="343">
        <v>0</v>
      </c>
      <c r="G20" s="343">
        <v>0</v>
      </c>
      <c r="H20" s="343">
        <v>0</v>
      </c>
      <c r="I20" s="343">
        <v>0</v>
      </c>
      <c r="J20" s="343">
        <v>0</v>
      </c>
    </row>
    <row r="21" spans="2:10" x14ac:dyDescent="0.25">
      <c r="B21" s="336" t="s">
        <v>288</v>
      </c>
      <c r="C21" s="337">
        <v>32688</v>
      </c>
      <c r="D21" s="337">
        <v>14394</v>
      </c>
      <c r="E21" s="337">
        <v>375</v>
      </c>
      <c r="F21" s="337">
        <v>313</v>
      </c>
      <c r="G21" s="337">
        <v>0</v>
      </c>
      <c r="H21" s="337">
        <f>C21+D21+E21+F21+G21</f>
        <v>47770</v>
      </c>
      <c r="I21" s="337">
        <v>0</v>
      </c>
      <c r="J21" s="337">
        <f>H21+I21</f>
        <v>47770</v>
      </c>
    </row>
    <row r="22" spans="2:10" x14ac:dyDescent="0.25">
      <c r="B22" s="336" t="s">
        <v>289</v>
      </c>
      <c r="C22" s="337">
        <v>32688</v>
      </c>
      <c r="D22" s="337">
        <v>14694</v>
      </c>
      <c r="E22" s="337">
        <v>375</v>
      </c>
      <c r="F22" s="337">
        <v>313</v>
      </c>
      <c r="G22" s="337">
        <v>0</v>
      </c>
      <c r="H22" s="337">
        <f>C22+D22+E22+F22+G22</f>
        <v>48070</v>
      </c>
      <c r="I22" s="337">
        <v>0</v>
      </c>
      <c r="J22" s="337">
        <f>H22+I22</f>
        <v>48070</v>
      </c>
    </row>
    <row r="23" spans="2:10" x14ac:dyDescent="0.25">
      <c r="B23" s="334" t="s">
        <v>290</v>
      </c>
      <c r="C23" s="335">
        <v>18916</v>
      </c>
      <c r="D23" s="335">
        <v>4235</v>
      </c>
      <c r="E23" s="335">
        <v>18</v>
      </c>
      <c r="F23" s="335">
        <v>0</v>
      </c>
      <c r="G23" s="335">
        <v>0</v>
      </c>
      <c r="H23" s="338">
        <f>C23+D23+E23+F23+G23</f>
        <v>23169</v>
      </c>
      <c r="I23" s="335">
        <v>0</v>
      </c>
      <c r="J23" s="338">
        <f>C23+D23+E23+F23+G23</f>
        <v>23169</v>
      </c>
    </row>
    <row r="24" spans="2:10" ht="15.75" thickBot="1" x14ac:dyDescent="0.3">
      <c r="B24" s="339" t="s">
        <v>291</v>
      </c>
      <c r="C24" s="340">
        <f>C23/C22*100</f>
        <v>57.868330885952034</v>
      </c>
      <c r="D24" s="340">
        <f>D23/D22*100</f>
        <v>28.821287600381108</v>
      </c>
      <c r="E24" s="340">
        <f>E23/E22*100</f>
        <v>4.8</v>
      </c>
      <c r="F24" s="340">
        <f>F23/F22*100</f>
        <v>0</v>
      </c>
      <c r="G24" s="340"/>
      <c r="H24" s="340">
        <f>H23/H22*100</f>
        <v>48.198460578323278</v>
      </c>
      <c r="I24" s="340"/>
      <c r="J24" s="340">
        <f>J23/J22*100</f>
        <v>48.198460578323278</v>
      </c>
    </row>
    <row r="25" spans="2:10" x14ac:dyDescent="0.25">
      <c r="B25" s="334" t="s">
        <v>296</v>
      </c>
      <c r="C25" s="335">
        <v>0</v>
      </c>
      <c r="D25" s="335">
        <v>0</v>
      </c>
      <c r="E25" s="335">
        <v>0</v>
      </c>
      <c r="F25" s="335">
        <v>0</v>
      </c>
      <c r="G25" s="335">
        <v>0</v>
      </c>
      <c r="H25" s="335">
        <v>0</v>
      </c>
      <c r="I25" s="335">
        <v>0</v>
      </c>
      <c r="J25" s="335">
        <v>0</v>
      </c>
    </row>
    <row r="26" spans="2:10" x14ac:dyDescent="0.25">
      <c r="B26" s="336" t="s">
        <v>288</v>
      </c>
      <c r="C26" s="337">
        <v>0</v>
      </c>
      <c r="D26" s="337">
        <v>2000</v>
      </c>
      <c r="E26" s="337">
        <v>113568</v>
      </c>
      <c r="F26" s="337">
        <v>0</v>
      </c>
      <c r="G26" s="337">
        <v>0</v>
      </c>
      <c r="H26" s="337">
        <f>C26+D26+E26+F26+G26</f>
        <v>115568</v>
      </c>
      <c r="I26" s="337">
        <v>0</v>
      </c>
      <c r="J26" s="337">
        <f>H26+I26</f>
        <v>115568</v>
      </c>
    </row>
    <row r="27" spans="2:10" x14ac:dyDescent="0.25">
      <c r="B27" s="336" t="s">
        <v>289</v>
      </c>
      <c r="C27" s="337">
        <v>0</v>
      </c>
      <c r="D27" s="337">
        <v>2000</v>
      </c>
      <c r="E27" s="337">
        <v>113568</v>
      </c>
      <c r="F27" s="337">
        <v>0</v>
      </c>
      <c r="G27" s="337">
        <v>0</v>
      </c>
      <c r="H27" s="337">
        <f>C27+D27+E27+F27+G27</f>
        <v>115568</v>
      </c>
      <c r="I27" s="337">
        <v>0</v>
      </c>
      <c r="J27" s="337">
        <f>H27+I27</f>
        <v>115568</v>
      </c>
    </row>
    <row r="28" spans="2:10" x14ac:dyDescent="0.25">
      <c r="B28" s="334" t="s">
        <v>290</v>
      </c>
      <c r="C28" s="335">
        <v>0</v>
      </c>
      <c r="D28" s="335">
        <v>1134</v>
      </c>
      <c r="E28" s="335">
        <v>84321</v>
      </c>
      <c r="F28" s="335">
        <v>0</v>
      </c>
      <c r="G28" s="335">
        <v>0</v>
      </c>
      <c r="H28" s="338">
        <f>C28+D28+E28+F28+G28</f>
        <v>85455</v>
      </c>
      <c r="I28" s="335">
        <v>0</v>
      </c>
      <c r="J28" s="338">
        <f>H28+I28</f>
        <v>85455</v>
      </c>
    </row>
    <row r="29" spans="2:10" ht="15.75" thickBot="1" x14ac:dyDescent="0.3">
      <c r="B29" s="339" t="s">
        <v>291</v>
      </c>
      <c r="C29" s="340"/>
      <c r="D29" s="340">
        <f>D28/D27*100</f>
        <v>56.699999999999996</v>
      </c>
      <c r="E29" s="340">
        <f>E28/E27*100</f>
        <v>74.247147083685547</v>
      </c>
      <c r="F29" s="340"/>
      <c r="G29" s="340"/>
      <c r="H29" s="340">
        <f>H28/H27*100</f>
        <v>73.943479163782371</v>
      </c>
      <c r="I29" s="340"/>
      <c r="J29" s="340">
        <f>J28/J27*100</f>
        <v>73.943479163782371</v>
      </c>
    </row>
    <row r="30" spans="2:10" x14ac:dyDescent="0.25">
      <c r="B30" s="336" t="s">
        <v>297</v>
      </c>
      <c r="C30" s="337">
        <v>0</v>
      </c>
      <c r="D30" s="337">
        <v>0</v>
      </c>
      <c r="E30" s="337">
        <v>0</v>
      </c>
      <c r="F30" s="337">
        <v>0</v>
      </c>
      <c r="G30" s="337">
        <v>0</v>
      </c>
      <c r="H30" s="337">
        <v>0</v>
      </c>
      <c r="I30" s="337">
        <v>0</v>
      </c>
      <c r="J30" s="337">
        <v>0</v>
      </c>
    </row>
    <row r="31" spans="2:10" x14ac:dyDescent="0.25">
      <c r="B31" s="336" t="s">
        <v>298</v>
      </c>
      <c r="C31" s="344">
        <f t="shared" ref="C31:G33" si="1">C6+C11+C16+C21+C26</f>
        <v>1171293</v>
      </c>
      <c r="D31" s="344">
        <f t="shared" si="1"/>
        <v>15811129</v>
      </c>
      <c r="E31" s="344">
        <f t="shared" si="1"/>
        <v>25475541</v>
      </c>
      <c r="F31" s="344">
        <f t="shared" si="1"/>
        <v>100637</v>
      </c>
      <c r="G31" s="344">
        <f t="shared" si="1"/>
        <v>1431550</v>
      </c>
      <c r="H31" s="344">
        <f>C31+D31+E31+F31+G31</f>
        <v>43990150</v>
      </c>
      <c r="I31" s="344">
        <f>I6+I11+I16+I21+I26</f>
        <v>1189272</v>
      </c>
      <c r="J31" s="344">
        <f>H31+I31</f>
        <v>45179422</v>
      </c>
    </row>
    <row r="32" spans="2:10" x14ac:dyDescent="0.25">
      <c r="B32" s="336" t="s">
        <v>299</v>
      </c>
      <c r="C32" s="344">
        <f t="shared" si="1"/>
        <v>1489011</v>
      </c>
      <c r="D32" s="344">
        <f t="shared" si="1"/>
        <v>24743439</v>
      </c>
      <c r="E32" s="344">
        <f t="shared" si="1"/>
        <v>28703099</v>
      </c>
      <c r="F32" s="344">
        <f t="shared" si="1"/>
        <v>151037</v>
      </c>
      <c r="G32" s="344">
        <f t="shared" si="1"/>
        <v>2698561</v>
      </c>
      <c r="H32" s="344">
        <f>C32+D32+E32+F32+G32</f>
        <v>57785147</v>
      </c>
      <c r="I32" s="344">
        <f>I7+I12+I17+I22+I27</f>
        <v>5303919</v>
      </c>
      <c r="J32" s="344">
        <f>H32+I32</f>
        <v>63089066</v>
      </c>
    </row>
    <row r="33" spans="2:11" x14ac:dyDescent="0.25">
      <c r="B33" s="336" t="s">
        <v>300</v>
      </c>
      <c r="C33" s="345">
        <f t="shared" si="1"/>
        <v>788546</v>
      </c>
      <c r="D33" s="345">
        <f t="shared" si="1"/>
        <v>16714949</v>
      </c>
      <c r="E33" s="345">
        <f t="shared" si="1"/>
        <v>18564770</v>
      </c>
      <c r="F33" s="345">
        <f t="shared" si="1"/>
        <v>130648</v>
      </c>
      <c r="G33" s="345">
        <f t="shared" si="1"/>
        <v>2089461</v>
      </c>
      <c r="H33" s="345">
        <f>C33+D33+E33+F33+G33</f>
        <v>38288374</v>
      </c>
      <c r="I33" s="346">
        <f>I8+I13+I18+I23+I28</f>
        <v>1895232.62</v>
      </c>
      <c r="J33" s="346">
        <f>H33+I33</f>
        <v>40183606.619999997</v>
      </c>
    </row>
    <row r="34" spans="2:11" ht="15.75" thickBot="1" x14ac:dyDescent="0.3">
      <c r="B34" s="339" t="s">
        <v>291</v>
      </c>
      <c r="C34" s="347">
        <f t="shared" ref="C34:J34" si="2">C33/C32*100</f>
        <v>52.957701454186704</v>
      </c>
      <c r="D34" s="347">
        <f t="shared" si="2"/>
        <v>67.553055175555826</v>
      </c>
      <c r="E34" s="347">
        <f t="shared" si="2"/>
        <v>64.678625816675748</v>
      </c>
      <c r="F34" s="347">
        <f t="shared" si="2"/>
        <v>86.500658778974696</v>
      </c>
      <c r="G34" s="347">
        <f t="shared" si="2"/>
        <v>77.428711079719889</v>
      </c>
      <c r="H34" s="347">
        <f t="shared" si="2"/>
        <v>66.259888548868801</v>
      </c>
      <c r="I34" s="347">
        <f t="shared" si="2"/>
        <v>35.732684077566049</v>
      </c>
      <c r="J34" s="347">
        <f t="shared" si="2"/>
        <v>63.693456200476952</v>
      </c>
    </row>
    <row r="35" spans="2:11" x14ac:dyDescent="0.25">
      <c r="B35" s="334" t="s">
        <v>301</v>
      </c>
      <c r="C35" s="335">
        <v>0</v>
      </c>
      <c r="D35" s="335">
        <v>0</v>
      </c>
      <c r="E35" s="335">
        <v>0</v>
      </c>
      <c r="F35" s="335">
        <v>0</v>
      </c>
      <c r="G35" s="335">
        <v>0</v>
      </c>
      <c r="H35" s="335">
        <v>0</v>
      </c>
      <c r="I35" s="335">
        <v>0</v>
      </c>
      <c r="J35" s="335">
        <v>0</v>
      </c>
    </row>
    <row r="36" spans="2:11" x14ac:dyDescent="0.25">
      <c r="B36" s="336" t="s">
        <v>288</v>
      </c>
      <c r="C36" s="337">
        <v>2452326</v>
      </c>
      <c r="D36" s="337">
        <v>6707360</v>
      </c>
      <c r="E36" s="337">
        <v>51358697</v>
      </c>
      <c r="F36" s="337">
        <v>222777</v>
      </c>
      <c r="G36" s="337">
        <v>79418</v>
      </c>
      <c r="H36" s="344">
        <f>C36+D36+E36+F36+G36</f>
        <v>60820578</v>
      </c>
      <c r="I36" s="344">
        <v>0</v>
      </c>
      <c r="J36" s="344">
        <f>H36+I36</f>
        <v>60820578</v>
      </c>
    </row>
    <row r="37" spans="2:11" x14ac:dyDescent="0.25">
      <c r="B37" s="336" t="s">
        <v>289</v>
      </c>
      <c r="C37" s="337">
        <v>2562202</v>
      </c>
      <c r="D37" s="337">
        <v>7708813</v>
      </c>
      <c r="E37" s="337">
        <v>52268853</v>
      </c>
      <c r="F37" s="337">
        <v>267621</v>
      </c>
      <c r="G37" s="337">
        <v>103445</v>
      </c>
      <c r="H37" s="344">
        <f>C37+D37+E37+F37+G37</f>
        <v>62910934</v>
      </c>
      <c r="I37" s="344">
        <v>0</v>
      </c>
      <c r="J37" s="344">
        <f>H37+I37</f>
        <v>62910934</v>
      </c>
    </row>
    <row r="38" spans="2:11" x14ac:dyDescent="0.25">
      <c r="B38" s="334" t="s">
        <v>290</v>
      </c>
      <c r="C38" s="335">
        <v>1668024.27</v>
      </c>
      <c r="D38" s="335">
        <v>5796685.8099999996</v>
      </c>
      <c r="E38" s="335">
        <v>42150741.380000003</v>
      </c>
      <c r="F38" s="335">
        <v>177989</v>
      </c>
      <c r="G38" s="335">
        <v>72744.38</v>
      </c>
      <c r="H38" s="345">
        <f>C38+D38+E38+F38+G38</f>
        <v>49866184.840000004</v>
      </c>
      <c r="I38" s="348">
        <v>0</v>
      </c>
      <c r="J38" s="348">
        <f>H38+I38</f>
        <v>49866184.840000004</v>
      </c>
    </row>
    <row r="39" spans="2:11" ht="15.75" thickBot="1" x14ac:dyDescent="0.3">
      <c r="B39" s="339" t="s">
        <v>291</v>
      </c>
      <c r="C39" s="340">
        <f t="shared" ref="C39:H39" si="3">C38/C37*100</f>
        <v>65.101200842088176</v>
      </c>
      <c r="D39" s="340">
        <f t="shared" si="3"/>
        <v>75.195569149232171</v>
      </c>
      <c r="E39" s="340">
        <f t="shared" si="3"/>
        <v>80.642177818594945</v>
      </c>
      <c r="F39" s="340">
        <f t="shared" si="3"/>
        <v>66.507859996039173</v>
      </c>
      <c r="G39" s="340">
        <f t="shared" si="3"/>
        <v>70.321794190149362</v>
      </c>
      <c r="H39" s="340">
        <f t="shared" si="3"/>
        <v>79.264734553138254</v>
      </c>
      <c r="I39" s="340"/>
      <c r="J39" s="340">
        <f>J38/J37*100</f>
        <v>79.264734553138254</v>
      </c>
    </row>
    <row r="40" spans="2:11" x14ac:dyDescent="0.25">
      <c r="B40" s="336" t="s">
        <v>302</v>
      </c>
      <c r="C40" s="337">
        <v>0</v>
      </c>
      <c r="D40" s="337">
        <v>0</v>
      </c>
      <c r="E40" s="337">
        <v>0</v>
      </c>
      <c r="F40" s="337">
        <v>0</v>
      </c>
      <c r="G40" s="337">
        <v>0</v>
      </c>
      <c r="H40" s="337">
        <v>0</v>
      </c>
      <c r="I40" s="337">
        <v>0</v>
      </c>
      <c r="J40" s="337">
        <v>0</v>
      </c>
    </row>
    <row r="41" spans="2:11" x14ac:dyDescent="0.25">
      <c r="B41" s="336" t="s">
        <v>303</v>
      </c>
      <c r="C41" s="345">
        <f t="shared" ref="C41:H43" si="4">C31+C36</f>
        <v>3623619</v>
      </c>
      <c r="D41" s="345">
        <f t="shared" si="4"/>
        <v>22518489</v>
      </c>
      <c r="E41" s="345">
        <f t="shared" si="4"/>
        <v>76834238</v>
      </c>
      <c r="F41" s="345">
        <f t="shared" si="4"/>
        <v>323414</v>
      </c>
      <c r="G41" s="345">
        <f t="shared" si="4"/>
        <v>1510968</v>
      </c>
      <c r="H41" s="345">
        <f t="shared" si="4"/>
        <v>104810728</v>
      </c>
      <c r="I41" s="345">
        <f>I6+I16+I21+I26+I36</f>
        <v>1189272</v>
      </c>
      <c r="J41" s="345">
        <f>J31+J36</f>
        <v>106000000</v>
      </c>
      <c r="K41" s="329"/>
    </row>
    <row r="42" spans="2:11" x14ac:dyDescent="0.25">
      <c r="B42" s="336" t="s">
        <v>304</v>
      </c>
      <c r="C42" s="345">
        <f t="shared" si="4"/>
        <v>4051213</v>
      </c>
      <c r="D42" s="345">
        <f t="shared" si="4"/>
        <v>32452252</v>
      </c>
      <c r="E42" s="345">
        <f t="shared" si="4"/>
        <v>80971952</v>
      </c>
      <c r="F42" s="345">
        <f t="shared" si="4"/>
        <v>418658</v>
      </c>
      <c r="G42" s="345">
        <f t="shared" si="4"/>
        <v>2802006</v>
      </c>
      <c r="H42" s="345">
        <f t="shared" si="4"/>
        <v>120696081</v>
      </c>
      <c r="I42" s="345">
        <f>I7+I12+I17+I22+I27+I37</f>
        <v>5303919</v>
      </c>
      <c r="J42" s="345">
        <f>J32+J37</f>
        <v>126000000</v>
      </c>
      <c r="K42" s="329"/>
    </row>
    <row r="43" spans="2:11" x14ac:dyDescent="0.25">
      <c r="B43" s="336" t="s">
        <v>305</v>
      </c>
      <c r="C43" s="345">
        <f t="shared" si="4"/>
        <v>2456570.27</v>
      </c>
      <c r="D43" s="345">
        <f t="shared" si="4"/>
        <v>22511634.809999999</v>
      </c>
      <c r="E43" s="345">
        <f t="shared" si="4"/>
        <v>60715511.380000003</v>
      </c>
      <c r="F43" s="345">
        <f t="shared" si="4"/>
        <v>308637</v>
      </c>
      <c r="G43" s="345">
        <f t="shared" si="4"/>
        <v>2162205.38</v>
      </c>
      <c r="H43" s="345">
        <f t="shared" si="4"/>
        <v>88154558.840000004</v>
      </c>
      <c r="I43" s="345">
        <f>I33+I38</f>
        <v>1895232.62</v>
      </c>
      <c r="J43" s="345">
        <f>J33+J38+1</f>
        <v>90049792.460000008</v>
      </c>
      <c r="K43" s="329"/>
    </row>
    <row r="44" spans="2:11" x14ac:dyDescent="0.25">
      <c r="B44" s="349" t="s">
        <v>306</v>
      </c>
      <c r="C44" s="350">
        <f t="shared" ref="C44:J44" si="5">C43/C42*100</f>
        <v>60.637894625634345</v>
      </c>
      <c r="D44" s="350">
        <f t="shared" si="5"/>
        <v>69.368482686501991</v>
      </c>
      <c r="E44" s="350">
        <f t="shared" si="5"/>
        <v>74.983386074229756</v>
      </c>
      <c r="F44" s="350">
        <f t="shared" si="5"/>
        <v>73.720554724858957</v>
      </c>
      <c r="G44" s="350">
        <f t="shared" si="5"/>
        <v>77.166336546031658</v>
      </c>
      <c r="H44" s="350">
        <f t="shared" si="5"/>
        <v>73.0384599977194</v>
      </c>
      <c r="I44" s="350">
        <f t="shared" si="5"/>
        <v>35.732684077566049</v>
      </c>
      <c r="J44" s="350">
        <f t="shared" si="5"/>
        <v>71.468089253968259</v>
      </c>
    </row>
    <row r="46" spans="2:11" x14ac:dyDescent="0.25">
      <c r="C46" s="351"/>
      <c r="D46" s="351"/>
      <c r="E46" s="351"/>
      <c r="F46" s="351"/>
      <c r="G46" s="351"/>
      <c r="H46" s="351"/>
      <c r="I46" s="351"/>
      <c r="J46" s="351"/>
    </row>
    <row r="47" spans="2:11" x14ac:dyDescent="0.25">
      <c r="C47" s="351"/>
      <c r="D47" s="351"/>
      <c r="E47" s="351"/>
      <c r="F47" s="351"/>
      <c r="G47" s="351"/>
      <c r="H47" s="351"/>
      <c r="I47" s="351"/>
      <c r="J47" s="351"/>
    </row>
    <row r="48" spans="2:11" x14ac:dyDescent="0.25">
      <c r="H48" s="329"/>
    </row>
    <row r="49" spans="3:5" x14ac:dyDescent="0.25">
      <c r="E49" s="351"/>
    </row>
    <row r="50" spans="3:5" x14ac:dyDescent="0.25">
      <c r="C50" s="351"/>
    </row>
  </sheetData>
  <mergeCells count="1">
    <mergeCell ref="B1:J1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93"/>
  <sheetViews>
    <sheetView topLeftCell="A85" zoomScale="75" workbookViewId="0">
      <selection activeCell="B56" sqref="B56"/>
    </sheetView>
  </sheetViews>
  <sheetFormatPr defaultRowHeight="12.75" x14ac:dyDescent="0.2"/>
  <cols>
    <col min="1" max="1" width="15.85546875" style="352" customWidth="1"/>
    <col min="2" max="3" width="10.5703125" style="352" customWidth="1"/>
    <col min="4" max="4" width="9.85546875" style="352" customWidth="1"/>
    <col min="5" max="5" width="9.28515625" style="352" customWidth="1"/>
    <col min="6" max="6" width="70.42578125" style="352" customWidth="1"/>
    <col min="7" max="7" width="22.140625" style="352" customWidth="1"/>
    <col min="8" max="8" width="22.42578125" style="482" customWidth="1"/>
    <col min="9" max="9" width="20.7109375" style="352" customWidth="1"/>
    <col min="10" max="10" width="14.28515625" style="352" customWidth="1"/>
    <col min="11" max="11" width="9.140625" style="352"/>
    <col min="12" max="12" width="17.42578125" style="352" customWidth="1"/>
    <col min="13" max="16384" width="9.140625" style="352"/>
  </cols>
  <sheetData>
    <row r="1" spans="1:12" ht="15" x14ac:dyDescent="0.2">
      <c r="G1" s="353"/>
      <c r="H1" s="354"/>
    </row>
    <row r="3" spans="1:12" ht="23.25" x14ac:dyDescent="0.35">
      <c r="A3" s="355" t="s">
        <v>307</v>
      </c>
      <c r="B3" s="356"/>
      <c r="C3" s="356"/>
      <c r="D3" s="356"/>
      <c r="E3" s="356"/>
      <c r="F3" s="356"/>
      <c r="G3" s="356"/>
      <c r="H3" s="357"/>
      <c r="I3" s="358"/>
    </row>
    <row r="4" spans="1:12" ht="24.75" customHeight="1" x14ac:dyDescent="0.25">
      <c r="A4" s="355" t="s">
        <v>308</v>
      </c>
      <c r="B4" s="355"/>
      <c r="C4" s="355"/>
      <c r="D4" s="355"/>
      <c r="E4" s="359"/>
      <c r="F4" s="359"/>
      <c r="G4" s="358"/>
      <c r="H4" s="360"/>
      <c r="I4" s="358"/>
    </row>
    <row r="5" spans="1:12" ht="15.75" thickBot="1" x14ac:dyDescent="0.25">
      <c r="B5" s="361"/>
      <c r="C5" s="361"/>
      <c r="G5" s="362"/>
      <c r="H5" s="363"/>
      <c r="I5" s="353"/>
      <c r="J5" s="364" t="s">
        <v>245</v>
      </c>
    </row>
    <row r="6" spans="1:12" ht="24" customHeight="1" x14ac:dyDescent="0.25">
      <c r="A6" s="365" t="s">
        <v>309</v>
      </c>
      <c r="B6" s="366" t="s">
        <v>310</v>
      </c>
      <c r="C6" s="367"/>
      <c r="D6" s="367"/>
      <c r="E6" s="368"/>
      <c r="F6" s="369" t="s">
        <v>311</v>
      </c>
      <c r="G6" s="369" t="s">
        <v>312</v>
      </c>
      <c r="H6" s="370" t="s">
        <v>313</v>
      </c>
      <c r="I6" s="369" t="s">
        <v>265</v>
      </c>
      <c r="J6" s="369" t="s">
        <v>314</v>
      </c>
    </row>
    <row r="7" spans="1:12" ht="17.25" customHeight="1" x14ac:dyDescent="0.25">
      <c r="A7" s="371" t="s">
        <v>315</v>
      </c>
      <c r="B7" s="372" t="s">
        <v>316</v>
      </c>
      <c r="C7" s="373" t="s">
        <v>317</v>
      </c>
      <c r="D7" s="374" t="s">
        <v>318</v>
      </c>
      <c r="E7" s="375" t="s">
        <v>319</v>
      </c>
      <c r="F7" s="376"/>
      <c r="G7" s="377" t="s">
        <v>267</v>
      </c>
      <c r="H7" s="378" t="s">
        <v>320</v>
      </c>
      <c r="I7" s="377" t="s">
        <v>321</v>
      </c>
      <c r="J7" s="377" t="s">
        <v>322</v>
      </c>
    </row>
    <row r="8" spans="1:12" ht="15" x14ac:dyDescent="0.25">
      <c r="A8" s="379" t="s">
        <v>323</v>
      </c>
      <c r="B8" s="380" t="s">
        <v>324</v>
      </c>
      <c r="C8" s="373"/>
      <c r="D8" s="373"/>
      <c r="E8" s="381" t="s">
        <v>325</v>
      </c>
      <c r="F8" s="382"/>
      <c r="G8" s="377" t="s">
        <v>274</v>
      </c>
      <c r="H8" s="378" t="s">
        <v>326</v>
      </c>
      <c r="I8" s="383" t="s">
        <v>327</v>
      </c>
      <c r="J8" s="384" t="s">
        <v>328</v>
      </c>
    </row>
    <row r="9" spans="1:12" ht="15.75" thickBot="1" x14ac:dyDescent="0.3">
      <c r="A9" s="379" t="s">
        <v>329</v>
      </c>
      <c r="B9" s="385"/>
      <c r="C9" s="386"/>
      <c r="D9" s="386"/>
      <c r="E9" s="387"/>
      <c r="F9" s="388"/>
      <c r="G9" s="383"/>
      <c r="H9" s="389"/>
      <c r="I9" s="390" t="s">
        <v>330</v>
      </c>
      <c r="J9" s="391"/>
    </row>
    <row r="10" spans="1:12" ht="15" thickBot="1" x14ac:dyDescent="0.25">
      <c r="A10" s="392" t="s">
        <v>0</v>
      </c>
      <c r="B10" s="393" t="s">
        <v>331</v>
      </c>
      <c r="C10" s="394" t="s">
        <v>332</v>
      </c>
      <c r="D10" s="394" t="s">
        <v>333</v>
      </c>
      <c r="E10" s="395" t="s">
        <v>334</v>
      </c>
      <c r="F10" s="395" t="s">
        <v>335</v>
      </c>
      <c r="G10" s="395">
        <v>1</v>
      </c>
      <c r="H10" s="396">
        <v>2</v>
      </c>
      <c r="I10" s="395">
        <v>3</v>
      </c>
      <c r="J10" s="395">
        <v>4</v>
      </c>
    </row>
    <row r="11" spans="1:12" ht="24.75" customHeight="1" x14ac:dyDescent="0.25">
      <c r="A11" s="397" t="s">
        <v>336</v>
      </c>
      <c r="B11" s="398" t="s">
        <v>337</v>
      </c>
      <c r="C11" s="399"/>
      <c r="D11" s="400"/>
      <c r="E11" s="401"/>
      <c r="F11" s="402" t="s">
        <v>284</v>
      </c>
      <c r="G11" s="403">
        <f>SUM(G12+G18+G30+G83)</f>
        <v>104810728</v>
      </c>
      <c r="H11" s="403">
        <f>SUM(H12+H18+H30+H83)</f>
        <v>120696081</v>
      </c>
      <c r="I11" s="403">
        <f>SUM(I12+I18+I30+I83)</f>
        <v>88154559</v>
      </c>
      <c r="J11" s="404">
        <f t="shared" ref="J11:J74" si="0">SUM($I11/H11)*100</f>
        <v>73.038460130283767</v>
      </c>
    </row>
    <row r="12" spans="1:12" ht="18.95" customHeight="1" x14ac:dyDescent="0.25">
      <c r="A12" s="405" t="s">
        <v>336</v>
      </c>
      <c r="B12" s="406"/>
      <c r="C12" s="407" t="s">
        <v>338</v>
      </c>
      <c r="D12" s="407"/>
      <c r="E12" s="408"/>
      <c r="F12" s="409" t="s">
        <v>339</v>
      </c>
      <c r="G12" s="410">
        <f>SUM(G13+G14+G16+G17)</f>
        <v>53323000</v>
      </c>
      <c r="H12" s="410">
        <f>SUM(H13+H14+H16+H17)</f>
        <v>55999853</v>
      </c>
      <c r="I12" s="410">
        <f>SUM(I13+I14+I16+I17)</f>
        <v>42125062</v>
      </c>
      <c r="J12" s="411">
        <f t="shared" si="0"/>
        <v>75.223522461746455</v>
      </c>
    </row>
    <row r="13" spans="1:12" ht="18.95" customHeight="1" x14ac:dyDescent="0.25">
      <c r="A13" s="412" t="s">
        <v>336</v>
      </c>
      <c r="B13" s="406"/>
      <c r="C13" s="407"/>
      <c r="D13" s="413" t="s">
        <v>340</v>
      </c>
      <c r="E13" s="414"/>
      <c r="F13" s="415" t="s">
        <v>341</v>
      </c>
      <c r="G13" s="416">
        <v>50136984</v>
      </c>
      <c r="H13" s="416">
        <v>50458757</v>
      </c>
      <c r="I13" s="416">
        <v>39245438</v>
      </c>
      <c r="J13" s="417">
        <f t="shared" si="0"/>
        <v>77.777258762042038</v>
      </c>
    </row>
    <row r="14" spans="1:12" ht="18.95" customHeight="1" x14ac:dyDescent="0.25">
      <c r="A14" s="412" t="s">
        <v>336</v>
      </c>
      <c r="B14" s="406"/>
      <c r="C14" s="407"/>
      <c r="D14" s="413" t="s">
        <v>342</v>
      </c>
      <c r="E14" s="414"/>
      <c r="F14" s="415" t="s">
        <v>343</v>
      </c>
      <c r="G14" s="416">
        <f>SUM(G15:G15)</f>
        <v>262615</v>
      </c>
      <c r="H14" s="416">
        <f>SUM(H15:H15)</f>
        <v>270709</v>
      </c>
      <c r="I14" s="416">
        <f>SUM(I15:I15)</f>
        <v>265295</v>
      </c>
      <c r="J14" s="417">
        <f t="shared" si="0"/>
        <v>98.000066492063425</v>
      </c>
      <c r="L14" s="418"/>
    </row>
    <row r="15" spans="1:12" ht="18.95" customHeight="1" x14ac:dyDescent="0.2">
      <c r="A15" s="419" t="s">
        <v>336</v>
      </c>
      <c r="B15" s="420"/>
      <c r="C15" s="421"/>
      <c r="D15" s="422"/>
      <c r="E15" s="423" t="s">
        <v>344</v>
      </c>
      <c r="F15" s="424" t="s">
        <v>345</v>
      </c>
      <c r="G15" s="425">
        <v>262615</v>
      </c>
      <c r="H15" s="425">
        <v>270709</v>
      </c>
      <c r="I15" s="425">
        <v>265295</v>
      </c>
      <c r="J15" s="426">
        <f t="shared" si="0"/>
        <v>98.000066492063425</v>
      </c>
    </row>
    <row r="16" spans="1:12" ht="18.95" customHeight="1" x14ac:dyDescent="0.25">
      <c r="A16" s="412" t="s">
        <v>336</v>
      </c>
      <c r="B16" s="406"/>
      <c r="C16" s="407"/>
      <c r="D16" s="413" t="s">
        <v>346</v>
      </c>
      <c r="E16" s="414"/>
      <c r="F16" s="415" t="s">
        <v>347</v>
      </c>
      <c r="G16" s="416">
        <v>9940</v>
      </c>
      <c r="H16" s="416">
        <v>11080</v>
      </c>
      <c r="I16" s="416">
        <v>8915</v>
      </c>
      <c r="J16" s="417">
        <f t="shared" si="0"/>
        <v>80.460288808664259</v>
      </c>
    </row>
    <row r="17" spans="1:10" ht="18.95" customHeight="1" x14ac:dyDescent="0.25">
      <c r="A17" s="412" t="s">
        <v>336</v>
      </c>
      <c r="B17" s="406"/>
      <c r="C17" s="407"/>
      <c r="D17" s="413" t="s">
        <v>348</v>
      </c>
      <c r="E17" s="414"/>
      <c r="F17" s="415" t="s">
        <v>349</v>
      </c>
      <c r="G17" s="416">
        <v>2913461</v>
      </c>
      <c r="H17" s="416">
        <v>5259307</v>
      </c>
      <c r="I17" s="416">
        <v>2605414</v>
      </c>
      <c r="J17" s="417">
        <f t="shared" si="0"/>
        <v>49.539112282283575</v>
      </c>
    </row>
    <row r="18" spans="1:10" ht="18.95" customHeight="1" x14ac:dyDescent="0.25">
      <c r="A18" s="405" t="s">
        <v>336</v>
      </c>
      <c r="B18" s="427"/>
      <c r="C18" s="428" t="s">
        <v>350</v>
      </c>
      <c r="D18" s="428"/>
      <c r="E18" s="429"/>
      <c r="F18" s="430" t="s">
        <v>351</v>
      </c>
      <c r="G18" s="431">
        <f>SUM(G19+G20+G21+G29)</f>
        <v>20564000</v>
      </c>
      <c r="H18" s="431">
        <f>SUM(H19+H20+H21+H29)</f>
        <v>21594856</v>
      </c>
      <c r="I18" s="432">
        <f>SUM(I19+I20+I21+I29)</f>
        <v>16064347</v>
      </c>
      <c r="J18" s="411">
        <f t="shared" si="0"/>
        <v>74.389692619390473</v>
      </c>
    </row>
    <row r="19" spans="1:10" ht="18.95" customHeight="1" x14ac:dyDescent="0.2">
      <c r="A19" s="412" t="s">
        <v>336</v>
      </c>
      <c r="B19" s="420"/>
      <c r="C19" s="421"/>
      <c r="D19" s="433" t="s">
        <v>352</v>
      </c>
      <c r="E19" s="434"/>
      <c r="F19" s="435" t="s">
        <v>353</v>
      </c>
      <c r="G19" s="416">
        <f>4072325+3150</f>
        <v>4075475</v>
      </c>
      <c r="H19" s="416">
        <v>4066529</v>
      </c>
      <c r="I19" s="416">
        <v>3228891</v>
      </c>
      <c r="J19" s="417">
        <f t="shared" si="0"/>
        <v>79.401646957392899</v>
      </c>
    </row>
    <row r="20" spans="1:10" ht="18.95" customHeight="1" x14ac:dyDescent="0.2">
      <c r="A20" s="412" t="s">
        <v>336</v>
      </c>
      <c r="B20" s="420"/>
      <c r="C20" s="421"/>
      <c r="D20" s="433" t="s">
        <v>354</v>
      </c>
      <c r="E20" s="434"/>
      <c r="F20" s="435" t="s">
        <v>355</v>
      </c>
      <c r="G20" s="416">
        <f>1333360+5250</f>
        <v>1338610</v>
      </c>
      <c r="H20" s="416">
        <v>1340114</v>
      </c>
      <c r="I20" s="416">
        <v>1006937</v>
      </c>
      <c r="J20" s="417">
        <f t="shared" si="0"/>
        <v>75.138159887890126</v>
      </c>
    </row>
    <row r="21" spans="1:10" ht="18.95" customHeight="1" x14ac:dyDescent="0.2">
      <c r="A21" s="412" t="s">
        <v>336</v>
      </c>
      <c r="B21" s="420"/>
      <c r="C21" s="421"/>
      <c r="D21" s="433" t="s">
        <v>356</v>
      </c>
      <c r="E21" s="434"/>
      <c r="F21" s="435" t="s">
        <v>357</v>
      </c>
      <c r="G21" s="416">
        <f>SUM(G22:G28)</f>
        <v>13319200</v>
      </c>
      <c r="H21" s="416">
        <f>SUM(H22:H28)</f>
        <v>14360266</v>
      </c>
      <c r="I21" s="416">
        <f>SUM(I22:I28)</f>
        <v>10615645</v>
      </c>
      <c r="J21" s="417">
        <f t="shared" si="0"/>
        <v>73.92373511744141</v>
      </c>
    </row>
    <row r="22" spans="1:10" ht="18.95" customHeight="1" x14ac:dyDescent="0.2">
      <c r="A22" s="419" t="s">
        <v>336</v>
      </c>
      <c r="B22" s="420"/>
      <c r="C22" s="421"/>
      <c r="D22" s="422"/>
      <c r="E22" s="423" t="s">
        <v>358</v>
      </c>
      <c r="F22" s="436" t="s">
        <v>359</v>
      </c>
      <c r="G22" s="425">
        <f>756812+1176</f>
        <v>757988</v>
      </c>
      <c r="H22" s="425">
        <v>757074</v>
      </c>
      <c r="I22" s="437">
        <v>595612</v>
      </c>
      <c r="J22" s="426">
        <f t="shared" si="0"/>
        <v>78.672890628921337</v>
      </c>
    </row>
    <row r="23" spans="1:10" ht="18.95" customHeight="1" x14ac:dyDescent="0.2">
      <c r="A23" s="419" t="s">
        <v>336</v>
      </c>
      <c r="B23" s="420"/>
      <c r="C23" s="421"/>
      <c r="D23" s="422"/>
      <c r="E23" s="423" t="s">
        <v>360</v>
      </c>
      <c r="F23" s="424" t="s">
        <v>361</v>
      </c>
      <c r="G23" s="425">
        <f>7405760+11760</f>
        <v>7417520</v>
      </c>
      <c r="H23" s="425">
        <v>8465699</v>
      </c>
      <c r="I23" s="437">
        <v>5958145</v>
      </c>
      <c r="J23" s="426">
        <f t="shared" si="0"/>
        <v>70.379835144150533</v>
      </c>
    </row>
    <row r="24" spans="1:10" ht="18.95" customHeight="1" x14ac:dyDescent="0.2">
      <c r="A24" s="419" t="s">
        <v>336</v>
      </c>
      <c r="B24" s="420"/>
      <c r="C24" s="421"/>
      <c r="D24" s="422"/>
      <c r="E24" s="423" t="s">
        <v>362</v>
      </c>
      <c r="F24" s="438" t="s">
        <v>363</v>
      </c>
      <c r="G24" s="425">
        <f>432471+672</f>
        <v>433143</v>
      </c>
      <c r="H24" s="425">
        <v>432811</v>
      </c>
      <c r="I24" s="437">
        <v>342803</v>
      </c>
      <c r="J24" s="426">
        <f t="shared" si="0"/>
        <v>79.203855724554145</v>
      </c>
    </row>
    <row r="25" spans="1:10" ht="18.95" customHeight="1" x14ac:dyDescent="0.2">
      <c r="A25" s="419" t="s">
        <v>336</v>
      </c>
      <c r="B25" s="420"/>
      <c r="C25" s="421"/>
      <c r="D25" s="422"/>
      <c r="E25" s="423" t="s">
        <v>364</v>
      </c>
      <c r="F25" s="438" t="s">
        <v>365</v>
      </c>
      <c r="G25" s="425">
        <f>1567656+2520</f>
        <v>1570176</v>
      </c>
      <c r="H25" s="425">
        <v>1568155</v>
      </c>
      <c r="I25" s="437">
        <v>1196298</v>
      </c>
      <c r="J25" s="426">
        <f t="shared" si="0"/>
        <v>76.286974183036747</v>
      </c>
    </row>
    <row r="26" spans="1:10" ht="18.95" customHeight="1" x14ac:dyDescent="0.2">
      <c r="A26" s="419" t="s">
        <v>336</v>
      </c>
      <c r="B26" s="420"/>
      <c r="C26" s="421"/>
      <c r="D26" s="422"/>
      <c r="E26" s="423" t="s">
        <v>366</v>
      </c>
      <c r="F26" s="438" t="s">
        <v>367</v>
      </c>
      <c r="G26" s="425">
        <f>513556+840</f>
        <v>514396</v>
      </c>
      <c r="H26" s="425">
        <v>513795</v>
      </c>
      <c r="I26" s="437">
        <v>394381</v>
      </c>
      <c r="J26" s="426">
        <f t="shared" si="0"/>
        <v>76.75843478430113</v>
      </c>
    </row>
    <row r="27" spans="1:10" ht="18.95" customHeight="1" x14ac:dyDescent="0.2">
      <c r="A27" s="419" t="s">
        <v>336</v>
      </c>
      <c r="B27" s="420"/>
      <c r="C27" s="421"/>
      <c r="D27" s="422"/>
      <c r="E27" s="423" t="s">
        <v>368</v>
      </c>
      <c r="F27" s="438" t="s">
        <v>369</v>
      </c>
      <c r="G27" s="425">
        <f>135157+210</f>
        <v>135367</v>
      </c>
      <c r="H27" s="425">
        <v>135393</v>
      </c>
      <c r="I27" s="437">
        <v>106716</v>
      </c>
      <c r="J27" s="426">
        <f t="shared" si="0"/>
        <v>78.819436750792136</v>
      </c>
    </row>
    <row r="28" spans="1:10" ht="18.95" customHeight="1" x14ac:dyDescent="0.2">
      <c r="A28" s="419" t="s">
        <v>336</v>
      </c>
      <c r="B28" s="420"/>
      <c r="C28" s="421"/>
      <c r="D28" s="422"/>
      <c r="E28" s="423" t="s">
        <v>370</v>
      </c>
      <c r="F28" s="438" t="s">
        <v>371</v>
      </c>
      <c r="G28" s="425">
        <f>2486620+3990</f>
        <v>2490610</v>
      </c>
      <c r="H28" s="425">
        <v>2487339</v>
      </c>
      <c r="I28" s="437">
        <v>2021690</v>
      </c>
      <c r="J28" s="426">
        <f t="shared" si="0"/>
        <v>81.279230535122068</v>
      </c>
    </row>
    <row r="29" spans="1:10" ht="18.95" customHeight="1" x14ac:dyDescent="0.2">
      <c r="A29" s="412" t="s">
        <v>336</v>
      </c>
      <c r="B29" s="420"/>
      <c r="C29" s="421"/>
      <c r="D29" s="433" t="s">
        <v>372</v>
      </c>
      <c r="E29" s="439"/>
      <c r="F29" s="440" t="s">
        <v>373</v>
      </c>
      <c r="G29" s="416">
        <v>1830715</v>
      </c>
      <c r="H29" s="416">
        <v>1827947</v>
      </c>
      <c r="I29" s="416">
        <v>1212874</v>
      </c>
      <c r="J29" s="417">
        <f t="shared" si="0"/>
        <v>66.351704945493495</v>
      </c>
    </row>
    <row r="30" spans="1:10" ht="18.95" customHeight="1" x14ac:dyDescent="0.25">
      <c r="A30" s="405" t="s">
        <v>336</v>
      </c>
      <c r="B30" s="427"/>
      <c r="C30" s="441" t="s">
        <v>374</v>
      </c>
      <c r="D30" s="428"/>
      <c r="E30" s="442"/>
      <c r="F30" s="430" t="s">
        <v>375</v>
      </c>
      <c r="G30" s="443">
        <f>SUM(G31+G35+G40+G50+G62+G56+G65)</f>
        <v>30244728</v>
      </c>
      <c r="H30" s="443">
        <f>SUM(H31+H35+H40+H50+H62+H56+H65)</f>
        <v>42223372</v>
      </c>
      <c r="I30" s="444">
        <f>SUM(I31+I35+I40+I50+I62+I56+I65)</f>
        <v>29346285</v>
      </c>
      <c r="J30" s="411">
        <f t="shared" si="0"/>
        <v>69.502466548621456</v>
      </c>
    </row>
    <row r="31" spans="1:10" ht="18.95" customHeight="1" x14ac:dyDescent="0.2">
      <c r="A31" s="412" t="s">
        <v>336</v>
      </c>
      <c r="B31" s="445"/>
      <c r="C31" s="446"/>
      <c r="D31" s="413" t="s">
        <v>376</v>
      </c>
      <c r="E31" s="447"/>
      <c r="F31" s="415" t="s">
        <v>377</v>
      </c>
      <c r="G31" s="448">
        <f>SUM(G32:G34)</f>
        <v>179423</v>
      </c>
      <c r="H31" s="448">
        <f>SUM(H32:H34)</f>
        <v>178959</v>
      </c>
      <c r="I31" s="448">
        <f>SUM(I32:I34)</f>
        <v>119991</v>
      </c>
      <c r="J31" s="417">
        <f t="shared" si="0"/>
        <v>67.049435904313285</v>
      </c>
    </row>
    <row r="32" spans="1:10" ht="18.95" customHeight="1" x14ac:dyDescent="0.2">
      <c r="A32" s="419" t="s">
        <v>336</v>
      </c>
      <c r="B32" s="445"/>
      <c r="C32" s="449"/>
      <c r="D32" s="450"/>
      <c r="E32" s="451">
        <v>631001</v>
      </c>
      <c r="F32" s="452" t="s">
        <v>378</v>
      </c>
      <c r="G32" s="453">
        <v>157563</v>
      </c>
      <c r="H32" s="453">
        <v>157779</v>
      </c>
      <c r="I32" s="453">
        <v>113704</v>
      </c>
      <c r="J32" s="426">
        <f t="shared" si="0"/>
        <v>72.065357240190394</v>
      </c>
    </row>
    <row r="33" spans="1:10" ht="18.95" customHeight="1" x14ac:dyDescent="0.2">
      <c r="A33" s="419" t="s">
        <v>336</v>
      </c>
      <c r="B33" s="445"/>
      <c r="C33" s="449"/>
      <c r="D33" s="450"/>
      <c r="E33" s="451">
        <v>631002</v>
      </c>
      <c r="F33" s="452" t="s">
        <v>379</v>
      </c>
      <c r="G33" s="453">
        <v>20000</v>
      </c>
      <c r="H33" s="453">
        <v>20000</v>
      </c>
      <c r="I33" s="453">
        <v>5761</v>
      </c>
      <c r="J33" s="426">
        <f t="shared" si="0"/>
        <v>28.804999999999996</v>
      </c>
    </row>
    <row r="34" spans="1:10" ht="18.95" customHeight="1" x14ac:dyDescent="0.2">
      <c r="A34" s="419" t="s">
        <v>336</v>
      </c>
      <c r="B34" s="445"/>
      <c r="C34" s="449"/>
      <c r="D34" s="450"/>
      <c r="E34" s="451">
        <v>631004</v>
      </c>
      <c r="F34" s="452" t="s">
        <v>380</v>
      </c>
      <c r="G34" s="453">
        <v>1860</v>
      </c>
      <c r="H34" s="453">
        <v>1180</v>
      </c>
      <c r="I34" s="453">
        <v>526</v>
      </c>
      <c r="J34" s="426">
        <f t="shared" si="0"/>
        <v>44.576271186440678</v>
      </c>
    </row>
    <row r="35" spans="1:10" ht="18.95" customHeight="1" x14ac:dyDescent="0.2">
      <c r="A35" s="412" t="s">
        <v>336</v>
      </c>
      <c r="B35" s="445"/>
      <c r="C35" s="446"/>
      <c r="D35" s="413" t="s">
        <v>381</v>
      </c>
      <c r="E35" s="447"/>
      <c r="F35" s="415" t="s">
        <v>382</v>
      </c>
      <c r="G35" s="448">
        <f>SUM(G36:G39)</f>
        <v>9791567</v>
      </c>
      <c r="H35" s="448">
        <f>SUM(H36:H39)</f>
        <v>12804151</v>
      </c>
      <c r="I35" s="448">
        <f>SUM(I36:I39)</f>
        <v>8848251</v>
      </c>
      <c r="J35" s="417">
        <f t="shared" si="0"/>
        <v>69.104550547709096</v>
      </c>
    </row>
    <row r="36" spans="1:10" ht="18.95" customHeight="1" x14ac:dyDescent="0.2">
      <c r="A36" s="419" t="s">
        <v>336</v>
      </c>
      <c r="B36" s="445"/>
      <c r="C36" s="446"/>
      <c r="D36" s="454"/>
      <c r="E36" s="455">
        <v>632001</v>
      </c>
      <c r="F36" s="456" t="s">
        <v>383</v>
      </c>
      <c r="G36" s="453">
        <v>1821532</v>
      </c>
      <c r="H36" s="453">
        <v>1790662</v>
      </c>
      <c r="I36" s="453">
        <v>1155544</v>
      </c>
      <c r="J36" s="426">
        <f t="shared" si="0"/>
        <v>64.531664825634323</v>
      </c>
    </row>
    <row r="37" spans="1:10" ht="18.95" customHeight="1" x14ac:dyDescent="0.2">
      <c r="A37" s="419" t="s">
        <v>336</v>
      </c>
      <c r="B37" s="445"/>
      <c r="C37" s="446"/>
      <c r="D37" s="454"/>
      <c r="E37" s="455">
        <v>632002</v>
      </c>
      <c r="F37" s="456" t="s">
        <v>384</v>
      </c>
      <c r="G37" s="453">
        <v>179261</v>
      </c>
      <c r="H37" s="453">
        <v>179314</v>
      </c>
      <c r="I37" s="453">
        <v>127703</v>
      </c>
      <c r="J37" s="426">
        <f t="shared" si="0"/>
        <v>71.217529027292898</v>
      </c>
    </row>
    <row r="38" spans="1:10" ht="18.95" customHeight="1" x14ac:dyDescent="0.2">
      <c r="A38" s="419" t="s">
        <v>336</v>
      </c>
      <c r="B38" s="445"/>
      <c r="C38" s="446"/>
      <c r="D38" s="454"/>
      <c r="E38" s="455">
        <v>632003</v>
      </c>
      <c r="F38" s="457" t="s">
        <v>385</v>
      </c>
      <c r="G38" s="453">
        <v>6449024</v>
      </c>
      <c r="H38" s="453">
        <v>9084175</v>
      </c>
      <c r="I38" s="453">
        <v>6255018</v>
      </c>
      <c r="J38" s="426">
        <f t="shared" si="0"/>
        <v>68.856203232544516</v>
      </c>
    </row>
    <row r="39" spans="1:10" ht="18.95" customHeight="1" x14ac:dyDescent="0.2">
      <c r="A39" s="419" t="s">
        <v>336</v>
      </c>
      <c r="B39" s="445"/>
      <c r="C39" s="446"/>
      <c r="D39" s="454"/>
      <c r="E39" s="455">
        <v>632004</v>
      </c>
      <c r="F39" s="457" t="s">
        <v>386</v>
      </c>
      <c r="G39" s="453">
        <v>1341750</v>
      </c>
      <c r="H39" s="453">
        <v>1750000</v>
      </c>
      <c r="I39" s="453">
        <v>1309986</v>
      </c>
      <c r="J39" s="426">
        <f t="shared" si="0"/>
        <v>74.856342857142849</v>
      </c>
    </row>
    <row r="40" spans="1:10" ht="18.95" customHeight="1" x14ac:dyDescent="0.2">
      <c r="A40" s="412" t="s">
        <v>336</v>
      </c>
      <c r="B40" s="445"/>
      <c r="C40" s="446"/>
      <c r="D40" s="413" t="s">
        <v>387</v>
      </c>
      <c r="E40" s="447"/>
      <c r="F40" s="415" t="s">
        <v>388</v>
      </c>
      <c r="G40" s="448">
        <f>SUM(G41:G49)</f>
        <v>1515968</v>
      </c>
      <c r="H40" s="448">
        <f>SUM(H41:H49)</f>
        <v>1971553</v>
      </c>
      <c r="I40" s="448">
        <f>SUM(I41:I49)</f>
        <v>1131422</v>
      </c>
      <c r="J40" s="417">
        <f t="shared" si="0"/>
        <v>57.387348957902731</v>
      </c>
    </row>
    <row r="41" spans="1:10" ht="18.95" customHeight="1" x14ac:dyDescent="0.2">
      <c r="A41" s="419" t="s">
        <v>336</v>
      </c>
      <c r="B41" s="445"/>
      <c r="C41" s="446"/>
      <c r="D41" s="458"/>
      <c r="E41" s="459" t="s">
        <v>389</v>
      </c>
      <c r="F41" s="460" t="s">
        <v>390</v>
      </c>
      <c r="G41" s="437">
        <v>30430</v>
      </c>
      <c r="H41" s="437">
        <v>131369</v>
      </c>
      <c r="I41" s="437">
        <v>29726</v>
      </c>
      <c r="J41" s="426">
        <f t="shared" si="0"/>
        <v>22.627865021428189</v>
      </c>
    </row>
    <row r="42" spans="1:10" ht="18.95" customHeight="1" x14ac:dyDescent="0.2">
      <c r="A42" s="419" t="s">
        <v>336</v>
      </c>
      <c r="B42" s="445"/>
      <c r="C42" s="446"/>
      <c r="D42" s="458"/>
      <c r="E42" s="459" t="s">
        <v>391</v>
      </c>
      <c r="F42" s="460" t="s">
        <v>392</v>
      </c>
      <c r="G42" s="437">
        <v>60</v>
      </c>
      <c r="H42" s="437">
        <v>1840</v>
      </c>
      <c r="I42" s="437">
        <v>1769</v>
      </c>
      <c r="J42" s="426">
        <f t="shared" si="0"/>
        <v>96.141304347826079</v>
      </c>
    </row>
    <row r="43" spans="1:10" ht="18.95" customHeight="1" x14ac:dyDescent="0.2">
      <c r="A43" s="419" t="s">
        <v>336</v>
      </c>
      <c r="B43" s="445"/>
      <c r="C43" s="446"/>
      <c r="D43" s="458"/>
      <c r="E43" s="459" t="s">
        <v>393</v>
      </c>
      <c r="F43" s="460" t="s">
        <v>394</v>
      </c>
      <c r="G43" s="437">
        <v>607</v>
      </c>
      <c r="H43" s="437">
        <v>1507</v>
      </c>
      <c r="I43" s="437">
        <v>1284</v>
      </c>
      <c r="J43" s="426">
        <f t="shared" si="0"/>
        <v>85.202388852023887</v>
      </c>
    </row>
    <row r="44" spans="1:10" ht="18.95" customHeight="1" x14ac:dyDescent="0.2">
      <c r="A44" s="419" t="s">
        <v>336</v>
      </c>
      <c r="B44" s="445"/>
      <c r="C44" s="446"/>
      <c r="D44" s="458"/>
      <c r="E44" s="459" t="s">
        <v>395</v>
      </c>
      <c r="F44" s="460" t="s">
        <v>396</v>
      </c>
      <c r="G44" s="437">
        <v>6850</v>
      </c>
      <c r="H44" s="437">
        <v>12726</v>
      </c>
      <c r="I44" s="437">
        <v>6107</v>
      </c>
      <c r="J44" s="426">
        <f t="shared" si="0"/>
        <v>47.988370265597993</v>
      </c>
    </row>
    <row r="45" spans="1:10" ht="18.95" customHeight="1" x14ac:dyDescent="0.2">
      <c r="A45" s="419" t="s">
        <v>336</v>
      </c>
      <c r="B45" s="445"/>
      <c r="C45" s="446"/>
      <c r="D45" s="458"/>
      <c r="E45" s="459" t="s">
        <v>397</v>
      </c>
      <c r="F45" s="460" t="s">
        <v>398</v>
      </c>
      <c r="G45" s="437">
        <v>1416134</v>
      </c>
      <c r="H45" s="437">
        <v>1757598</v>
      </c>
      <c r="I45" s="437">
        <v>1064238</v>
      </c>
      <c r="J45" s="426">
        <f t="shared" si="0"/>
        <v>60.5507061341672</v>
      </c>
    </row>
    <row r="46" spans="1:10" ht="18.95" customHeight="1" x14ac:dyDescent="0.2">
      <c r="A46" s="419" t="s">
        <v>336</v>
      </c>
      <c r="B46" s="445"/>
      <c r="C46" s="446"/>
      <c r="D46" s="458"/>
      <c r="E46" s="459" t="s">
        <v>399</v>
      </c>
      <c r="F46" s="460" t="s">
        <v>400</v>
      </c>
      <c r="G46" s="437">
        <v>13440</v>
      </c>
      <c r="H46" s="437">
        <v>14189</v>
      </c>
      <c r="I46" s="437">
        <v>2653</v>
      </c>
      <c r="J46" s="426">
        <f t="shared" si="0"/>
        <v>18.697582634435125</v>
      </c>
    </row>
    <row r="47" spans="1:10" ht="18.95" customHeight="1" x14ac:dyDescent="0.2">
      <c r="A47" s="419" t="s">
        <v>336</v>
      </c>
      <c r="B47" s="445"/>
      <c r="C47" s="446"/>
      <c r="D47" s="458"/>
      <c r="E47" s="459" t="s">
        <v>401</v>
      </c>
      <c r="F47" s="460" t="s">
        <v>402</v>
      </c>
      <c r="G47" s="437">
        <v>19755</v>
      </c>
      <c r="H47" s="437">
        <v>23765</v>
      </c>
      <c r="I47" s="437">
        <v>6434</v>
      </c>
      <c r="J47" s="426">
        <f t="shared" si="0"/>
        <v>27.073427309067956</v>
      </c>
    </row>
    <row r="48" spans="1:10" ht="18.95" customHeight="1" x14ac:dyDescent="0.2">
      <c r="A48" s="419" t="s">
        <v>336</v>
      </c>
      <c r="B48" s="445"/>
      <c r="C48" s="446"/>
      <c r="D48" s="458"/>
      <c r="E48" s="459" t="s">
        <v>403</v>
      </c>
      <c r="F48" s="460" t="s">
        <v>404</v>
      </c>
      <c r="G48" s="437">
        <v>10000</v>
      </c>
      <c r="H48" s="437">
        <v>10000</v>
      </c>
      <c r="I48" s="437">
        <v>9779</v>
      </c>
      <c r="J48" s="426">
        <f t="shared" si="0"/>
        <v>97.789999999999992</v>
      </c>
    </row>
    <row r="49" spans="1:10" ht="18.95" customHeight="1" x14ac:dyDescent="0.2">
      <c r="A49" s="419" t="s">
        <v>336</v>
      </c>
      <c r="B49" s="445"/>
      <c r="C49" s="446"/>
      <c r="D49" s="458"/>
      <c r="E49" s="459" t="s">
        <v>405</v>
      </c>
      <c r="F49" s="460" t="s">
        <v>406</v>
      </c>
      <c r="G49" s="437">
        <v>18692</v>
      </c>
      <c r="H49" s="437">
        <v>18559</v>
      </c>
      <c r="I49" s="437">
        <v>9432</v>
      </c>
      <c r="J49" s="426">
        <f t="shared" si="0"/>
        <v>50.821703755590278</v>
      </c>
    </row>
    <row r="50" spans="1:10" ht="18.95" customHeight="1" x14ac:dyDescent="0.2">
      <c r="A50" s="412" t="s">
        <v>336</v>
      </c>
      <c r="B50" s="445"/>
      <c r="C50" s="446"/>
      <c r="D50" s="413" t="s">
        <v>407</v>
      </c>
      <c r="E50" s="447"/>
      <c r="F50" s="415" t="s">
        <v>408</v>
      </c>
      <c r="G50" s="448">
        <f>SUM(G51:G55)</f>
        <v>367868</v>
      </c>
      <c r="H50" s="448">
        <f>SUM(H51:H55)</f>
        <v>417344</v>
      </c>
      <c r="I50" s="448">
        <f>SUM(I51:I55)</f>
        <v>267383</v>
      </c>
      <c r="J50" s="417">
        <f t="shared" si="0"/>
        <v>64.06777143076215</v>
      </c>
    </row>
    <row r="51" spans="1:10" ht="18.95" customHeight="1" x14ac:dyDescent="0.2">
      <c r="A51" s="419" t="s">
        <v>336</v>
      </c>
      <c r="B51" s="445"/>
      <c r="C51" s="446"/>
      <c r="D51" s="454"/>
      <c r="E51" s="455">
        <v>634001</v>
      </c>
      <c r="F51" s="461" t="s">
        <v>409</v>
      </c>
      <c r="G51" s="453">
        <v>238990</v>
      </c>
      <c r="H51" s="453">
        <v>234251</v>
      </c>
      <c r="I51" s="453">
        <v>134130</v>
      </c>
      <c r="J51" s="426">
        <f t="shared" si="0"/>
        <v>57.259093877934355</v>
      </c>
    </row>
    <row r="52" spans="1:10" ht="18.95" customHeight="1" x14ac:dyDescent="0.2">
      <c r="A52" s="419" t="s">
        <v>336</v>
      </c>
      <c r="B52" s="445"/>
      <c r="C52" s="446"/>
      <c r="D52" s="454"/>
      <c r="E52" s="455">
        <v>634002</v>
      </c>
      <c r="F52" s="461" t="s">
        <v>410</v>
      </c>
      <c r="G52" s="453">
        <v>62480</v>
      </c>
      <c r="H52" s="453">
        <v>89269</v>
      </c>
      <c r="I52" s="453">
        <v>54926</v>
      </c>
      <c r="J52" s="426">
        <f t="shared" si="0"/>
        <v>61.528638161063753</v>
      </c>
    </row>
    <row r="53" spans="1:10" ht="18.95" customHeight="1" x14ac:dyDescent="0.2">
      <c r="A53" s="419" t="s">
        <v>336</v>
      </c>
      <c r="B53" s="445"/>
      <c r="C53" s="446"/>
      <c r="D53" s="462"/>
      <c r="E53" s="463" t="s">
        <v>411</v>
      </c>
      <c r="F53" s="460" t="s">
        <v>412</v>
      </c>
      <c r="G53" s="453">
        <v>58416</v>
      </c>
      <c r="H53" s="453">
        <v>64214</v>
      </c>
      <c r="I53" s="453">
        <v>60422</v>
      </c>
      <c r="J53" s="426">
        <f t="shared" si="0"/>
        <v>94.094745694085404</v>
      </c>
    </row>
    <row r="54" spans="1:10" ht="18.95" customHeight="1" x14ac:dyDescent="0.2">
      <c r="A54" s="419" t="s">
        <v>336</v>
      </c>
      <c r="B54" s="445"/>
      <c r="C54" s="446"/>
      <c r="D54" s="462"/>
      <c r="E54" s="455">
        <v>634004</v>
      </c>
      <c r="F54" s="464" t="s">
        <v>413</v>
      </c>
      <c r="G54" s="453">
        <v>805</v>
      </c>
      <c r="H54" s="453">
        <v>22693</v>
      </c>
      <c r="I54" s="453">
        <v>12393</v>
      </c>
      <c r="J54" s="426">
        <f t="shared" si="0"/>
        <v>54.611554223769446</v>
      </c>
    </row>
    <row r="55" spans="1:10" ht="18.95" customHeight="1" x14ac:dyDescent="0.2">
      <c r="A55" s="419" t="s">
        <v>336</v>
      </c>
      <c r="B55" s="445"/>
      <c r="C55" s="446"/>
      <c r="D55" s="462"/>
      <c r="E55" s="455">
        <v>634005</v>
      </c>
      <c r="F55" s="464" t="s">
        <v>414</v>
      </c>
      <c r="G55" s="453">
        <v>7177</v>
      </c>
      <c r="H55" s="453">
        <v>6917</v>
      </c>
      <c r="I55" s="453">
        <v>5512</v>
      </c>
      <c r="J55" s="426">
        <f t="shared" si="0"/>
        <v>79.687725892728054</v>
      </c>
    </row>
    <row r="56" spans="1:10" ht="18.95" customHeight="1" x14ac:dyDescent="0.2">
      <c r="A56" s="412" t="s">
        <v>336</v>
      </c>
      <c r="B56" s="445"/>
      <c r="C56" s="446"/>
      <c r="D56" s="413" t="s">
        <v>415</v>
      </c>
      <c r="E56" s="465"/>
      <c r="F56" s="415" t="s">
        <v>416</v>
      </c>
      <c r="G56" s="448">
        <f>SUM(G57:G61)</f>
        <v>9922402</v>
      </c>
      <c r="H56" s="448">
        <f>SUM(H57:H61)</f>
        <v>15754338</v>
      </c>
      <c r="I56" s="448">
        <f>SUM(I57:I61)</f>
        <v>10604641</v>
      </c>
      <c r="J56" s="417">
        <f t="shared" si="0"/>
        <v>67.312514178634487</v>
      </c>
    </row>
    <row r="57" spans="1:10" ht="18.95" customHeight="1" x14ac:dyDescent="0.2">
      <c r="A57" s="419" t="s">
        <v>336</v>
      </c>
      <c r="B57" s="445"/>
      <c r="C57" s="446"/>
      <c r="D57" s="454"/>
      <c r="E57" s="455">
        <v>635001</v>
      </c>
      <c r="F57" s="464" t="s">
        <v>417</v>
      </c>
      <c r="G57" s="453">
        <v>15703</v>
      </c>
      <c r="H57" s="453">
        <v>16147</v>
      </c>
      <c r="I57" s="453">
        <v>10511</v>
      </c>
      <c r="J57" s="466">
        <f t="shared" si="0"/>
        <v>65.095683408682731</v>
      </c>
    </row>
    <row r="58" spans="1:10" ht="18.95" customHeight="1" x14ac:dyDescent="0.2">
      <c r="A58" s="419" t="s">
        <v>336</v>
      </c>
      <c r="B58" s="445"/>
      <c r="C58" s="446"/>
      <c r="D58" s="454"/>
      <c r="E58" s="455">
        <v>635002</v>
      </c>
      <c r="F58" s="464" t="s">
        <v>418</v>
      </c>
      <c r="G58" s="453">
        <v>9738845</v>
      </c>
      <c r="H58" s="453">
        <v>15331927</v>
      </c>
      <c r="I58" s="453">
        <v>10417120</v>
      </c>
      <c r="J58" s="466">
        <f t="shared" si="0"/>
        <v>67.943970774189054</v>
      </c>
    </row>
    <row r="59" spans="1:10" ht="18.95" customHeight="1" x14ac:dyDescent="0.2">
      <c r="A59" s="419" t="s">
        <v>336</v>
      </c>
      <c r="B59" s="445"/>
      <c r="C59" s="446"/>
      <c r="D59" s="454"/>
      <c r="E59" s="455">
        <v>635003</v>
      </c>
      <c r="F59" s="464" t="s">
        <v>419</v>
      </c>
      <c r="G59" s="453">
        <v>2250</v>
      </c>
      <c r="H59" s="453">
        <v>2250</v>
      </c>
      <c r="I59" s="453">
        <v>945</v>
      </c>
      <c r="J59" s="466">
        <f t="shared" si="0"/>
        <v>42</v>
      </c>
    </row>
    <row r="60" spans="1:10" ht="18.95" customHeight="1" x14ac:dyDescent="0.2">
      <c r="A60" s="419" t="s">
        <v>336</v>
      </c>
      <c r="B60" s="445"/>
      <c r="C60" s="446"/>
      <c r="D60" s="454"/>
      <c r="E60" s="455">
        <v>635004</v>
      </c>
      <c r="F60" s="464" t="s">
        <v>420</v>
      </c>
      <c r="G60" s="453">
        <v>83451</v>
      </c>
      <c r="H60" s="453">
        <v>150186</v>
      </c>
      <c r="I60" s="453">
        <v>74882</v>
      </c>
      <c r="J60" s="466">
        <f t="shared" si="0"/>
        <v>49.8595075439788</v>
      </c>
    </row>
    <row r="61" spans="1:10" ht="18.95" customHeight="1" x14ac:dyDescent="0.2">
      <c r="A61" s="419" t="s">
        <v>336</v>
      </c>
      <c r="B61" s="445"/>
      <c r="C61" s="446"/>
      <c r="D61" s="454"/>
      <c r="E61" s="455">
        <v>635006</v>
      </c>
      <c r="F61" s="461" t="s">
        <v>421</v>
      </c>
      <c r="G61" s="453">
        <v>82153</v>
      </c>
      <c r="H61" s="453">
        <v>253828</v>
      </c>
      <c r="I61" s="453">
        <v>101183</v>
      </c>
      <c r="J61" s="466">
        <f t="shared" si="0"/>
        <v>39.862820492617047</v>
      </c>
    </row>
    <row r="62" spans="1:10" ht="18.95" customHeight="1" x14ac:dyDescent="0.2">
      <c r="A62" s="412" t="s">
        <v>336</v>
      </c>
      <c r="B62" s="445"/>
      <c r="C62" s="446"/>
      <c r="D62" s="413" t="s">
        <v>422</v>
      </c>
      <c r="E62" s="447"/>
      <c r="F62" s="415" t="s">
        <v>423</v>
      </c>
      <c r="G62" s="448">
        <f>SUM(G63:G64)</f>
        <v>1999969</v>
      </c>
      <c r="H62" s="448">
        <f>SUM(H63:H64)</f>
        <v>2388838</v>
      </c>
      <c r="I62" s="448">
        <f>SUM(I63:I64)</f>
        <v>2074976</v>
      </c>
      <c r="J62" s="417">
        <f t="shared" si="0"/>
        <v>86.861310813039651</v>
      </c>
    </row>
    <row r="63" spans="1:10" ht="18.95" customHeight="1" x14ac:dyDescent="0.2">
      <c r="A63" s="419" t="s">
        <v>336</v>
      </c>
      <c r="B63" s="445"/>
      <c r="C63" s="446"/>
      <c r="D63" s="467"/>
      <c r="E63" s="455">
        <v>636001</v>
      </c>
      <c r="F63" s="468" t="s">
        <v>424</v>
      </c>
      <c r="G63" s="453">
        <v>1984955</v>
      </c>
      <c r="H63" s="453">
        <v>2373350</v>
      </c>
      <c r="I63" s="453">
        <v>2064266</v>
      </c>
      <c r="J63" s="426">
        <f t="shared" si="0"/>
        <v>86.976889207238713</v>
      </c>
    </row>
    <row r="64" spans="1:10" ht="18" customHeight="1" x14ac:dyDescent="0.2">
      <c r="A64" s="419" t="s">
        <v>336</v>
      </c>
      <c r="B64" s="445"/>
      <c r="C64" s="446"/>
      <c r="D64" s="467"/>
      <c r="E64" s="455">
        <v>636002</v>
      </c>
      <c r="F64" s="468" t="s">
        <v>425</v>
      </c>
      <c r="G64" s="453">
        <v>15014</v>
      </c>
      <c r="H64" s="453">
        <v>15488</v>
      </c>
      <c r="I64" s="453">
        <v>10710</v>
      </c>
      <c r="J64" s="426">
        <f t="shared" si="0"/>
        <v>69.150309917355372</v>
      </c>
    </row>
    <row r="65" spans="1:12" ht="18.95" customHeight="1" x14ac:dyDescent="0.2">
      <c r="A65" s="412" t="s">
        <v>336</v>
      </c>
      <c r="B65" s="445"/>
      <c r="C65" s="446"/>
      <c r="D65" s="413" t="s">
        <v>426</v>
      </c>
      <c r="E65" s="447"/>
      <c r="F65" s="415" t="s">
        <v>427</v>
      </c>
      <c r="G65" s="448">
        <f>SUM(G66:G82)</f>
        <v>6467531</v>
      </c>
      <c r="H65" s="448">
        <f>SUM(H66:H82)</f>
        <v>8708189</v>
      </c>
      <c r="I65" s="469">
        <f>SUM(I66:I82)</f>
        <v>6299621</v>
      </c>
      <c r="J65" s="417">
        <f t="shared" si="0"/>
        <v>72.341344451756854</v>
      </c>
    </row>
    <row r="66" spans="1:12" ht="18.95" customHeight="1" x14ac:dyDescent="0.2">
      <c r="A66" s="419" t="s">
        <v>336</v>
      </c>
      <c r="B66" s="445"/>
      <c r="C66" s="446"/>
      <c r="D66" s="458"/>
      <c r="E66" s="459" t="s">
        <v>428</v>
      </c>
      <c r="F66" s="460" t="s">
        <v>429</v>
      </c>
      <c r="G66" s="453">
        <v>29874</v>
      </c>
      <c r="H66" s="453">
        <v>42271</v>
      </c>
      <c r="I66" s="453">
        <v>24135</v>
      </c>
      <c r="J66" s="466">
        <f t="shared" si="0"/>
        <v>57.095881337086894</v>
      </c>
    </row>
    <row r="67" spans="1:12" ht="18.95" customHeight="1" x14ac:dyDescent="0.2">
      <c r="A67" s="419" t="s">
        <v>336</v>
      </c>
      <c r="B67" s="445"/>
      <c r="C67" s="446"/>
      <c r="D67" s="458"/>
      <c r="E67" s="459" t="s">
        <v>430</v>
      </c>
      <c r="F67" s="460" t="s">
        <v>431</v>
      </c>
      <c r="G67" s="453">
        <v>7980</v>
      </c>
      <c r="H67" s="453">
        <v>8110</v>
      </c>
      <c r="I67" s="453">
        <v>4265</v>
      </c>
      <c r="J67" s="466">
        <f t="shared" si="0"/>
        <v>52.589395807644877</v>
      </c>
    </row>
    <row r="68" spans="1:12" ht="18.95" customHeight="1" x14ac:dyDescent="0.2">
      <c r="A68" s="419" t="s">
        <v>336</v>
      </c>
      <c r="B68" s="445"/>
      <c r="C68" s="446"/>
      <c r="D68" s="458"/>
      <c r="E68" s="459" t="s">
        <v>432</v>
      </c>
      <c r="F68" s="460" t="s">
        <v>433</v>
      </c>
      <c r="G68" s="453">
        <v>1112333</v>
      </c>
      <c r="H68" s="453">
        <v>1499346</v>
      </c>
      <c r="I68" s="453">
        <v>855264</v>
      </c>
      <c r="J68" s="466">
        <f t="shared" si="0"/>
        <v>57.042470517145475</v>
      </c>
    </row>
    <row r="69" spans="1:12" ht="18.95" customHeight="1" x14ac:dyDescent="0.2">
      <c r="A69" s="419" t="s">
        <v>336</v>
      </c>
      <c r="B69" s="445"/>
      <c r="C69" s="446"/>
      <c r="D69" s="458"/>
      <c r="E69" s="459" t="s">
        <v>434</v>
      </c>
      <c r="F69" s="460" t="s">
        <v>435</v>
      </c>
      <c r="G69" s="453">
        <v>1198233</v>
      </c>
      <c r="H69" s="453">
        <v>1380595</v>
      </c>
      <c r="I69" s="453">
        <v>1002046</v>
      </c>
      <c r="J69" s="466">
        <f t="shared" si="0"/>
        <v>72.580735117829633</v>
      </c>
    </row>
    <row r="70" spans="1:12" ht="18.95" customHeight="1" x14ac:dyDescent="0.2">
      <c r="A70" s="419" t="s">
        <v>336</v>
      </c>
      <c r="B70" s="445"/>
      <c r="C70" s="446"/>
      <c r="D70" s="458"/>
      <c r="E70" s="459" t="s">
        <v>436</v>
      </c>
      <c r="F70" s="460" t="s">
        <v>377</v>
      </c>
      <c r="G70" s="453">
        <v>632</v>
      </c>
      <c r="H70" s="453">
        <v>754</v>
      </c>
      <c r="I70" s="453">
        <v>157</v>
      </c>
      <c r="J70" s="466">
        <f t="shared" si="0"/>
        <v>20.822281167108752</v>
      </c>
    </row>
    <row r="71" spans="1:12" ht="18.95" customHeight="1" x14ac:dyDescent="0.2">
      <c r="A71" s="419" t="s">
        <v>336</v>
      </c>
      <c r="B71" s="445"/>
      <c r="C71" s="446"/>
      <c r="D71" s="458"/>
      <c r="E71" s="459" t="s">
        <v>437</v>
      </c>
      <c r="F71" s="460" t="s">
        <v>438</v>
      </c>
      <c r="G71" s="453">
        <v>11229</v>
      </c>
      <c r="H71" s="453">
        <v>57944</v>
      </c>
      <c r="I71" s="453">
        <v>28478</v>
      </c>
      <c r="J71" s="466">
        <f t="shared" si="0"/>
        <v>49.147452712964238</v>
      </c>
    </row>
    <row r="72" spans="1:12" ht="18.95" customHeight="1" x14ac:dyDescent="0.2">
      <c r="A72" s="419" t="s">
        <v>336</v>
      </c>
      <c r="B72" s="445"/>
      <c r="C72" s="446"/>
      <c r="D72" s="458"/>
      <c r="E72" s="459" t="s">
        <v>439</v>
      </c>
      <c r="F72" s="460" t="s">
        <v>440</v>
      </c>
      <c r="G72" s="453">
        <v>956410</v>
      </c>
      <c r="H72" s="453">
        <v>1508889</v>
      </c>
      <c r="I72" s="453">
        <v>1187614</v>
      </c>
      <c r="J72" s="466">
        <f t="shared" si="0"/>
        <v>78.707843983222091</v>
      </c>
    </row>
    <row r="73" spans="1:12" ht="18.95" customHeight="1" x14ac:dyDescent="0.2">
      <c r="A73" s="419" t="s">
        <v>336</v>
      </c>
      <c r="B73" s="445"/>
      <c r="C73" s="446"/>
      <c r="D73" s="458"/>
      <c r="E73" s="459" t="s">
        <v>441</v>
      </c>
      <c r="F73" s="460" t="s">
        <v>442</v>
      </c>
      <c r="G73" s="453">
        <v>1549591</v>
      </c>
      <c r="H73" s="453">
        <v>1755085</v>
      </c>
      <c r="I73" s="453">
        <v>1358390</v>
      </c>
      <c r="J73" s="466">
        <f t="shared" si="0"/>
        <v>77.397391009552237</v>
      </c>
      <c r="L73" s="470"/>
    </row>
    <row r="74" spans="1:12" ht="18.95" customHeight="1" x14ac:dyDescent="0.2">
      <c r="A74" s="419" t="s">
        <v>336</v>
      </c>
      <c r="B74" s="445"/>
      <c r="C74" s="446"/>
      <c r="D74" s="458"/>
      <c r="E74" s="459" t="s">
        <v>443</v>
      </c>
      <c r="F74" s="460" t="s">
        <v>444</v>
      </c>
      <c r="G74" s="453">
        <v>16863</v>
      </c>
      <c r="H74" s="453">
        <v>16939</v>
      </c>
      <c r="I74" s="453">
        <v>14723</v>
      </c>
      <c r="J74" s="466">
        <f t="shared" si="0"/>
        <v>86.917763740480552</v>
      </c>
    </row>
    <row r="75" spans="1:12" ht="18.95" customHeight="1" x14ac:dyDescent="0.2">
      <c r="A75" s="419" t="s">
        <v>336</v>
      </c>
      <c r="B75" s="445"/>
      <c r="C75" s="446"/>
      <c r="D75" s="458"/>
      <c r="E75" s="459" t="s">
        <v>445</v>
      </c>
      <c r="F75" s="460" t="s">
        <v>446</v>
      </c>
      <c r="G75" s="453">
        <v>687645</v>
      </c>
      <c r="H75" s="453">
        <v>702098</v>
      </c>
      <c r="I75" s="471">
        <v>533170</v>
      </c>
      <c r="J75" s="466">
        <f t="shared" ref="J75:J91" si="1">SUM($I75/H75)*100</f>
        <v>75.939541203649625</v>
      </c>
    </row>
    <row r="76" spans="1:12" ht="18.95" customHeight="1" x14ac:dyDescent="0.2">
      <c r="A76" s="419" t="s">
        <v>336</v>
      </c>
      <c r="B76" s="445"/>
      <c r="C76" s="446"/>
      <c r="D76" s="458"/>
      <c r="E76" s="459" t="s">
        <v>447</v>
      </c>
      <c r="F76" s="460" t="s">
        <v>448</v>
      </c>
      <c r="G76" s="453">
        <v>8250</v>
      </c>
      <c r="H76" s="453">
        <v>12250</v>
      </c>
      <c r="I76" s="453">
        <v>11905</v>
      </c>
      <c r="J76" s="466">
        <f t="shared" si="1"/>
        <v>97.183673469387756</v>
      </c>
    </row>
    <row r="77" spans="1:12" ht="18.95" customHeight="1" x14ac:dyDescent="0.2">
      <c r="A77" s="419" t="s">
        <v>336</v>
      </c>
      <c r="B77" s="445"/>
      <c r="C77" s="446"/>
      <c r="D77" s="458"/>
      <c r="E77" s="459" t="s">
        <v>449</v>
      </c>
      <c r="F77" s="460" t="s">
        <v>450</v>
      </c>
      <c r="G77" s="453">
        <v>89685</v>
      </c>
      <c r="H77" s="453">
        <v>89685</v>
      </c>
      <c r="I77" s="453">
        <v>66445</v>
      </c>
      <c r="J77" s="466">
        <f t="shared" si="1"/>
        <v>74.087082566761438</v>
      </c>
    </row>
    <row r="78" spans="1:12" ht="18.95" customHeight="1" x14ac:dyDescent="0.2">
      <c r="A78" s="419" t="s">
        <v>336</v>
      </c>
      <c r="B78" s="445"/>
      <c r="C78" s="446"/>
      <c r="D78" s="458"/>
      <c r="E78" s="459" t="s">
        <v>451</v>
      </c>
      <c r="F78" s="460" t="s">
        <v>452</v>
      </c>
      <c r="G78" s="453">
        <v>71486</v>
      </c>
      <c r="H78" s="453">
        <v>112614</v>
      </c>
      <c r="I78" s="453">
        <v>84591</v>
      </c>
      <c r="J78" s="466">
        <f t="shared" si="1"/>
        <v>75.115882572326711</v>
      </c>
    </row>
    <row r="79" spans="1:12" ht="18.95" customHeight="1" x14ac:dyDescent="0.2">
      <c r="A79" s="419" t="s">
        <v>453</v>
      </c>
      <c r="B79" s="445"/>
      <c r="C79" s="446"/>
      <c r="D79" s="458"/>
      <c r="E79" s="459" t="s">
        <v>454</v>
      </c>
      <c r="F79" s="460" t="s">
        <v>455</v>
      </c>
      <c r="G79" s="453">
        <v>0</v>
      </c>
      <c r="H79" s="453">
        <v>89297</v>
      </c>
      <c r="I79" s="453">
        <v>89296</v>
      </c>
      <c r="J79" s="466">
        <f t="shared" si="1"/>
        <v>99.998880141550103</v>
      </c>
    </row>
    <row r="80" spans="1:12" ht="18.75" customHeight="1" x14ac:dyDescent="0.2">
      <c r="A80" s="419" t="s">
        <v>336</v>
      </c>
      <c r="B80" s="445"/>
      <c r="C80" s="446"/>
      <c r="D80" s="458"/>
      <c r="E80" s="459" t="s">
        <v>456</v>
      </c>
      <c r="F80" s="460" t="s">
        <v>457</v>
      </c>
      <c r="G80" s="453">
        <v>70000</v>
      </c>
      <c r="H80" s="453">
        <v>204893</v>
      </c>
      <c r="I80" s="453">
        <v>174748</v>
      </c>
      <c r="J80" s="466">
        <f t="shared" si="1"/>
        <v>85.287442714001941</v>
      </c>
    </row>
    <row r="81" spans="1:10" ht="18.95" customHeight="1" x14ac:dyDescent="0.2">
      <c r="A81" s="419" t="s">
        <v>336</v>
      </c>
      <c r="B81" s="445"/>
      <c r="C81" s="446"/>
      <c r="D81" s="458"/>
      <c r="E81" s="459" t="s">
        <v>458</v>
      </c>
      <c r="F81" s="460" t="s">
        <v>459</v>
      </c>
      <c r="G81" s="453">
        <v>550300</v>
      </c>
      <c r="H81" s="453">
        <v>1120300</v>
      </c>
      <c r="I81" s="453">
        <v>762740</v>
      </c>
      <c r="J81" s="466">
        <f t="shared" si="1"/>
        <v>68.083549049361778</v>
      </c>
    </row>
    <row r="82" spans="1:10" ht="18.95" customHeight="1" x14ac:dyDescent="0.2">
      <c r="A82" s="419" t="s">
        <v>336</v>
      </c>
      <c r="B82" s="445"/>
      <c r="C82" s="446"/>
      <c r="D82" s="458"/>
      <c r="E82" s="459" t="s">
        <v>460</v>
      </c>
      <c r="F82" s="460" t="s">
        <v>461</v>
      </c>
      <c r="G82" s="453">
        <v>107020</v>
      </c>
      <c r="H82" s="453">
        <v>107119</v>
      </c>
      <c r="I82" s="453">
        <v>101654</v>
      </c>
      <c r="J82" s="466">
        <f t="shared" si="1"/>
        <v>94.898197331939244</v>
      </c>
    </row>
    <row r="83" spans="1:10" ht="18.95" customHeight="1" x14ac:dyDescent="0.25">
      <c r="A83" s="405" t="s">
        <v>336</v>
      </c>
      <c r="B83" s="427"/>
      <c r="C83" s="441" t="s">
        <v>462</v>
      </c>
      <c r="D83" s="428"/>
      <c r="E83" s="442"/>
      <c r="F83" s="430" t="s">
        <v>463</v>
      </c>
      <c r="G83" s="472">
        <f>SUM(G84+G90)</f>
        <v>679000</v>
      </c>
      <c r="H83" s="472">
        <f>SUM(H84+H90)</f>
        <v>878000</v>
      </c>
      <c r="I83" s="472">
        <f>SUM(I84+I90)</f>
        <v>618865</v>
      </c>
      <c r="J83" s="411">
        <f t="shared" si="1"/>
        <v>70.485763097949885</v>
      </c>
    </row>
    <row r="84" spans="1:10" ht="18.95" customHeight="1" x14ac:dyDescent="0.2">
      <c r="A84" s="412" t="s">
        <v>336</v>
      </c>
      <c r="B84" s="445"/>
      <c r="C84" s="446"/>
      <c r="D84" s="413" t="s">
        <v>464</v>
      </c>
      <c r="E84" s="447"/>
      <c r="F84" s="415" t="s">
        <v>465</v>
      </c>
      <c r="G84" s="448">
        <f>SUM(G85:G89)</f>
        <v>637000</v>
      </c>
      <c r="H84" s="448">
        <f>SUM(H85:H89)</f>
        <v>836000</v>
      </c>
      <c r="I84" s="448">
        <f>SUM(I85:I89)</f>
        <v>578583</v>
      </c>
      <c r="J84" s="417">
        <f t="shared" si="1"/>
        <v>69.208492822966505</v>
      </c>
    </row>
    <row r="85" spans="1:10" ht="18.95" customHeight="1" x14ac:dyDescent="0.2">
      <c r="A85" s="419" t="s">
        <v>336</v>
      </c>
      <c r="B85" s="445"/>
      <c r="C85" s="446"/>
      <c r="D85" s="458"/>
      <c r="E85" s="459" t="s">
        <v>466</v>
      </c>
      <c r="F85" s="460" t="s">
        <v>467</v>
      </c>
      <c r="G85" s="453">
        <v>100000</v>
      </c>
      <c r="H85" s="453">
        <v>199997</v>
      </c>
      <c r="I85" s="471">
        <v>98099</v>
      </c>
      <c r="J85" s="426">
        <f t="shared" si="1"/>
        <v>49.050235753536306</v>
      </c>
    </row>
    <row r="86" spans="1:10" ht="18.95" customHeight="1" x14ac:dyDescent="0.2">
      <c r="A86" s="419" t="s">
        <v>336</v>
      </c>
      <c r="B86" s="445"/>
      <c r="C86" s="446"/>
      <c r="D86" s="458"/>
      <c r="E86" s="459" t="s">
        <v>468</v>
      </c>
      <c r="F86" s="460" t="s">
        <v>469</v>
      </c>
      <c r="G86" s="453">
        <v>168000</v>
      </c>
      <c r="H86" s="453">
        <v>266998</v>
      </c>
      <c r="I86" s="471">
        <v>210286</v>
      </c>
      <c r="J86" s="426">
        <f t="shared" si="1"/>
        <v>78.759391456115779</v>
      </c>
    </row>
    <row r="87" spans="1:10" ht="18.95" customHeight="1" x14ac:dyDescent="0.2">
      <c r="A87" s="419" t="s">
        <v>336</v>
      </c>
      <c r="B87" s="445"/>
      <c r="C87" s="446"/>
      <c r="D87" s="458"/>
      <c r="E87" s="459" t="s">
        <v>470</v>
      </c>
      <c r="F87" s="460" t="s">
        <v>471</v>
      </c>
      <c r="G87" s="453">
        <v>21739</v>
      </c>
      <c r="H87" s="453">
        <v>21771</v>
      </c>
      <c r="I87" s="471">
        <v>12501</v>
      </c>
      <c r="J87" s="426">
        <f t="shared" si="1"/>
        <v>57.420421661843733</v>
      </c>
    </row>
    <row r="88" spans="1:10" ht="18.75" customHeight="1" x14ac:dyDescent="0.2">
      <c r="A88" s="419" t="s">
        <v>336</v>
      </c>
      <c r="B88" s="445"/>
      <c r="C88" s="446"/>
      <c r="D88" s="458"/>
      <c r="E88" s="459" t="s">
        <v>472</v>
      </c>
      <c r="F88" s="460" t="s">
        <v>473</v>
      </c>
      <c r="G88" s="453">
        <v>347261</v>
      </c>
      <c r="H88" s="453">
        <v>347234</v>
      </c>
      <c r="I88" s="471">
        <v>257697</v>
      </c>
      <c r="J88" s="426">
        <f t="shared" si="1"/>
        <v>74.21421865370327</v>
      </c>
    </row>
    <row r="89" spans="1:10" ht="18.95" hidden="1" customHeight="1" x14ac:dyDescent="0.2">
      <c r="A89" s="419" t="s">
        <v>336</v>
      </c>
      <c r="B89" s="445"/>
      <c r="C89" s="446"/>
      <c r="D89" s="458"/>
      <c r="E89" s="459" t="s">
        <v>474</v>
      </c>
      <c r="F89" s="460" t="s">
        <v>475</v>
      </c>
      <c r="G89" s="453">
        <v>0</v>
      </c>
      <c r="H89" s="453">
        <v>0</v>
      </c>
      <c r="I89" s="453">
        <v>0</v>
      </c>
      <c r="J89" s="426" t="e">
        <f t="shared" si="1"/>
        <v>#DIV/0!</v>
      </c>
    </row>
    <row r="90" spans="1:10" ht="18.95" customHeight="1" x14ac:dyDescent="0.2">
      <c r="A90" s="412" t="s">
        <v>336</v>
      </c>
      <c r="B90" s="445"/>
      <c r="C90" s="446"/>
      <c r="D90" s="413" t="s">
        <v>476</v>
      </c>
      <c r="E90" s="459"/>
      <c r="F90" s="415" t="s">
        <v>477</v>
      </c>
      <c r="G90" s="448">
        <f>SUM(G91)</f>
        <v>42000</v>
      </c>
      <c r="H90" s="448">
        <f>SUM(H91)</f>
        <v>42000</v>
      </c>
      <c r="I90" s="448">
        <f>SUM(I91)</f>
        <v>40282</v>
      </c>
      <c r="J90" s="417">
        <f t="shared" si="1"/>
        <v>95.909523809523805</v>
      </c>
    </row>
    <row r="91" spans="1:10" ht="18.95" customHeight="1" x14ac:dyDescent="0.2">
      <c r="A91" s="419" t="s">
        <v>336</v>
      </c>
      <c r="B91" s="445"/>
      <c r="C91" s="446"/>
      <c r="D91" s="458"/>
      <c r="E91" s="459" t="s">
        <v>478</v>
      </c>
      <c r="F91" s="460" t="s">
        <v>479</v>
      </c>
      <c r="G91" s="453">
        <v>42000</v>
      </c>
      <c r="H91" s="453">
        <v>42000</v>
      </c>
      <c r="I91" s="453">
        <v>40282</v>
      </c>
      <c r="J91" s="426">
        <f t="shared" si="1"/>
        <v>95.909523809523805</v>
      </c>
    </row>
    <row r="92" spans="1:10" ht="15" thickBot="1" x14ac:dyDescent="0.25">
      <c r="A92" s="473"/>
      <c r="B92" s="474"/>
      <c r="C92" s="475"/>
      <c r="D92" s="475"/>
      <c r="E92" s="476"/>
      <c r="F92" s="477"/>
      <c r="G92" s="478"/>
      <c r="H92" s="479"/>
      <c r="I92" s="478"/>
      <c r="J92" s="480"/>
    </row>
    <row r="93" spans="1:10" x14ac:dyDescent="0.2">
      <c r="B93" s="481"/>
      <c r="C93" s="481"/>
      <c r="D93" s="481"/>
      <c r="E93" s="481"/>
      <c r="F93" s="481"/>
    </row>
    <row r="94" spans="1:10" x14ac:dyDescent="0.2">
      <c r="B94" s="481"/>
      <c r="C94" s="481"/>
      <c r="D94" s="481"/>
      <c r="E94" s="481"/>
      <c r="F94" s="481"/>
      <c r="I94" s="483"/>
    </row>
    <row r="95" spans="1:10" x14ac:dyDescent="0.2">
      <c r="B95" s="481"/>
      <c r="C95" s="481"/>
      <c r="D95" s="481"/>
      <c r="E95" s="481"/>
      <c r="F95" s="481"/>
      <c r="I95" s="483"/>
    </row>
    <row r="96" spans="1:10" x14ac:dyDescent="0.2">
      <c r="B96" s="481"/>
      <c r="C96" s="481"/>
      <c r="D96" s="481"/>
      <c r="E96" s="481"/>
      <c r="F96" s="481"/>
    </row>
    <row r="97" spans="2:6" x14ac:dyDescent="0.2">
      <c r="B97" s="481"/>
      <c r="C97" s="481"/>
      <c r="D97" s="481"/>
      <c r="E97" s="481"/>
      <c r="F97" s="481"/>
    </row>
    <row r="98" spans="2:6" x14ac:dyDescent="0.2">
      <c r="B98" s="481"/>
      <c r="C98" s="481"/>
      <c r="D98" s="481"/>
      <c r="E98" s="481"/>
      <c r="F98" s="481"/>
    </row>
    <row r="99" spans="2:6" x14ac:dyDescent="0.2">
      <c r="B99" s="481"/>
      <c r="C99" s="481"/>
      <c r="D99" s="481"/>
      <c r="E99" s="481"/>
      <c r="F99" s="481"/>
    </row>
    <row r="100" spans="2:6" x14ac:dyDescent="0.2">
      <c r="B100" s="481"/>
      <c r="C100" s="481"/>
      <c r="D100" s="481"/>
      <c r="E100" s="481"/>
      <c r="F100" s="481"/>
    </row>
    <row r="101" spans="2:6" x14ac:dyDescent="0.2">
      <c r="B101" s="481"/>
      <c r="C101" s="481"/>
      <c r="D101" s="481"/>
      <c r="E101" s="481"/>
      <c r="F101" s="481"/>
    </row>
    <row r="102" spans="2:6" x14ac:dyDescent="0.2">
      <c r="B102" s="481"/>
      <c r="C102" s="481"/>
      <c r="D102" s="481"/>
      <c r="E102" s="481"/>
      <c r="F102" s="481"/>
    </row>
    <row r="103" spans="2:6" x14ac:dyDescent="0.2">
      <c r="B103" s="481"/>
      <c r="C103" s="481"/>
      <c r="D103" s="481"/>
      <c r="E103" s="481"/>
      <c r="F103" s="481"/>
    </row>
    <row r="104" spans="2:6" x14ac:dyDescent="0.2">
      <c r="B104" s="481"/>
      <c r="C104" s="481"/>
      <c r="D104" s="481"/>
      <c r="E104" s="481"/>
      <c r="F104" s="481"/>
    </row>
    <row r="105" spans="2:6" x14ac:dyDescent="0.2">
      <c r="B105" s="481"/>
      <c r="C105" s="481"/>
      <c r="D105" s="481"/>
      <c r="E105" s="481"/>
      <c r="F105" s="481"/>
    </row>
    <row r="106" spans="2:6" x14ac:dyDescent="0.2">
      <c r="B106" s="481"/>
      <c r="C106" s="481"/>
      <c r="D106" s="481"/>
      <c r="E106" s="481"/>
      <c r="F106" s="481"/>
    </row>
    <row r="107" spans="2:6" x14ac:dyDescent="0.2">
      <c r="B107" s="481"/>
      <c r="C107" s="481"/>
      <c r="D107" s="481"/>
      <c r="E107" s="481"/>
      <c r="F107" s="481"/>
    </row>
    <row r="108" spans="2:6" x14ac:dyDescent="0.2">
      <c r="B108" s="481"/>
      <c r="C108" s="481"/>
      <c r="D108" s="481"/>
      <c r="E108" s="481"/>
      <c r="F108" s="481"/>
    </row>
    <row r="109" spans="2:6" x14ac:dyDescent="0.2">
      <c r="B109" s="481"/>
      <c r="C109" s="481"/>
      <c r="D109" s="481"/>
      <c r="E109" s="481"/>
      <c r="F109" s="481"/>
    </row>
    <row r="110" spans="2:6" x14ac:dyDescent="0.2">
      <c r="B110" s="481"/>
      <c r="C110" s="481"/>
      <c r="D110" s="481"/>
      <c r="E110" s="481"/>
      <c r="F110" s="481"/>
    </row>
    <row r="111" spans="2:6" x14ac:dyDescent="0.2">
      <c r="B111" s="481"/>
      <c r="C111" s="481"/>
      <c r="D111" s="481"/>
      <c r="E111" s="481"/>
      <c r="F111" s="481"/>
    </row>
    <row r="112" spans="2:6" x14ac:dyDescent="0.2">
      <c r="B112" s="481"/>
      <c r="C112" s="481"/>
      <c r="D112" s="481"/>
      <c r="E112" s="481"/>
      <c r="F112" s="481"/>
    </row>
    <row r="113" spans="2:6" x14ac:dyDescent="0.2">
      <c r="B113" s="481"/>
      <c r="C113" s="481"/>
      <c r="D113" s="481"/>
      <c r="E113" s="481"/>
      <c r="F113" s="481"/>
    </row>
    <row r="114" spans="2:6" x14ac:dyDescent="0.2">
      <c r="B114" s="481"/>
      <c r="C114" s="481"/>
      <c r="D114" s="481"/>
      <c r="E114" s="481"/>
      <c r="F114" s="481"/>
    </row>
    <row r="115" spans="2:6" x14ac:dyDescent="0.2">
      <c r="B115" s="481"/>
      <c r="C115" s="481"/>
      <c r="D115" s="481"/>
      <c r="E115" s="481"/>
      <c r="F115" s="481"/>
    </row>
    <row r="116" spans="2:6" x14ac:dyDescent="0.2">
      <c r="B116" s="481"/>
      <c r="C116" s="481"/>
      <c r="D116" s="481"/>
      <c r="E116" s="481"/>
      <c r="F116" s="481"/>
    </row>
    <row r="117" spans="2:6" x14ac:dyDescent="0.2">
      <c r="B117" s="481"/>
      <c r="C117" s="481"/>
      <c r="D117" s="481"/>
      <c r="E117" s="481"/>
      <c r="F117" s="481"/>
    </row>
    <row r="118" spans="2:6" x14ac:dyDescent="0.2">
      <c r="B118" s="481"/>
      <c r="C118" s="481"/>
      <c r="D118" s="481"/>
      <c r="E118" s="481"/>
      <c r="F118" s="481"/>
    </row>
    <row r="119" spans="2:6" x14ac:dyDescent="0.2">
      <c r="B119" s="481"/>
      <c r="C119" s="481"/>
      <c r="D119" s="481"/>
      <c r="E119" s="481"/>
      <c r="F119" s="481"/>
    </row>
    <row r="120" spans="2:6" x14ac:dyDescent="0.2">
      <c r="B120" s="481"/>
      <c r="C120" s="481"/>
      <c r="D120" s="481"/>
      <c r="E120" s="481"/>
      <c r="F120" s="481"/>
    </row>
    <row r="121" spans="2:6" x14ac:dyDescent="0.2">
      <c r="B121" s="481"/>
      <c r="C121" s="481"/>
      <c r="D121" s="481"/>
      <c r="E121" s="481"/>
      <c r="F121" s="481"/>
    </row>
    <row r="122" spans="2:6" x14ac:dyDescent="0.2">
      <c r="B122" s="481"/>
      <c r="C122" s="481"/>
      <c r="D122" s="481"/>
      <c r="E122" s="481"/>
      <c r="F122" s="481"/>
    </row>
    <row r="123" spans="2:6" x14ac:dyDescent="0.2">
      <c r="B123" s="481"/>
      <c r="C123" s="481"/>
      <c r="D123" s="481"/>
      <c r="E123" s="481"/>
      <c r="F123" s="481"/>
    </row>
    <row r="124" spans="2:6" x14ac:dyDescent="0.2">
      <c r="B124" s="481"/>
      <c r="C124" s="481"/>
      <c r="D124" s="481"/>
      <c r="E124" s="481"/>
      <c r="F124" s="481"/>
    </row>
    <row r="125" spans="2:6" x14ac:dyDescent="0.2">
      <c r="B125" s="481"/>
      <c r="C125" s="481"/>
      <c r="D125" s="481"/>
      <c r="E125" s="481"/>
      <c r="F125" s="481"/>
    </row>
    <row r="126" spans="2:6" x14ac:dyDescent="0.2">
      <c r="B126" s="481"/>
      <c r="C126" s="481"/>
      <c r="D126" s="481"/>
      <c r="E126" s="481"/>
      <c r="F126" s="481"/>
    </row>
    <row r="127" spans="2:6" x14ac:dyDescent="0.2">
      <c r="B127" s="481"/>
      <c r="C127" s="481"/>
      <c r="D127" s="481"/>
      <c r="E127" s="481"/>
      <c r="F127" s="481"/>
    </row>
    <row r="128" spans="2:6" x14ac:dyDescent="0.2">
      <c r="B128" s="481"/>
      <c r="C128" s="481"/>
      <c r="D128" s="481"/>
      <c r="E128" s="481"/>
      <c r="F128" s="481"/>
    </row>
    <row r="129" spans="2:6" x14ac:dyDescent="0.2">
      <c r="B129" s="481"/>
      <c r="C129" s="481"/>
      <c r="D129" s="481"/>
      <c r="E129" s="481"/>
      <c r="F129" s="481"/>
    </row>
    <row r="130" spans="2:6" x14ac:dyDescent="0.2">
      <c r="B130" s="481"/>
      <c r="C130" s="481"/>
      <c r="D130" s="481"/>
      <c r="E130" s="481"/>
      <c r="F130" s="481"/>
    </row>
    <row r="131" spans="2:6" x14ac:dyDescent="0.2">
      <c r="B131" s="481"/>
      <c r="C131" s="481"/>
      <c r="D131" s="481"/>
      <c r="E131" s="481"/>
      <c r="F131" s="481"/>
    </row>
    <row r="132" spans="2:6" x14ac:dyDescent="0.2">
      <c r="B132" s="481"/>
      <c r="C132" s="481"/>
      <c r="D132" s="481"/>
      <c r="E132" s="481"/>
      <c r="F132" s="481"/>
    </row>
    <row r="133" spans="2:6" x14ac:dyDescent="0.2">
      <c r="B133" s="481"/>
      <c r="C133" s="481"/>
      <c r="D133" s="481"/>
      <c r="E133" s="481"/>
      <c r="F133" s="481"/>
    </row>
    <row r="134" spans="2:6" x14ac:dyDescent="0.2">
      <c r="B134" s="481"/>
      <c r="C134" s="481"/>
      <c r="D134" s="481"/>
      <c r="E134" s="481"/>
      <c r="F134" s="481"/>
    </row>
    <row r="135" spans="2:6" x14ac:dyDescent="0.2">
      <c r="B135" s="481"/>
      <c r="C135" s="481"/>
      <c r="D135" s="481"/>
      <c r="E135" s="481"/>
      <c r="F135" s="481"/>
    </row>
    <row r="136" spans="2:6" x14ac:dyDescent="0.2">
      <c r="B136" s="481"/>
      <c r="C136" s="481"/>
      <c r="D136" s="481"/>
      <c r="E136" s="481"/>
      <c r="F136" s="481"/>
    </row>
    <row r="137" spans="2:6" x14ac:dyDescent="0.2">
      <c r="B137" s="481"/>
      <c r="C137" s="481"/>
      <c r="D137" s="481"/>
      <c r="E137" s="481"/>
      <c r="F137" s="481"/>
    </row>
    <row r="138" spans="2:6" x14ac:dyDescent="0.2">
      <c r="B138" s="481"/>
      <c r="C138" s="481"/>
      <c r="D138" s="481"/>
      <c r="E138" s="481"/>
      <c r="F138" s="481"/>
    </row>
    <row r="139" spans="2:6" x14ac:dyDescent="0.2">
      <c r="B139" s="481"/>
      <c r="C139" s="481"/>
      <c r="D139" s="481"/>
      <c r="E139" s="481"/>
      <c r="F139" s="481"/>
    </row>
    <row r="140" spans="2:6" x14ac:dyDescent="0.2">
      <c r="B140" s="481"/>
      <c r="C140" s="481"/>
      <c r="D140" s="481"/>
      <c r="E140" s="481"/>
      <c r="F140" s="481"/>
    </row>
    <row r="141" spans="2:6" x14ac:dyDescent="0.2">
      <c r="B141" s="481"/>
      <c r="C141" s="481"/>
      <c r="D141" s="481"/>
      <c r="E141" s="481"/>
      <c r="F141" s="481"/>
    </row>
    <row r="142" spans="2:6" x14ac:dyDescent="0.2">
      <c r="B142" s="481"/>
      <c r="C142" s="481"/>
      <c r="D142" s="481"/>
      <c r="E142" s="481"/>
      <c r="F142" s="481"/>
    </row>
    <row r="143" spans="2:6" x14ac:dyDescent="0.2">
      <c r="B143" s="481"/>
      <c r="C143" s="481"/>
      <c r="D143" s="481"/>
      <c r="E143" s="481"/>
      <c r="F143" s="481"/>
    </row>
    <row r="144" spans="2:6" x14ac:dyDescent="0.2">
      <c r="B144" s="481"/>
      <c r="C144" s="481"/>
      <c r="D144" s="481"/>
      <c r="E144" s="481"/>
      <c r="F144" s="481"/>
    </row>
    <row r="145" spans="2:6" x14ac:dyDescent="0.2">
      <c r="B145" s="481"/>
      <c r="C145" s="481"/>
      <c r="D145" s="481"/>
      <c r="E145" s="481"/>
      <c r="F145" s="481"/>
    </row>
    <row r="146" spans="2:6" x14ac:dyDescent="0.2">
      <c r="B146" s="481"/>
      <c r="C146" s="481"/>
      <c r="D146" s="481"/>
      <c r="E146" s="481"/>
      <c r="F146" s="481"/>
    </row>
    <row r="147" spans="2:6" x14ac:dyDescent="0.2">
      <c r="B147" s="481"/>
      <c r="C147" s="481"/>
      <c r="D147" s="481"/>
      <c r="E147" s="481"/>
      <c r="F147" s="481"/>
    </row>
    <row r="148" spans="2:6" x14ac:dyDescent="0.2">
      <c r="B148" s="481"/>
      <c r="C148" s="481"/>
      <c r="D148" s="481"/>
      <c r="E148" s="481"/>
      <c r="F148" s="481"/>
    </row>
    <row r="149" spans="2:6" x14ac:dyDescent="0.2">
      <c r="B149" s="481"/>
      <c r="C149" s="481"/>
      <c r="D149" s="481"/>
      <c r="E149" s="481"/>
      <c r="F149" s="481"/>
    </row>
    <row r="150" spans="2:6" x14ac:dyDescent="0.2">
      <c r="B150" s="481"/>
      <c r="C150" s="481"/>
      <c r="D150" s="481"/>
      <c r="E150" s="481"/>
      <c r="F150" s="481"/>
    </row>
    <row r="151" spans="2:6" x14ac:dyDescent="0.2">
      <c r="B151" s="481"/>
      <c r="C151" s="481"/>
      <c r="D151" s="481"/>
      <c r="E151" s="481"/>
      <c r="F151" s="481"/>
    </row>
    <row r="152" spans="2:6" x14ac:dyDescent="0.2">
      <c r="B152" s="481"/>
      <c r="C152" s="481"/>
      <c r="D152" s="481"/>
      <c r="E152" s="481"/>
      <c r="F152" s="481"/>
    </row>
    <row r="153" spans="2:6" x14ac:dyDescent="0.2">
      <c r="B153" s="481"/>
      <c r="C153" s="481"/>
      <c r="D153" s="481"/>
      <c r="E153" s="481"/>
      <c r="F153" s="481"/>
    </row>
    <row r="154" spans="2:6" x14ac:dyDescent="0.2">
      <c r="B154" s="481"/>
      <c r="C154" s="481"/>
      <c r="D154" s="481"/>
      <c r="E154" s="481"/>
      <c r="F154" s="481"/>
    </row>
    <row r="155" spans="2:6" x14ac:dyDescent="0.2">
      <c r="B155" s="481"/>
      <c r="C155" s="481"/>
      <c r="D155" s="481"/>
      <c r="E155" s="481"/>
      <c r="F155" s="481"/>
    </row>
    <row r="156" spans="2:6" x14ac:dyDescent="0.2">
      <c r="B156" s="481"/>
      <c r="C156" s="481"/>
      <c r="D156" s="481"/>
      <c r="E156" s="481"/>
      <c r="F156" s="481"/>
    </row>
    <row r="157" spans="2:6" x14ac:dyDescent="0.2">
      <c r="B157" s="481"/>
      <c r="C157" s="481"/>
      <c r="D157" s="481"/>
      <c r="E157" s="481"/>
      <c r="F157" s="481"/>
    </row>
    <row r="158" spans="2:6" x14ac:dyDescent="0.2">
      <c r="B158" s="481"/>
      <c r="C158" s="481"/>
      <c r="D158" s="481"/>
      <c r="E158" s="481"/>
      <c r="F158" s="481"/>
    </row>
    <row r="159" spans="2:6" x14ac:dyDescent="0.2">
      <c r="B159" s="481"/>
      <c r="C159" s="481"/>
      <c r="D159" s="481"/>
      <c r="E159" s="481"/>
      <c r="F159" s="481"/>
    </row>
    <row r="160" spans="2:6" x14ac:dyDescent="0.2">
      <c r="B160" s="481"/>
      <c r="C160" s="481"/>
      <c r="D160" s="481"/>
      <c r="E160" s="481"/>
      <c r="F160" s="481"/>
    </row>
    <row r="161" spans="2:6" x14ac:dyDescent="0.2">
      <c r="B161" s="481"/>
      <c r="C161" s="481"/>
      <c r="D161" s="481"/>
      <c r="E161" s="481"/>
      <c r="F161" s="481"/>
    </row>
    <row r="162" spans="2:6" x14ac:dyDescent="0.2">
      <c r="B162" s="481"/>
      <c r="C162" s="481"/>
      <c r="D162" s="481"/>
      <c r="E162" s="481"/>
      <c r="F162" s="481"/>
    </row>
    <row r="163" spans="2:6" x14ac:dyDescent="0.2">
      <c r="B163" s="481"/>
      <c r="C163" s="481"/>
      <c r="D163" s="481"/>
      <c r="E163" s="481"/>
      <c r="F163" s="481"/>
    </row>
    <row r="164" spans="2:6" x14ac:dyDescent="0.2">
      <c r="B164" s="481"/>
      <c r="C164" s="481"/>
      <c r="D164" s="481"/>
      <c r="E164" s="481"/>
      <c r="F164" s="481"/>
    </row>
    <row r="165" spans="2:6" x14ac:dyDescent="0.2">
      <c r="B165" s="481"/>
      <c r="C165" s="481"/>
      <c r="D165" s="481"/>
      <c r="E165" s="481"/>
      <c r="F165" s="481"/>
    </row>
    <row r="166" spans="2:6" x14ac:dyDescent="0.2">
      <c r="B166" s="481"/>
      <c r="C166" s="481"/>
      <c r="D166" s="481"/>
      <c r="E166" s="481"/>
      <c r="F166" s="481"/>
    </row>
    <row r="167" spans="2:6" x14ac:dyDescent="0.2">
      <c r="B167" s="481"/>
      <c r="C167" s="481"/>
      <c r="D167" s="481"/>
      <c r="E167" s="481"/>
      <c r="F167" s="481"/>
    </row>
    <row r="168" spans="2:6" x14ac:dyDescent="0.2">
      <c r="B168" s="481"/>
      <c r="C168" s="481"/>
      <c r="D168" s="481"/>
      <c r="E168" s="481"/>
      <c r="F168" s="481"/>
    </row>
    <row r="169" spans="2:6" x14ac:dyDescent="0.2">
      <c r="B169" s="481"/>
      <c r="C169" s="481"/>
      <c r="D169" s="481"/>
      <c r="E169" s="481"/>
      <c r="F169" s="481"/>
    </row>
    <row r="170" spans="2:6" x14ac:dyDescent="0.2">
      <c r="B170" s="481"/>
      <c r="C170" s="481"/>
      <c r="D170" s="481"/>
      <c r="E170" s="481"/>
      <c r="F170" s="481"/>
    </row>
    <row r="171" spans="2:6" x14ac:dyDescent="0.2">
      <c r="B171" s="481"/>
      <c r="C171" s="481"/>
      <c r="D171" s="481"/>
      <c r="E171" s="481"/>
      <c r="F171" s="481"/>
    </row>
    <row r="172" spans="2:6" x14ac:dyDescent="0.2">
      <c r="B172" s="481"/>
      <c r="C172" s="481"/>
      <c r="D172" s="481"/>
      <c r="E172" s="481"/>
      <c r="F172" s="481"/>
    </row>
    <row r="173" spans="2:6" x14ac:dyDescent="0.2">
      <c r="B173" s="481"/>
      <c r="C173" s="481"/>
      <c r="D173" s="481"/>
      <c r="E173" s="481"/>
      <c r="F173" s="481"/>
    </row>
    <row r="174" spans="2:6" x14ac:dyDescent="0.2">
      <c r="B174" s="481"/>
      <c r="C174" s="481"/>
      <c r="D174" s="481"/>
      <c r="E174" s="481"/>
      <c r="F174" s="481"/>
    </row>
    <row r="175" spans="2:6" x14ac:dyDescent="0.2">
      <c r="B175" s="481"/>
      <c r="C175" s="481"/>
      <c r="D175" s="481"/>
      <c r="E175" s="481"/>
      <c r="F175" s="481"/>
    </row>
    <row r="176" spans="2:6" x14ac:dyDescent="0.2">
      <c r="B176" s="481"/>
      <c r="C176" s="481"/>
      <c r="D176" s="481"/>
      <c r="E176" s="481"/>
      <c r="F176" s="481"/>
    </row>
    <row r="177" spans="2:6" x14ac:dyDescent="0.2">
      <c r="B177" s="481"/>
      <c r="C177" s="481"/>
      <c r="D177" s="481"/>
      <c r="E177" s="481"/>
      <c r="F177" s="481"/>
    </row>
    <row r="178" spans="2:6" x14ac:dyDescent="0.2">
      <c r="B178" s="481"/>
      <c r="C178" s="481"/>
      <c r="D178" s="481"/>
      <c r="E178" s="481"/>
      <c r="F178" s="481"/>
    </row>
    <row r="179" spans="2:6" x14ac:dyDescent="0.2">
      <c r="B179" s="481"/>
      <c r="C179" s="481"/>
      <c r="D179" s="481"/>
      <c r="E179" s="481"/>
      <c r="F179" s="481"/>
    </row>
    <row r="180" spans="2:6" x14ac:dyDescent="0.2">
      <c r="B180" s="481"/>
      <c r="C180" s="481"/>
      <c r="D180" s="481"/>
      <c r="E180" s="481"/>
      <c r="F180" s="481"/>
    </row>
    <row r="181" spans="2:6" x14ac:dyDescent="0.2">
      <c r="B181" s="481"/>
      <c r="C181" s="481"/>
      <c r="D181" s="481"/>
      <c r="E181" s="481"/>
      <c r="F181" s="481"/>
    </row>
    <row r="182" spans="2:6" x14ac:dyDescent="0.2">
      <c r="B182" s="481"/>
      <c r="C182" s="481"/>
      <c r="D182" s="481"/>
      <c r="E182" s="481"/>
      <c r="F182" s="481"/>
    </row>
    <row r="183" spans="2:6" x14ac:dyDescent="0.2">
      <c r="B183" s="481"/>
      <c r="C183" s="481"/>
      <c r="D183" s="481"/>
      <c r="E183" s="481"/>
      <c r="F183" s="481"/>
    </row>
    <row r="184" spans="2:6" x14ac:dyDescent="0.2">
      <c r="B184" s="481"/>
      <c r="C184" s="481"/>
      <c r="D184" s="481"/>
      <c r="E184" s="481"/>
      <c r="F184" s="481"/>
    </row>
    <row r="185" spans="2:6" x14ac:dyDescent="0.2">
      <c r="B185" s="481"/>
      <c r="C185" s="481"/>
      <c r="D185" s="481"/>
      <c r="E185" s="481"/>
      <c r="F185" s="481"/>
    </row>
    <row r="186" spans="2:6" x14ac:dyDescent="0.2">
      <c r="B186" s="481"/>
      <c r="C186" s="481"/>
      <c r="D186" s="481"/>
      <c r="E186" s="481"/>
      <c r="F186" s="481"/>
    </row>
    <row r="187" spans="2:6" x14ac:dyDescent="0.2">
      <c r="B187" s="481"/>
      <c r="C187" s="481"/>
      <c r="D187" s="481"/>
      <c r="E187" s="481"/>
      <c r="F187" s="481"/>
    </row>
    <row r="188" spans="2:6" x14ac:dyDescent="0.2">
      <c r="B188" s="481"/>
      <c r="C188" s="481"/>
      <c r="D188" s="481"/>
      <c r="E188" s="481"/>
      <c r="F188" s="481"/>
    </row>
    <row r="189" spans="2:6" x14ac:dyDescent="0.2">
      <c r="B189" s="481"/>
      <c r="C189" s="481"/>
      <c r="D189" s="481"/>
      <c r="E189" s="481"/>
      <c r="F189" s="481"/>
    </row>
    <row r="190" spans="2:6" x14ac:dyDescent="0.2">
      <c r="B190" s="481"/>
      <c r="C190" s="481"/>
      <c r="D190" s="481"/>
      <c r="E190" s="481"/>
      <c r="F190" s="481"/>
    </row>
    <row r="191" spans="2:6" x14ac:dyDescent="0.2">
      <c r="B191" s="481"/>
      <c r="C191" s="481"/>
      <c r="D191" s="481"/>
      <c r="E191" s="481"/>
      <c r="F191" s="481"/>
    </row>
    <row r="192" spans="2:6" x14ac:dyDescent="0.2">
      <c r="B192" s="481"/>
      <c r="C192" s="481"/>
      <c r="D192" s="481"/>
      <c r="E192" s="481"/>
      <c r="F192" s="481"/>
    </row>
    <row r="193" spans="2:6" x14ac:dyDescent="0.2">
      <c r="B193" s="481"/>
      <c r="C193" s="481"/>
      <c r="D193" s="481"/>
      <c r="E193" s="481"/>
      <c r="F193" s="481"/>
    </row>
    <row r="194" spans="2:6" x14ac:dyDescent="0.2">
      <c r="B194" s="481"/>
      <c r="C194" s="481"/>
      <c r="D194" s="481"/>
      <c r="E194" s="481"/>
      <c r="F194" s="481"/>
    </row>
    <row r="195" spans="2:6" x14ac:dyDescent="0.2">
      <c r="B195" s="481"/>
      <c r="C195" s="481"/>
      <c r="D195" s="481"/>
      <c r="E195" s="481"/>
      <c r="F195" s="481"/>
    </row>
    <row r="196" spans="2:6" x14ac:dyDescent="0.2">
      <c r="B196" s="481"/>
      <c r="C196" s="481"/>
      <c r="D196" s="481"/>
      <c r="E196" s="481"/>
      <c r="F196" s="481"/>
    </row>
    <row r="197" spans="2:6" x14ac:dyDescent="0.2">
      <c r="B197" s="481"/>
      <c r="C197" s="481"/>
      <c r="D197" s="481"/>
      <c r="E197" s="481"/>
      <c r="F197" s="481"/>
    </row>
    <row r="198" spans="2:6" x14ac:dyDescent="0.2">
      <c r="B198" s="481"/>
      <c r="C198" s="481"/>
      <c r="D198" s="481"/>
      <c r="E198" s="481"/>
      <c r="F198" s="481"/>
    </row>
    <row r="199" spans="2:6" x14ac:dyDescent="0.2">
      <c r="B199" s="481"/>
      <c r="C199" s="481"/>
      <c r="D199" s="481"/>
      <c r="E199" s="481"/>
      <c r="F199" s="481"/>
    </row>
    <row r="200" spans="2:6" x14ac:dyDescent="0.2">
      <c r="B200" s="481"/>
      <c r="C200" s="481"/>
      <c r="D200" s="481"/>
      <c r="E200" s="481"/>
      <c r="F200" s="481"/>
    </row>
    <row r="201" spans="2:6" x14ac:dyDescent="0.2">
      <c r="B201" s="481"/>
      <c r="C201" s="481"/>
      <c r="D201" s="481"/>
      <c r="E201" s="481"/>
      <c r="F201" s="481"/>
    </row>
    <row r="202" spans="2:6" x14ac:dyDescent="0.2">
      <c r="B202" s="481"/>
      <c r="C202" s="481"/>
      <c r="D202" s="481"/>
      <c r="E202" s="481"/>
      <c r="F202" s="481"/>
    </row>
    <row r="203" spans="2:6" x14ac:dyDescent="0.2">
      <c r="B203" s="481"/>
      <c r="C203" s="481"/>
      <c r="D203" s="481"/>
      <c r="E203" s="481"/>
      <c r="F203" s="481"/>
    </row>
    <row r="204" spans="2:6" x14ac:dyDescent="0.2">
      <c r="B204" s="481"/>
      <c r="C204" s="481"/>
      <c r="D204" s="481"/>
      <c r="E204" s="481"/>
      <c r="F204" s="481"/>
    </row>
    <row r="205" spans="2:6" x14ac:dyDescent="0.2">
      <c r="B205" s="481"/>
      <c r="C205" s="481"/>
      <c r="D205" s="481"/>
      <c r="E205" s="481"/>
      <c r="F205" s="481"/>
    </row>
    <row r="206" spans="2:6" x14ac:dyDescent="0.2">
      <c r="B206" s="481"/>
      <c r="C206" s="481"/>
      <c r="D206" s="481"/>
      <c r="E206" s="481"/>
      <c r="F206" s="481"/>
    </row>
    <row r="207" spans="2:6" x14ac:dyDescent="0.2">
      <c r="B207" s="481"/>
      <c r="C207" s="481"/>
      <c r="D207" s="481"/>
      <c r="E207" s="481"/>
      <c r="F207" s="481"/>
    </row>
    <row r="208" spans="2:6" x14ac:dyDescent="0.2">
      <c r="B208" s="481"/>
      <c r="C208" s="481"/>
      <c r="D208" s="481"/>
      <c r="E208" s="481"/>
      <c r="F208" s="481"/>
    </row>
    <row r="209" spans="2:6" x14ac:dyDescent="0.2">
      <c r="B209" s="481"/>
      <c r="C209" s="481"/>
      <c r="D209" s="481"/>
      <c r="E209" s="481"/>
      <c r="F209" s="481"/>
    </row>
    <row r="210" spans="2:6" x14ac:dyDescent="0.2">
      <c r="B210" s="481"/>
      <c r="C210" s="481"/>
      <c r="D210" s="481"/>
      <c r="E210" s="481"/>
      <c r="F210" s="481"/>
    </row>
    <row r="211" spans="2:6" x14ac:dyDescent="0.2">
      <c r="B211" s="481"/>
      <c r="C211" s="481"/>
      <c r="D211" s="481"/>
      <c r="E211" s="481"/>
      <c r="F211" s="481"/>
    </row>
    <row r="212" spans="2:6" x14ac:dyDescent="0.2">
      <c r="B212" s="481"/>
      <c r="C212" s="481"/>
      <c r="D212" s="481"/>
      <c r="E212" s="481"/>
      <c r="F212" s="481"/>
    </row>
    <row r="213" spans="2:6" x14ac:dyDescent="0.2">
      <c r="B213" s="481"/>
      <c r="C213" s="481"/>
      <c r="D213" s="481"/>
      <c r="E213" s="481"/>
      <c r="F213" s="481"/>
    </row>
    <row r="214" spans="2:6" x14ac:dyDescent="0.2">
      <c r="B214" s="481"/>
      <c r="C214" s="481"/>
      <c r="D214" s="481"/>
      <c r="E214" s="481"/>
      <c r="F214" s="481"/>
    </row>
    <row r="215" spans="2:6" x14ac:dyDescent="0.2">
      <c r="B215" s="481"/>
      <c r="C215" s="481"/>
      <c r="D215" s="481"/>
      <c r="E215" s="481"/>
      <c r="F215" s="481"/>
    </row>
    <row r="216" spans="2:6" x14ac:dyDescent="0.2">
      <c r="B216" s="481"/>
      <c r="C216" s="481"/>
      <c r="D216" s="481"/>
      <c r="E216" s="481"/>
      <c r="F216" s="481"/>
    </row>
    <row r="217" spans="2:6" x14ac:dyDescent="0.2">
      <c r="B217" s="481"/>
      <c r="C217" s="481"/>
      <c r="D217" s="481"/>
      <c r="E217" s="481"/>
      <c r="F217" s="481"/>
    </row>
    <row r="218" spans="2:6" x14ac:dyDescent="0.2">
      <c r="B218" s="481"/>
      <c r="C218" s="481"/>
      <c r="D218" s="481"/>
      <c r="E218" s="481"/>
      <c r="F218" s="481"/>
    </row>
    <row r="219" spans="2:6" x14ac:dyDescent="0.2">
      <c r="B219" s="481"/>
      <c r="C219" s="481"/>
      <c r="D219" s="481"/>
      <c r="E219" s="481"/>
      <c r="F219" s="481"/>
    </row>
    <row r="220" spans="2:6" x14ac:dyDescent="0.2">
      <c r="B220" s="481"/>
      <c r="C220" s="481"/>
      <c r="D220" s="481"/>
      <c r="E220" s="481"/>
      <c r="F220" s="481"/>
    </row>
    <row r="221" spans="2:6" x14ac:dyDescent="0.2">
      <c r="B221" s="481"/>
      <c r="C221" s="481"/>
      <c r="D221" s="481"/>
      <c r="E221" s="481"/>
      <c r="F221" s="481"/>
    </row>
    <row r="222" spans="2:6" x14ac:dyDescent="0.2">
      <c r="B222" s="481"/>
      <c r="C222" s="481"/>
      <c r="D222" s="481"/>
      <c r="E222" s="481"/>
      <c r="F222" s="481"/>
    </row>
    <row r="223" spans="2:6" x14ac:dyDescent="0.2">
      <c r="B223" s="481"/>
      <c r="C223" s="481"/>
      <c r="D223" s="481"/>
      <c r="E223" s="481"/>
      <c r="F223" s="481"/>
    </row>
    <row r="224" spans="2:6" x14ac:dyDescent="0.2">
      <c r="B224" s="481"/>
      <c r="C224" s="481"/>
      <c r="D224" s="481"/>
      <c r="E224" s="481"/>
      <c r="F224" s="481"/>
    </row>
    <row r="225" spans="2:6" x14ac:dyDescent="0.2">
      <c r="B225" s="481"/>
      <c r="C225" s="481"/>
      <c r="D225" s="481"/>
      <c r="E225" s="481"/>
      <c r="F225" s="481"/>
    </row>
    <row r="226" spans="2:6" x14ac:dyDescent="0.2">
      <c r="B226" s="481"/>
      <c r="C226" s="481"/>
      <c r="D226" s="481"/>
      <c r="E226" s="481"/>
      <c r="F226" s="481"/>
    </row>
    <row r="227" spans="2:6" x14ac:dyDescent="0.2">
      <c r="B227" s="481"/>
      <c r="C227" s="481"/>
      <c r="D227" s="481"/>
      <c r="E227" s="481"/>
      <c r="F227" s="481"/>
    </row>
    <row r="228" spans="2:6" x14ac:dyDescent="0.2">
      <c r="B228" s="481"/>
      <c r="C228" s="481"/>
      <c r="D228" s="481"/>
      <c r="E228" s="481"/>
      <c r="F228" s="481"/>
    </row>
    <row r="229" spans="2:6" x14ac:dyDescent="0.2">
      <c r="B229" s="481"/>
      <c r="C229" s="481"/>
      <c r="D229" s="481"/>
      <c r="E229" s="481"/>
      <c r="F229" s="481"/>
    </row>
    <row r="230" spans="2:6" x14ac:dyDescent="0.2">
      <c r="B230" s="481"/>
      <c r="C230" s="481"/>
      <c r="D230" s="481"/>
      <c r="E230" s="481"/>
      <c r="F230" s="481"/>
    </row>
    <row r="231" spans="2:6" x14ac:dyDescent="0.2">
      <c r="B231" s="481"/>
      <c r="C231" s="481"/>
      <c r="D231" s="481"/>
      <c r="E231" s="481"/>
      <c r="F231" s="481"/>
    </row>
    <row r="232" spans="2:6" x14ac:dyDescent="0.2">
      <c r="B232" s="481"/>
      <c r="C232" s="481"/>
      <c r="D232" s="481"/>
      <c r="E232" s="481"/>
      <c r="F232" s="481"/>
    </row>
    <row r="233" spans="2:6" x14ac:dyDescent="0.2">
      <c r="B233" s="481"/>
      <c r="C233" s="481"/>
      <c r="D233" s="481"/>
      <c r="E233" s="481"/>
      <c r="F233" s="481"/>
    </row>
    <row r="234" spans="2:6" x14ac:dyDescent="0.2">
      <c r="B234" s="481"/>
      <c r="C234" s="481"/>
      <c r="D234" s="481"/>
      <c r="E234" s="481"/>
      <c r="F234" s="481"/>
    </row>
    <row r="235" spans="2:6" x14ac:dyDescent="0.2">
      <c r="B235" s="481"/>
      <c r="C235" s="481"/>
      <c r="D235" s="481"/>
      <c r="E235" s="481"/>
      <c r="F235" s="481"/>
    </row>
    <row r="236" spans="2:6" x14ac:dyDescent="0.2">
      <c r="B236" s="481"/>
      <c r="C236" s="481"/>
      <c r="D236" s="481"/>
      <c r="E236" s="481"/>
      <c r="F236" s="481"/>
    </row>
    <row r="237" spans="2:6" x14ac:dyDescent="0.2">
      <c r="B237" s="481"/>
      <c r="C237" s="481"/>
      <c r="D237" s="481"/>
      <c r="E237" s="481"/>
      <c r="F237" s="481"/>
    </row>
    <row r="238" spans="2:6" x14ac:dyDescent="0.2">
      <c r="B238" s="481"/>
      <c r="C238" s="481"/>
      <c r="D238" s="481"/>
      <c r="E238" s="481"/>
      <c r="F238" s="481"/>
    </row>
    <row r="239" spans="2:6" x14ac:dyDescent="0.2">
      <c r="B239" s="481"/>
      <c r="C239" s="481"/>
      <c r="D239" s="481"/>
      <c r="E239" s="481"/>
      <c r="F239" s="481"/>
    </row>
    <row r="240" spans="2:6" x14ac:dyDescent="0.2">
      <c r="B240" s="481"/>
      <c r="C240" s="481"/>
      <c r="D240" s="481"/>
      <c r="E240" s="481"/>
      <c r="F240" s="481"/>
    </row>
    <row r="241" spans="2:6" x14ac:dyDescent="0.2">
      <c r="B241" s="481"/>
      <c r="C241" s="481"/>
      <c r="D241" s="481"/>
      <c r="E241" s="481"/>
      <c r="F241" s="481"/>
    </row>
    <row r="242" spans="2:6" x14ac:dyDescent="0.2">
      <c r="B242" s="481"/>
      <c r="C242" s="481"/>
      <c r="D242" s="481"/>
      <c r="E242" s="481"/>
      <c r="F242" s="481"/>
    </row>
    <row r="243" spans="2:6" x14ac:dyDescent="0.2">
      <c r="B243" s="481"/>
      <c r="C243" s="481"/>
      <c r="D243" s="481"/>
      <c r="E243" s="481"/>
      <c r="F243" s="481"/>
    </row>
    <row r="244" spans="2:6" x14ac:dyDescent="0.2">
      <c r="B244" s="481"/>
      <c r="C244" s="481"/>
      <c r="D244" s="481"/>
      <c r="E244" s="481"/>
      <c r="F244" s="481"/>
    </row>
    <row r="245" spans="2:6" x14ac:dyDescent="0.2">
      <c r="B245" s="481"/>
      <c r="C245" s="481"/>
      <c r="D245" s="481"/>
      <c r="E245" s="481"/>
      <c r="F245" s="481"/>
    </row>
    <row r="246" spans="2:6" x14ac:dyDescent="0.2">
      <c r="B246" s="481"/>
      <c r="C246" s="481"/>
      <c r="D246" s="481"/>
      <c r="E246" s="481"/>
      <c r="F246" s="481"/>
    </row>
    <row r="247" spans="2:6" x14ac:dyDescent="0.2">
      <c r="B247" s="481"/>
      <c r="C247" s="481"/>
      <c r="D247" s="481"/>
      <c r="E247" s="481"/>
      <c r="F247" s="481"/>
    </row>
    <row r="248" spans="2:6" x14ac:dyDescent="0.2">
      <c r="B248" s="481"/>
      <c r="C248" s="481"/>
      <c r="D248" s="481"/>
      <c r="E248" s="481"/>
      <c r="F248" s="481"/>
    </row>
    <row r="249" spans="2:6" x14ac:dyDescent="0.2">
      <c r="B249" s="481"/>
      <c r="C249" s="481"/>
      <c r="D249" s="481"/>
      <c r="E249" s="481"/>
      <c r="F249" s="481"/>
    </row>
    <row r="250" spans="2:6" x14ac:dyDescent="0.2">
      <c r="B250" s="481"/>
      <c r="C250" s="481"/>
      <c r="D250" s="481"/>
      <c r="E250" s="481"/>
      <c r="F250" s="481"/>
    </row>
    <row r="251" spans="2:6" x14ac:dyDescent="0.2">
      <c r="B251" s="481"/>
      <c r="C251" s="481"/>
      <c r="D251" s="481"/>
      <c r="E251" s="481"/>
      <c r="F251" s="481"/>
    </row>
    <row r="252" spans="2:6" x14ac:dyDescent="0.2">
      <c r="B252" s="481"/>
      <c r="C252" s="481"/>
      <c r="D252" s="481"/>
      <c r="E252" s="481"/>
      <c r="F252" s="481"/>
    </row>
    <row r="253" spans="2:6" x14ac:dyDescent="0.2">
      <c r="B253" s="481"/>
      <c r="C253" s="481"/>
      <c r="D253" s="481"/>
      <c r="E253" s="481"/>
      <c r="F253" s="481"/>
    </row>
    <row r="254" spans="2:6" x14ac:dyDescent="0.2">
      <c r="B254" s="481"/>
      <c r="C254" s="481"/>
      <c r="D254" s="481"/>
      <c r="E254" s="481"/>
      <c r="F254" s="481"/>
    </row>
    <row r="255" spans="2:6" x14ac:dyDescent="0.2">
      <c r="B255" s="481"/>
      <c r="C255" s="481"/>
      <c r="D255" s="481"/>
      <c r="E255" s="481"/>
      <c r="F255" s="481"/>
    </row>
    <row r="256" spans="2:6" x14ac:dyDescent="0.2">
      <c r="B256" s="481"/>
      <c r="C256" s="481"/>
      <c r="D256" s="481"/>
      <c r="E256" s="481"/>
      <c r="F256" s="481"/>
    </row>
    <row r="257" spans="2:6" x14ac:dyDescent="0.2">
      <c r="B257" s="481"/>
      <c r="C257" s="481"/>
      <c r="D257" s="481"/>
      <c r="E257" s="481"/>
      <c r="F257" s="481"/>
    </row>
    <row r="258" spans="2:6" x14ac:dyDescent="0.2">
      <c r="B258" s="481"/>
      <c r="C258" s="481"/>
      <c r="D258" s="481"/>
      <c r="E258" s="481"/>
      <c r="F258" s="481"/>
    </row>
    <row r="259" spans="2:6" x14ac:dyDescent="0.2">
      <c r="B259" s="481"/>
      <c r="C259" s="481"/>
      <c r="D259" s="481"/>
      <c r="E259" s="481"/>
      <c r="F259" s="481"/>
    </row>
    <row r="260" spans="2:6" x14ac:dyDescent="0.2">
      <c r="B260" s="481"/>
      <c r="C260" s="481"/>
      <c r="D260" s="481"/>
      <c r="E260" s="481"/>
      <c r="F260" s="481"/>
    </row>
    <row r="261" spans="2:6" x14ac:dyDescent="0.2">
      <c r="B261" s="481"/>
      <c r="C261" s="481"/>
      <c r="D261" s="481"/>
      <c r="E261" s="481"/>
      <c r="F261" s="481"/>
    </row>
    <row r="262" spans="2:6" x14ac:dyDescent="0.2">
      <c r="B262" s="481"/>
      <c r="C262" s="481"/>
      <c r="D262" s="481"/>
      <c r="E262" s="481"/>
      <c r="F262" s="481"/>
    </row>
    <row r="263" spans="2:6" x14ac:dyDescent="0.2">
      <c r="B263" s="481"/>
      <c r="C263" s="481"/>
      <c r="D263" s="481"/>
      <c r="E263" s="481"/>
      <c r="F263" s="481"/>
    </row>
    <row r="264" spans="2:6" x14ac:dyDescent="0.2">
      <c r="B264" s="481"/>
      <c r="C264" s="481"/>
      <c r="D264" s="481"/>
      <c r="E264" s="481"/>
      <c r="F264" s="481"/>
    </row>
    <row r="265" spans="2:6" x14ac:dyDescent="0.2">
      <c r="B265" s="481"/>
      <c r="C265" s="481"/>
      <c r="D265" s="481"/>
      <c r="E265" s="481"/>
      <c r="F265" s="481"/>
    </row>
    <row r="266" spans="2:6" x14ac:dyDescent="0.2">
      <c r="B266" s="481"/>
      <c r="C266" s="481"/>
      <c r="D266" s="481"/>
      <c r="E266" s="481"/>
      <c r="F266" s="481"/>
    </row>
    <row r="267" spans="2:6" x14ac:dyDescent="0.2">
      <c r="B267" s="481"/>
      <c r="C267" s="481"/>
      <c r="D267" s="481"/>
      <c r="E267" s="481"/>
      <c r="F267" s="481"/>
    </row>
    <row r="268" spans="2:6" x14ac:dyDescent="0.2">
      <c r="B268" s="481"/>
      <c r="C268" s="481"/>
      <c r="D268" s="481"/>
      <c r="E268" s="481"/>
      <c r="F268" s="481"/>
    </row>
    <row r="269" spans="2:6" x14ac:dyDescent="0.2">
      <c r="B269" s="481"/>
      <c r="C269" s="481"/>
      <c r="D269" s="481"/>
      <c r="E269" s="481"/>
      <c r="F269" s="481"/>
    </row>
    <row r="270" spans="2:6" x14ac:dyDescent="0.2">
      <c r="B270" s="481"/>
      <c r="C270" s="481"/>
      <c r="D270" s="481"/>
      <c r="E270" s="481"/>
      <c r="F270" s="481"/>
    </row>
    <row r="271" spans="2:6" x14ac:dyDescent="0.2">
      <c r="B271" s="481"/>
      <c r="C271" s="481"/>
      <c r="D271" s="481"/>
      <c r="E271" s="481"/>
      <c r="F271" s="481"/>
    </row>
    <row r="272" spans="2:6" x14ac:dyDescent="0.2">
      <c r="B272" s="481"/>
      <c r="C272" s="481"/>
      <c r="D272" s="481"/>
      <c r="E272" s="481"/>
      <c r="F272" s="481"/>
    </row>
    <row r="273" spans="2:6" x14ac:dyDescent="0.2">
      <c r="B273" s="481"/>
      <c r="C273" s="481"/>
      <c r="D273" s="481"/>
      <c r="E273" s="481"/>
      <c r="F273" s="481"/>
    </row>
    <row r="274" spans="2:6" x14ac:dyDescent="0.2">
      <c r="B274" s="481"/>
      <c r="C274" s="481"/>
      <c r="D274" s="481"/>
      <c r="E274" s="481"/>
      <c r="F274" s="481"/>
    </row>
    <row r="275" spans="2:6" x14ac:dyDescent="0.2">
      <c r="B275" s="481"/>
      <c r="C275" s="481"/>
      <c r="D275" s="481"/>
      <c r="E275" s="481"/>
      <c r="F275" s="481"/>
    </row>
    <row r="276" spans="2:6" x14ac:dyDescent="0.2">
      <c r="B276" s="481"/>
      <c r="C276" s="481"/>
      <c r="D276" s="481"/>
      <c r="E276" s="481"/>
      <c r="F276" s="481"/>
    </row>
    <row r="277" spans="2:6" x14ac:dyDescent="0.2">
      <c r="B277" s="481"/>
      <c r="C277" s="481"/>
      <c r="D277" s="481"/>
      <c r="E277" s="481"/>
      <c r="F277" s="481"/>
    </row>
    <row r="278" spans="2:6" x14ac:dyDescent="0.2">
      <c r="B278" s="481"/>
      <c r="C278" s="481"/>
      <c r="D278" s="481"/>
      <c r="E278" s="481"/>
      <c r="F278" s="481"/>
    </row>
    <row r="279" spans="2:6" x14ac:dyDescent="0.2">
      <c r="B279" s="481"/>
      <c r="C279" s="481"/>
      <c r="D279" s="481"/>
      <c r="E279" s="481"/>
      <c r="F279" s="481"/>
    </row>
    <row r="280" spans="2:6" x14ac:dyDescent="0.2">
      <c r="B280" s="481"/>
      <c r="C280" s="481"/>
      <c r="D280" s="481"/>
      <c r="E280" s="481"/>
      <c r="F280" s="481"/>
    </row>
    <row r="281" spans="2:6" x14ac:dyDescent="0.2">
      <c r="B281" s="481"/>
      <c r="C281" s="481"/>
      <c r="D281" s="481"/>
      <c r="E281" s="481"/>
      <c r="F281" s="481"/>
    </row>
    <row r="282" spans="2:6" x14ac:dyDescent="0.2">
      <c r="B282" s="481"/>
      <c r="C282" s="481"/>
      <c r="D282" s="481"/>
      <c r="E282" s="481"/>
      <c r="F282" s="481"/>
    </row>
    <row r="283" spans="2:6" x14ac:dyDescent="0.2">
      <c r="B283" s="481"/>
      <c r="C283" s="481"/>
      <c r="D283" s="481"/>
      <c r="E283" s="481"/>
      <c r="F283" s="481"/>
    </row>
    <row r="284" spans="2:6" x14ac:dyDescent="0.2">
      <c r="B284" s="481"/>
      <c r="C284" s="481"/>
      <c r="D284" s="481"/>
      <c r="E284" s="481"/>
      <c r="F284" s="481"/>
    </row>
    <row r="285" spans="2:6" x14ac:dyDescent="0.2">
      <c r="B285" s="481"/>
      <c r="C285" s="481"/>
      <c r="D285" s="481"/>
      <c r="E285" s="481"/>
      <c r="F285" s="481"/>
    </row>
    <row r="286" spans="2:6" x14ac:dyDescent="0.2">
      <c r="B286" s="481"/>
      <c r="C286" s="481"/>
      <c r="D286" s="481"/>
      <c r="E286" s="481"/>
      <c r="F286" s="481"/>
    </row>
    <row r="287" spans="2:6" x14ac:dyDescent="0.2">
      <c r="B287" s="481"/>
      <c r="C287" s="481"/>
      <c r="D287" s="481"/>
      <c r="E287" s="481"/>
      <c r="F287" s="481"/>
    </row>
    <row r="288" spans="2:6" x14ac:dyDescent="0.2">
      <c r="B288" s="481"/>
      <c r="C288" s="481"/>
      <c r="D288" s="481"/>
      <c r="E288" s="481"/>
      <c r="F288" s="481"/>
    </row>
    <row r="289" spans="2:6" x14ac:dyDescent="0.2">
      <c r="B289" s="481"/>
      <c r="C289" s="481"/>
      <c r="D289" s="481"/>
      <c r="E289" s="481"/>
      <c r="F289" s="481"/>
    </row>
    <row r="290" spans="2:6" x14ac:dyDescent="0.2">
      <c r="B290" s="481"/>
      <c r="C290" s="481"/>
      <c r="D290" s="481"/>
      <c r="E290" s="481"/>
      <c r="F290" s="481"/>
    </row>
    <row r="291" spans="2:6" x14ac:dyDescent="0.2">
      <c r="B291" s="481"/>
      <c r="C291" s="481"/>
      <c r="D291" s="481"/>
      <c r="E291" s="481"/>
      <c r="F291" s="481"/>
    </row>
    <row r="292" spans="2:6" x14ac:dyDescent="0.2">
      <c r="B292" s="481"/>
      <c r="C292" s="481"/>
      <c r="D292" s="481"/>
      <c r="E292" s="481"/>
      <c r="F292" s="481"/>
    </row>
    <row r="293" spans="2:6" x14ac:dyDescent="0.2">
      <c r="B293" s="481"/>
      <c r="C293" s="481"/>
      <c r="D293" s="481"/>
      <c r="E293" s="481"/>
      <c r="F293" s="481"/>
    </row>
    <row r="294" spans="2:6" x14ac:dyDescent="0.2">
      <c r="B294" s="481"/>
      <c r="C294" s="481"/>
      <c r="D294" s="481"/>
      <c r="E294" s="481"/>
      <c r="F294" s="481"/>
    </row>
    <row r="295" spans="2:6" x14ac:dyDescent="0.2">
      <c r="B295" s="481"/>
      <c r="C295" s="481"/>
      <c r="D295" s="481"/>
      <c r="E295" s="481"/>
      <c r="F295" s="481"/>
    </row>
    <row r="296" spans="2:6" x14ac:dyDescent="0.2">
      <c r="B296" s="481"/>
      <c r="C296" s="481"/>
      <c r="D296" s="481"/>
      <c r="E296" s="481"/>
      <c r="F296" s="481"/>
    </row>
    <row r="297" spans="2:6" x14ac:dyDescent="0.2">
      <c r="B297" s="481"/>
      <c r="C297" s="481"/>
      <c r="D297" s="481"/>
      <c r="E297" s="481"/>
      <c r="F297" s="481"/>
    </row>
    <row r="298" spans="2:6" x14ac:dyDescent="0.2">
      <c r="B298" s="481"/>
      <c r="C298" s="481"/>
      <c r="D298" s="481"/>
      <c r="E298" s="481"/>
      <c r="F298" s="481"/>
    </row>
    <row r="299" spans="2:6" x14ac:dyDescent="0.2">
      <c r="B299" s="481"/>
      <c r="C299" s="481"/>
      <c r="D299" s="481"/>
      <c r="E299" s="481"/>
      <c r="F299" s="481"/>
    </row>
    <row r="300" spans="2:6" x14ac:dyDescent="0.2">
      <c r="B300" s="481"/>
      <c r="C300" s="481"/>
      <c r="D300" s="481"/>
      <c r="E300" s="481"/>
      <c r="F300" s="481"/>
    </row>
    <row r="301" spans="2:6" x14ac:dyDescent="0.2">
      <c r="B301" s="481"/>
      <c r="C301" s="481"/>
      <c r="D301" s="481"/>
      <c r="E301" s="481"/>
      <c r="F301" s="481"/>
    </row>
    <row r="302" spans="2:6" x14ac:dyDescent="0.2">
      <c r="B302" s="481"/>
      <c r="C302" s="481"/>
      <c r="D302" s="481"/>
      <c r="E302" s="481"/>
      <c r="F302" s="481"/>
    </row>
    <row r="303" spans="2:6" x14ac:dyDescent="0.2">
      <c r="B303" s="481"/>
      <c r="C303" s="481"/>
      <c r="D303" s="481"/>
      <c r="E303" s="481"/>
      <c r="F303" s="481"/>
    </row>
    <row r="304" spans="2:6" x14ac:dyDescent="0.2">
      <c r="B304" s="481"/>
      <c r="C304" s="481"/>
      <c r="D304" s="481"/>
      <c r="E304" s="481"/>
      <c r="F304" s="481"/>
    </row>
    <row r="305" spans="2:6" x14ac:dyDescent="0.2">
      <c r="B305" s="481"/>
      <c r="C305" s="481"/>
      <c r="D305" s="481"/>
      <c r="E305" s="481"/>
      <c r="F305" s="481"/>
    </row>
    <row r="306" spans="2:6" x14ac:dyDescent="0.2">
      <c r="B306" s="481"/>
      <c r="C306" s="481"/>
      <c r="D306" s="481"/>
      <c r="E306" s="481"/>
      <c r="F306" s="481"/>
    </row>
    <row r="307" spans="2:6" x14ac:dyDescent="0.2">
      <c r="B307" s="481"/>
      <c r="C307" s="481"/>
      <c r="D307" s="481"/>
      <c r="E307" s="481"/>
      <c r="F307" s="481"/>
    </row>
    <row r="308" spans="2:6" x14ac:dyDescent="0.2">
      <c r="B308" s="481"/>
      <c r="C308" s="481"/>
      <c r="D308" s="481"/>
      <c r="E308" s="481"/>
      <c r="F308" s="481"/>
    </row>
    <row r="309" spans="2:6" x14ac:dyDescent="0.2">
      <c r="B309" s="481"/>
      <c r="C309" s="481"/>
      <c r="D309" s="481"/>
      <c r="E309" s="481"/>
      <c r="F309" s="481"/>
    </row>
    <row r="310" spans="2:6" x14ac:dyDescent="0.2">
      <c r="B310" s="481"/>
      <c r="C310" s="481"/>
      <c r="D310" s="481"/>
      <c r="E310" s="481"/>
      <c r="F310" s="481"/>
    </row>
    <row r="311" spans="2:6" x14ac:dyDescent="0.2">
      <c r="B311" s="481"/>
      <c r="C311" s="481"/>
      <c r="D311" s="481"/>
      <c r="E311" s="481"/>
      <c r="F311" s="481"/>
    </row>
    <row r="312" spans="2:6" x14ac:dyDescent="0.2">
      <c r="B312" s="481"/>
      <c r="C312" s="481"/>
      <c r="D312" s="481"/>
      <c r="E312" s="481"/>
      <c r="F312" s="481"/>
    </row>
    <row r="313" spans="2:6" x14ac:dyDescent="0.2">
      <c r="B313" s="481"/>
      <c r="C313" s="481"/>
      <c r="D313" s="481"/>
      <c r="E313" s="481"/>
      <c r="F313" s="481"/>
    </row>
    <row r="314" spans="2:6" x14ac:dyDescent="0.2">
      <c r="B314" s="481"/>
      <c r="C314" s="481"/>
      <c r="D314" s="481"/>
      <c r="E314" s="481"/>
      <c r="F314" s="481"/>
    </row>
    <row r="315" spans="2:6" x14ac:dyDescent="0.2">
      <c r="B315" s="481"/>
      <c r="C315" s="481"/>
      <c r="D315" s="481"/>
      <c r="E315" s="481"/>
      <c r="F315" s="481"/>
    </row>
    <row r="316" spans="2:6" x14ac:dyDescent="0.2">
      <c r="B316" s="481"/>
      <c r="C316" s="481"/>
      <c r="D316" s="481"/>
      <c r="E316" s="481"/>
      <c r="F316" s="481"/>
    </row>
    <row r="317" spans="2:6" x14ac:dyDescent="0.2">
      <c r="B317" s="481"/>
      <c r="C317" s="481"/>
      <c r="D317" s="481"/>
      <c r="E317" s="481"/>
      <c r="F317" s="481"/>
    </row>
    <row r="318" spans="2:6" x14ac:dyDescent="0.2">
      <c r="B318" s="481"/>
      <c r="C318" s="481"/>
      <c r="D318" s="481"/>
      <c r="E318" s="481"/>
      <c r="F318" s="481"/>
    </row>
    <row r="319" spans="2:6" x14ac:dyDescent="0.2">
      <c r="B319" s="481"/>
      <c r="C319" s="481"/>
      <c r="D319" s="481"/>
      <c r="E319" s="481"/>
      <c r="F319" s="481"/>
    </row>
    <row r="320" spans="2:6" x14ac:dyDescent="0.2">
      <c r="B320" s="481"/>
      <c r="C320" s="481"/>
      <c r="D320" s="481"/>
      <c r="E320" s="481"/>
      <c r="F320" s="481"/>
    </row>
    <row r="321" spans="2:6" x14ac:dyDescent="0.2">
      <c r="B321" s="481"/>
      <c r="C321" s="481"/>
      <c r="D321" s="481"/>
      <c r="E321" s="481"/>
      <c r="F321" s="481"/>
    </row>
    <row r="322" spans="2:6" x14ac:dyDescent="0.2">
      <c r="B322" s="481"/>
      <c r="C322" s="481"/>
      <c r="D322" s="481"/>
      <c r="E322" s="481"/>
      <c r="F322" s="481"/>
    </row>
    <row r="323" spans="2:6" x14ac:dyDescent="0.2">
      <c r="B323" s="481"/>
      <c r="C323" s="481"/>
      <c r="D323" s="481"/>
      <c r="E323" s="481"/>
      <c r="F323" s="481"/>
    </row>
    <row r="324" spans="2:6" x14ac:dyDescent="0.2">
      <c r="B324" s="481"/>
      <c r="C324" s="481"/>
      <c r="D324" s="481"/>
      <c r="E324" s="481"/>
      <c r="F324" s="481"/>
    </row>
    <row r="325" spans="2:6" x14ac:dyDescent="0.2">
      <c r="B325" s="481"/>
      <c r="C325" s="481"/>
      <c r="D325" s="481"/>
      <c r="E325" s="481"/>
      <c r="F325" s="481"/>
    </row>
    <row r="326" spans="2:6" x14ac:dyDescent="0.2">
      <c r="B326" s="481"/>
      <c r="C326" s="481"/>
      <c r="D326" s="481"/>
      <c r="E326" s="481"/>
      <c r="F326" s="481"/>
    </row>
    <row r="327" spans="2:6" x14ac:dyDescent="0.2">
      <c r="B327" s="481"/>
      <c r="C327" s="481"/>
      <c r="D327" s="481"/>
      <c r="E327" s="481"/>
      <c r="F327" s="481"/>
    </row>
    <row r="328" spans="2:6" x14ac:dyDescent="0.2">
      <c r="B328" s="481"/>
      <c r="C328" s="481"/>
      <c r="D328" s="481"/>
      <c r="E328" s="481"/>
      <c r="F328" s="481"/>
    </row>
    <row r="329" spans="2:6" x14ac:dyDescent="0.2">
      <c r="B329" s="481"/>
      <c r="C329" s="481"/>
      <c r="D329" s="481"/>
      <c r="E329" s="481"/>
      <c r="F329" s="481"/>
    </row>
    <row r="330" spans="2:6" x14ac:dyDescent="0.2">
      <c r="B330" s="481"/>
      <c r="C330" s="481"/>
      <c r="D330" s="481"/>
      <c r="E330" s="481"/>
      <c r="F330" s="481"/>
    </row>
    <row r="331" spans="2:6" x14ac:dyDescent="0.2">
      <c r="B331" s="481"/>
      <c r="C331" s="481"/>
      <c r="D331" s="481"/>
      <c r="E331" s="481"/>
      <c r="F331" s="481"/>
    </row>
    <row r="332" spans="2:6" x14ac:dyDescent="0.2">
      <c r="B332" s="481"/>
      <c r="C332" s="481"/>
      <c r="D332" s="481"/>
      <c r="E332" s="481"/>
      <c r="F332" s="481"/>
    </row>
    <row r="333" spans="2:6" x14ac:dyDescent="0.2">
      <c r="B333" s="481"/>
      <c r="C333" s="481"/>
      <c r="D333" s="481"/>
      <c r="E333" s="481"/>
      <c r="F333" s="481"/>
    </row>
    <row r="334" spans="2:6" x14ac:dyDescent="0.2">
      <c r="B334" s="481"/>
      <c r="C334" s="481"/>
      <c r="D334" s="481"/>
      <c r="E334" s="481"/>
      <c r="F334" s="481"/>
    </row>
    <row r="335" spans="2:6" x14ac:dyDescent="0.2">
      <c r="B335" s="481"/>
      <c r="C335" s="481"/>
      <c r="D335" s="481"/>
      <c r="E335" s="481"/>
      <c r="F335" s="481"/>
    </row>
    <row r="336" spans="2:6" x14ac:dyDescent="0.2">
      <c r="B336" s="481"/>
      <c r="C336" s="481"/>
      <c r="D336" s="481"/>
      <c r="E336" s="481"/>
      <c r="F336" s="481"/>
    </row>
    <row r="337" spans="2:6" x14ac:dyDescent="0.2">
      <c r="B337" s="481"/>
      <c r="C337" s="481"/>
      <c r="D337" s="481"/>
      <c r="E337" s="481"/>
      <c r="F337" s="481"/>
    </row>
    <row r="338" spans="2:6" x14ac:dyDescent="0.2">
      <c r="B338" s="481"/>
      <c r="C338" s="481"/>
      <c r="D338" s="481"/>
      <c r="E338" s="481"/>
      <c r="F338" s="481"/>
    </row>
    <row r="339" spans="2:6" x14ac:dyDescent="0.2">
      <c r="B339" s="481"/>
      <c r="C339" s="481"/>
      <c r="D339" s="481"/>
      <c r="E339" s="481"/>
      <c r="F339" s="481"/>
    </row>
    <row r="340" spans="2:6" x14ac:dyDescent="0.2">
      <c r="B340" s="481"/>
      <c r="C340" s="481"/>
      <c r="D340" s="481"/>
      <c r="E340" s="481"/>
      <c r="F340" s="481"/>
    </row>
    <row r="341" spans="2:6" x14ac:dyDescent="0.2">
      <c r="B341" s="481"/>
      <c r="C341" s="481"/>
      <c r="D341" s="481"/>
      <c r="E341" s="481"/>
      <c r="F341" s="481"/>
    </row>
    <row r="342" spans="2:6" x14ac:dyDescent="0.2">
      <c r="B342" s="481"/>
      <c r="C342" s="481"/>
      <c r="D342" s="481"/>
      <c r="E342" s="481"/>
      <c r="F342" s="481"/>
    </row>
    <row r="343" spans="2:6" x14ac:dyDescent="0.2">
      <c r="B343" s="481"/>
      <c r="C343" s="481"/>
      <c r="D343" s="481"/>
      <c r="E343" s="481"/>
      <c r="F343" s="481"/>
    </row>
    <row r="344" spans="2:6" x14ac:dyDescent="0.2">
      <c r="B344" s="481"/>
      <c r="C344" s="481"/>
      <c r="D344" s="481"/>
      <c r="E344" s="481"/>
      <c r="F344" s="481"/>
    </row>
    <row r="345" spans="2:6" x14ac:dyDescent="0.2">
      <c r="B345" s="481"/>
      <c r="C345" s="481"/>
      <c r="D345" s="481"/>
      <c r="E345" s="481"/>
      <c r="F345" s="481"/>
    </row>
    <row r="346" spans="2:6" x14ac:dyDescent="0.2">
      <c r="B346" s="481"/>
      <c r="C346" s="481"/>
      <c r="D346" s="481"/>
      <c r="E346" s="481"/>
      <c r="F346" s="481"/>
    </row>
    <row r="347" spans="2:6" x14ac:dyDescent="0.2">
      <c r="B347" s="481"/>
      <c r="C347" s="481"/>
      <c r="D347" s="481"/>
      <c r="E347" s="481"/>
      <c r="F347" s="481"/>
    </row>
    <row r="348" spans="2:6" x14ac:dyDescent="0.2">
      <c r="B348" s="481"/>
      <c r="C348" s="481"/>
      <c r="D348" s="481"/>
      <c r="E348" s="481"/>
      <c r="F348" s="481"/>
    </row>
    <row r="349" spans="2:6" x14ac:dyDescent="0.2">
      <c r="B349" s="481"/>
      <c r="C349" s="481"/>
      <c r="D349" s="481"/>
      <c r="E349" s="481"/>
      <c r="F349" s="481"/>
    </row>
    <row r="350" spans="2:6" x14ac:dyDescent="0.2">
      <c r="B350" s="481"/>
      <c r="C350" s="481"/>
      <c r="D350" s="481"/>
      <c r="E350" s="481"/>
      <c r="F350" s="481"/>
    </row>
    <row r="351" spans="2:6" x14ac:dyDescent="0.2">
      <c r="B351" s="481"/>
      <c r="C351" s="481"/>
      <c r="D351" s="481"/>
      <c r="E351" s="481"/>
      <c r="F351" s="481"/>
    </row>
    <row r="352" spans="2:6" x14ac:dyDescent="0.2">
      <c r="B352" s="481"/>
      <c r="C352" s="481"/>
      <c r="D352" s="481"/>
      <c r="E352" s="481"/>
      <c r="F352" s="481"/>
    </row>
    <row r="353" spans="2:6" x14ac:dyDescent="0.2">
      <c r="B353" s="481"/>
      <c r="C353" s="481"/>
      <c r="D353" s="481"/>
      <c r="E353" s="481"/>
      <c r="F353" s="481"/>
    </row>
    <row r="354" spans="2:6" x14ac:dyDescent="0.2">
      <c r="B354" s="481"/>
      <c r="C354" s="481"/>
      <c r="D354" s="481"/>
      <c r="E354" s="481"/>
      <c r="F354" s="481"/>
    </row>
    <row r="355" spans="2:6" x14ac:dyDescent="0.2">
      <c r="B355" s="481"/>
      <c r="C355" s="481"/>
      <c r="D355" s="481"/>
      <c r="E355" s="481"/>
      <c r="F355" s="481"/>
    </row>
    <row r="356" spans="2:6" x14ac:dyDescent="0.2">
      <c r="B356" s="481"/>
      <c r="C356" s="481"/>
      <c r="D356" s="481"/>
      <c r="E356" s="481"/>
      <c r="F356" s="481"/>
    </row>
    <row r="357" spans="2:6" x14ac:dyDescent="0.2">
      <c r="B357" s="481"/>
      <c r="C357" s="481"/>
      <c r="D357" s="481"/>
      <c r="E357" s="481"/>
      <c r="F357" s="481"/>
    </row>
    <row r="358" spans="2:6" x14ac:dyDescent="0.2">
      <c r="B358" s="481"/>
      <c r="C358" s="481"/>
      <c r="D358" s="481"/>
      <c r="E358" s="481"/>
      <c r="F358" s="481"/>
    </row>
    <row r="359" spans="2:6" x14ac:dyDescent="0.2">
      <c r="B359" s="481"/>
      <c r="C359" s="481"/>
      <c r="D359" s="481"/>
      <c r="E359" s="481"/>
      <c r="F359" s="481"/>
    </row>
    <row r="360" spans="2:6" x14ac:dyDescent="0.2">
      <c r="B360" s="481"/>
      <c r="C360" s="481"/>
      <c r="D360" s="481"/>
      <c r="E360" s="481"/>
      <c r="F360" s="481"/>
    </row>
    <row r="361" spans="2:6" x14ac:dyDescent="0.2">
      <c r="B361" s="481"/>
      <c r="C361" s="481"/>
      <c r="D361" s="481"/>
      <c r="E361" s="481"/>
      <c r="F361" s="481"/>
    </row>
    <row r="362" spans="2:6" x14ac:dyDescent="0.2">
      <c r="B362" s="481"/>
      <c r="C362" s="481"/>
      <c r="D362" s="481"/>
      <c r="E362" s="481"/>
      <c r="F362" s="481"/>
    </row>
    <row r="363" spans="2:6" x14ac:dyDescent="0.2">
      <c r="B363" s="481"/>
      <c r="C363" s="481"/>
      <c r="D363" s="481"/>
      <c r="E363" s="481"/>
      <c r="F363" s="481"/>
    </row>
    <row r="364" spans="2:6" x14ac:dyDescent="0.2">
      <c r="B364" s="481"/>
      <c r="C364" s="481"/>
      <c r="D364" s="481"/>
      <c r="E364" s="481"/>
      <c r="F364" s="481"/>
    </row>
    <row r="365" spans="2:6" x14ac:dyDescent="0.2">
      <c r="B365" s="481"/>
      <c r="C365" s="481"/>
      <c r="D365" s="481"/>
      <c r="E365" s="481"/>
      <c r="F365" s="481"/>
    </row>
    <row r="366" spans="2:6" x14ac:dyDescent="0.2">
      <c r="B366" s="481"/>
      <c r="C366" s="481"/>
      <c r="D366" s="481"/>
      <c r="E366" s="481"/>
      <c r="F366" s="481"/>
    </row>
    <row r="367" spans="2:6" x14ac:dyDescent="0.2">
      <c r="B367" s="481"/>
      <c r="C367" s="481"/>
      <c r="D367" s="481"/>
      <c r="E367" s="481"/>
      <c r="F367" s="481"/>
    </row>
    <row r="368" spans="2:6" x14ac:dyDescent="0.2">
      <c r="B368" s="481"/>
      <c r="C368" s="481"/>
      <c r="D368" s="481"/>
      <c r="E368" s="481"/>
      <c r="F368" s="481"/>
    </row>
    <row r="369" spans="2:6" x14ac:dyDescent="0.2">
      <c r="B369" s="481"/>
      <c r="C369" s="481"/>
      <c r="D369" s="481"/>
      <c r="E369" s="481"/>
      <c r="F369" s="481"/>
    </row>
    <row r="370" spans="2:6" x14ac:dyDescent="0.2">
      <c r="B370" s="481"/>
      <c r="C370" s="481"/>
      <c r="D370" s="481"/>
      <c r="E370" s="481"/>
      <c r="F370" s="481"/>
    </row>
    <row r="371" spans="2:6" x14ac:dyDescent="0.2">
      <c r="B371" s="481"/>
      <c r="C371" s="481"/>
      <c r="D371" s="481"/>
      <c r="E371" s="481"/>
      <c r="F371" s="481"/>
    </row>
    <row r="372" spans="2:6" x14ac:dyDescent="0.2">
      <c r="B372" s="481"/>
      <c r="C372" s="481"/>
      <c r="D372" s="481"/>
      <c r="E372" s="481"/>
      <c r="F372" s="481"/>
    </row>
    <row r="373" spans="2:6" x14ac:dyDescent="0.2">
      <c r="B373" s="481"/>
      <c r="C373" s="481"/>
      <c r="D373" s="481"/>
      <c r="E373" s="481"/>
      <c r="F373" s="481"/>
    </row>
    <row r="374" spans="2:6" x14ac:dyDescent="0.2">
      <c r="B374" s="481"/>
      <c r="C374" s="481"/>
      <c r="D374" s="481"/>
      <c r="E374" s="481"/>
      <c r="F374" s="481"/>
    </row>
    <row r="375" spans="2:6" x14ac:dyDescent="0.2">
      <c r="B375" s="481"/>
      <c r="C375" s="481"/>
      <c r="D375" s="481"/>
      <c r="E375" s="481"/>
      <c r="F375" s="481"/>
    </row>
    <row r="376" spans="2:6" x14ac:dyDescent="0.2">
      <c r="B376" s="481"/>
      <c r="C376" s="481"/>
      <c r="D376" s="481"/>
      <c r="E376" s="481"/>
      <c r="F376" s="481"/>
    </row>
    <row r="377" spans="2:6" x14ac:dyDescent="0.2">
      <c r="B377" s="481"/>
      <c r="C377" s="481"/>
      <c r="D377" s="481"/>
      <c r="E377" s="481"/>
      <c r="F377" s="481"/>
    </row>
    <row r="378" spans="2:6" x14ac:dyDescent="0.2">
      <c r="B378" s="481"/>
      <c r="C378" s="481"/>
      <c r="D378" s="481"/>
      <c r="E378" s="481"/>
      <c r="F378" s="481"/>
    </row>
    <row r="379" spans="2:6" x14ac:dyDescent="0.2">
      <c r="B379" s="481"/>
      <c r="C379" s="481"/>
      <c r="D379" s="481"/>
      <c r="E379" s="481"/>
      <c r="F379" s="481"/>
    </row>
    <row r="380" spans="2:6" x14ac:dyDescent="0.2">
      <c r="B380" s="481"/>
      <c r="C380" s="481"/>
      <c r="D380" s="481"/>
      <c r="E380" s="481"/>
      <c r="F380" s="481"/>
    </row>
    <row r="381" spans="2:6" x14ac:dyDescent="0.2">
      <c r="B381" s="481"/>
      <c r="C381" s="481"/>
      <c r="D381" s="481"/>
      <c r="E381" s="481"/>
      <c r="F381" s="481"/>
    </row>
    <row r="382" spans="2:6" x14ac:dyDescent="0.2">
      <c r="B382" s="481"/>
      <c r="C382" s="481"/>
      <c r="D382" s="481"/>
      <c r="E382" s="481"/>
      <c r="F382" s="481"/>
    </row>
    <row r="383" spans="2:6" x14ac:dyDescent="0.2">
      <c r="B383" s="481"/>
      <c r="C383" s="481"/>
      <c r="D383" s="481"/>
      <c r="E383" s="481"/>
      <c r="F383" s="481"/>
    </row>
    <row r="384" spans="2:6" x14ac:dyDescent="0.2">
      <c r="B384" s="481"/>
      <c r="C384" s="481"/>
      <c r="D384" s="481"/>
      <c r="E384" s="481"/>
      <c r="F384" s="481"/>
    </row>
    <row r="385" spans="2:6" x14ac:dyDescent="0.2">
      <c r="B385" s="481"/>
      <c r="C385" s="481"/>
      <c r="D385" s="481"/>
      <c r="E385" s="481"/>
      <c r="F385" s="481"/>
    </row>
    <row r="386" spans="2:6" x14ac:dyDescent="0.2">
      <c r="B386" s="481"/>
      <c r="C386" s="481"/>
      <c r="D386" s="481"/>
      <c r="E386" s="481"/>
      <c r="F386" s="481"/>
    </row>
    <row r="387" spans="2:6" x14ac:dyDescent="0.2">
      <c r="B387" s="481"/>
      <c r="C387" s="481"/>
      <c r="D387" s="481"/>
      <c r="E387" s="481"/>
      <c r="F387" s="481"/>
    </row>
    <row r="388" spans="2:6" x14ac:dyDescent="0.2">
      <c r="B388" s="481"/>
      <c r="C388" s="481"/>
      <c r="D388" s="481"/>
      <c r="E388" s="481"/>
      <c r="F388" s="481"/>
    </row>
    <row r="389" spans="2:6" x14ac:dyDescent="0.2">
      <c r="B389" s="481"/>
      <c r="C389" s="481"/>
      <c r="D389" s="481"/>
      <c r="E389" s="481"/>
      <c r="F389" s="481"/>
    </row>
    <row r="390" spans="2:6" x14ac:dyDescent="0.2">
      <c r="B390" s="481"/>
      <c r="C390" s="481"/>
      <c r="D390" s="481"/>
      <c r="E390" s="481"/>
      <c r="F390" s="481"/>
    </row>
    <row r="391" spans="2:6" x14ac:dyDescent="0.2">
      <c r="B391" s="481"/>
      <c r="C391" s="481"/>
      <c r="D391" s="481"/>
      <c r="E391" s="481"/>
      <c r="F391" s="481"/>
    </row>
    <row r="392" spans="2:6" x14ac:dyDescent="0.2">
      <c r="B392" s="481"/>
      <c r="C392" s="481"/>
      <c r="D392" s="481"/>
      <c r="E392" s="481"/>
      <c r="F392" s="481"/>
    </row>
    <row r="393" spans="2:6" x14ac:dyDescent="0.2">
      <c r="B393" s="481"/>
      <c r="C393" s="481"/>
      <c r="D393" s="481"/>
      <c r="E393" s="481"/>
      <c r="F393" s="481"/>
    </row>
    <row r="394" spans="2:6" x14ac:dyDescent="0.2">
      <c r="B394" s="481"/>
      <c r="C394" s="481"/>
      <c r="D394" s="481"/>
      <c r="E394" s="481"/>
      <c r="F394" s="481"/>
    </row>
    <row r="395" spans="2:6" x14ac:dyDescent="0.2">
      <c r="B395" s="481"/>
      <c r="C395" s="481"/>
      <c r="D395" s="481"/>
      <c r="E395" s="481"/>
      <c r="F395" s="481"/>
    </row>
    <row r="396" spans="2:6" x14ac:dyDescent="0.2">
      <c r="B396" s="481"/>
      <c r="C396" s="481"/>
      <c r="D396" s="481"/>
      <c r="E396" s="481"/>
      <c r="F396" s="481"/>
    </row>
    <row r="397" spans="2:6" x14ac:dyDescent="0.2">
      <c r="B397" s="481"/>
      <c r="C397" s="481"/>
      <c r="D397" s="481"/>
      <c r="E397" s="481"/>
      <c r="F397" s="481"/>
    </row>
    <row r="398" spans="2:6" x14ac:dyDescent="0.2">
      <c r="B398" s="481"/>
      <c r="C398" s="481"/>
      <c r="D398" s="481"/>
      <c r="E398" s="481"/>
      <c r="F398" s="481"/>
    </row>
    <row r="399" spans="2:6" x14ac:dyDescent="0.2">
      <c r="B399" s="481"/>
      <c r="C399" s="481"/>
      <c r="D399" s="481"/>
      <c r="E399" s="481"/>
      <c r="F399" s="481"/>
    </row>
    <row r="400" spans="2:6" x14ac:dyDescent="0.2">
      <c r="B400" s="481"/>
      <c r="C400" s="481"/>
      <c r="D400" s="481"/>
      <c r="E400" s="481"/>
      <c r="F400" s="481"/>
    </row>
    <row r="401" spans="2:6" x14ac:dyDescent="0.2">
      <c r="B401" s="481"/>
      <c r="C401" s="481"/>
      <c r="D401" s="481"/>
      <c r="E401" s="481"/>
      <c r="F401" s="481"/>
    </row>
    <row r="402" spans="2:6" x14ac:dyDescent="0.2">
      <c r="B402" s="481"/>
      <c r="C402" s="481"/>
      <c r="D402" s="481"/>
      <c r="E402" s="481"/>
      <c r="F402" s="481"/>
    </row>
    <row r="403" spans="2:6" x14ac:dyDescent="0.2">
      <c r="B403" s="481"/>
      <c r="C403" s="481"/>
      <c r="D403" s="481"/>
      <c r="E403" s="481"/>
      <c r="F403" s="481"/>
    </row>
    <row r="404" spans="2:6" x14ac:dyDescent="0.2">
      <c r="B404" s="481"/>
      <c r="C404" s="481"/>
      <c r="D404" s="481"/>
      <c r="E404" s="481"/>
      <c r="F404" s="481"/>
    </row>
    <row r="405" spans="2:6" x14ac:dyDescent="0.2">
      <c r="B405" s="481"/>
      <c r="C405" s="481"/>
      <c r="D405" s="481"/>
      <c r="E405" s="481"/>
      <c r="F405" s="481"/>
    </row>
    <row r="406" spans="2:6" x14ac:dyDescent="0.2">
      <c r="B406" s="481"/>
      <c r="C406" s="481"/>
      <c r="D406" s="481"/>
      <c r="E406" s="481"/>
      <c r="F406" s="481"/>
    </row>
    <row r="407" spans="2:6" x14ac:dyDescent="0.2">
      <c r="B407" s="481"/>
      <c r="C407" s="481"/>
      <c r="D407" s="481"/>
      <c r="E407" s="481"/>
      <c r="F407" s="481"/>
    </row>
    <row r="408" spans="2:6" x14ac:dyDescent="0.2">
      <c r="B408" s="481"/>
      <c r="C408" s="481"/>
      <c r="D408" s="481"/>
      <c r="E408" s="481"/>
      <c r="F408" s="481"/>
    </row>
    <row r="409" spans="2:6" x14ac:dyDescent="0.2">
      <c r="B409" s="481"/>
      <c r="C409" s="481"/>
      <c r="D409" s="481"/>
      <c r="E409" s="481"/>
      <c r="F409" s="481"/>
    </row>
    <row r="410" spans="2:6" x14ac:dyDescent="0.2">
      <c r="B410" s="481"/>
      <c r="C410" s="481"/>
      <c r="D410" s="481"/>
      <c r="E410" s="481"/>
      <c r="F410" s="481"/>
    </row>
    <row r="411" spans="2:6" x14ac:dyDescent="0.2">
      <c r="B411" s="481"/>
      <c r="C411" s="481"/>
      <c r="D411" s="481"/>
      <c r="E411" s="481"/>
      <c r="F411" s="481"/>
    </row>
    <row r="412" spans="2:6" x14ac:dyDescent="0.2">
      <c r="B412" s="481"/>
      <c r="C412" s="481"/>
      <c r="D412" s="481"/>
      <c r="E412" s="481"/>
      <c r="F412" s="481"/>
    </row>
    <row r="413" spans="2:6" x14ac:dyDescent="0.2">
      <c r="B413" s="481"/>
      <c r="C413" s="481"/>
      <c r="D413" s="481"/>
      <c r="E413" s="481"/>
      <c r="F413" s="481"/>
    </row>
    <row r="414" spans="2:6" x14ac:dyDescent="0.2">
      <c r="B414" s="481"/>
      <c r="C414" s="481"/>
      <c r="D414" s="481"/>
      <c r="E414" s="481"/>
      <c r="F414" s="481"/>
    </row>
    <row r="415" spans="2:6" x14ac:dyDescent="0.2">
      <c r="B415" s="481"/>
      <c r="C415" s="481"/>
      <c r="D415" s="481"/>
      <c r="E415" s="481"/>
      <c r="F415" s="481"/>
    </row>
    <row r="416" spans="2:6" x14ac:dyDescent="0.2">
      <c r="B416" s="481"/>
      <c r="C416" s="481"/>
      <c r="D416" s="481"/>
      <c r="E416" s="481"/>
      <c r="F416" s="481"/>
    </row>
    <row r="417" spans="2:6" x14ac:dyDescent="0.2">
      <c r="B417" s="481"/>
      <c r="C417" s="481"/>
      <c r="D417" s="481"/>
      <c r="E417" s="481"/>
      <c r="F417" s="481"/>
    </row>
    <row r="418" spans="2:6" x14ac:dyDescent="0.2">
      <c r="B418" s="481"/>
      <c r="C418" s="481"/>
      <c r="D418" s="481"/>
      <c r="E418" s="481"/>
      <c r="F418" s="481"/>
    </row>
    <row r="419" spans="2:6" x14ac:dyDescent="0.2">
      <c r="B419" s="481"/>
      <c r="C419" s="481"/>
      <c r="D419" s="481"/>
      <c r="E419" s="481"/>
      <c r="F419" s="481"/>
    </row>
    <row r="420" spans="2:6" x14ac:dyDescent="0.2">
      <c r="B420" s="481"/>
      <c r="C420" s="481"/>
      <c r="D420" s="481"/>
      <c r="E420" s="481"/>
      <c r="F420" s="481"/>
    </row>
    <row r="421" spans="2:6" x14ac:dyDescent="0.2">
      <c r="B421" s="481"/>
      <c r="C421" s="481"/>
      <c r="D421" s="481"/>
      <c r="E421" s="481"/>
      <c r="F421" s="481"/>
    </row>
    <row r="422" spans="2:6" x14ac:dyDescent="0.2">
      <c r="B422" s="481"/>
      <c r="C422" s="481"/>
      <c r="D422" s="481"/>
      <c r="E422" s="481"/>
      <c r="F422" s="481"/>
    </row>
    <row r="423" spans="2:6" x14ac:dyDescent="0.2">
      <c r="B423" s="481"/>
      <c r="C423" s="481"/>
      <c r="D423" s="481"/>
      <c r="E423" s="481"/>
      <c r="F423" s="481"/>
    </row>
    <row r="424" spans="2:6" x14ac:dyDescent="0.2">
      <c r="B424" s="481"/>
      <c r="C424" s="481"/>
      <c r="D424" s="481"/>
      <c r="E424" s="481"/>
      <c r="F424" s="481"/>
    </row>
    <row r="425" spans="2:6" x14ac:dyDescent="0.2">
      <c r="B425" s="481"/>
      <c r="C425" s="481"/>
      <c r="D425" s="481"/>
      <c r="E425" s="481"/>
      <c r="F425" s="481"/>
    </row>
    <row r="426" spans="2:6" x14ac:dyDescent="0.2">
      <c r="B426" s="481"/>
      <c r="C426" s="481"/>
      <c r="D426" s="481"/>
      <c r="E426" s="481"/>
      <c r="F426" s="481"/>
    </row>
    <row r="427" spans="2:6" x14ac:dyDescent="0.2">
      <c r="B427" s="481"/>
      <c r="C427" s="481"/>
      <c r="D427" s="481"/>
      <c r="E427" s="481"/>
      <c r="F427" s="481"/>
    </row>
    <row r="428" spans="2:6" x14ac:dyDescent="0.2">
      <c r="B428" s="481"/>
      <c r="C428" s="481"/>
      <c r="D428" s="481"/>
      <c r="E428" s="481"/>
      <c r="F428" s="481"/>
    </row>
    <row r="429" spans="2:6" x14ac:dyDescent="0.2">
      <c r="B429" s="481"/>
      <c r="C429" s="481"/>
      <c r="D429" s="481"/>
      <c r="E429" s="481"/>
      <c r="F429" s="481"/>
    </row>
    <row r="430" spans="2:6" x14ac:dyDescent="0.2">
      <c r="B430" s="481"/>
      <c r="C430" s="481"/>
      <c r="D430" s="481"/>
      <c r="E430" s="481"/>
      <c r="F430" s="481"/>
    </row>
    <row r="431" spans="2:6" x14ac:dyDescent="0.2">
      <c r="B431" s="481"/>
      <c r="C431" s="481"/>
      <c r="D431" s="481"/>
      <c r="E431" s="481"/>
      <c r="F431" s="481"/>
    </row>
    <row r="432" spans="2:6" x14ac:dyDescent="0.2">
      <c r="B432" s="481"/>
      <c r="C432" s="481"/>
      <c r="D432" s="481"/>
      <c r="E432" s="481"/>
      <c r="F432" s="481"/>
    </row>
    <row r="433" spans="2:6" x14ac:dyDescent="0.2">
      <c r="B433" s="481"/>
      <c r="C433" s="481"/>
      <c r="D433" s="481"/>
      <c r="E433" s="481"/>
      <c r="F433" s="481"/>
    </row>
    <row r="434" spans="2:6" x14ac:dyDescent="0.2">
      <c r="B434" s="481"/>
      <c r="C434" s="481"/>
      <c r="D434" s="481"/>
      <c r="E434" s="481"/>
      <c r="F434" s="481"/>
    </row>
    <row r="435" spans="2:6" x14ac:dyDescent="0.2">
      <c r="B435" s="481"/>
      <c r="C435" s="481"/>
      <c r="D435" s="481"/>
      <c r="E435" s="481"/>
      <c r="F435" s="481"/>
    </row>
    <row r="436" spans="2:6" x14ac:dyDescent="0.2">
      <c r="B436" s="481"/>
      <c r="C436" s="481"/>
      <c r="D436" s="481"/>
      <c r="E436" s="481"/>
      <c r="F436" s="481"/>
    </row>
    <row r="437" spans="2:6" x14ac:dyDescent="0.2">
      <c r="B437" s="481"/>
      <c r="C437" s="481"/>
      <c r="D437" s="481"/>
      <c r="E437" s="481"/>
      <c r="F437" s="481"/>
    </row>
    <row r="438" spans="2:6" x14ac:dyDescent="0.2">
      <c r="B438" s="481"/>
      <c r="C438" s="481"/>
      <c r="D438" s="481"/>
      <c r="E438" s="481"/>
      <c r="F438" s="481"/>
    </row>
    <row r="439" spans="2:6" x14ac:dyDescent="0.2">
      <c r="B439" s="481"/>
      <c r="C439" s="481"/>
      <c r="D439" s="481"/>
      <c r="E439" s="481"/>
      <c r="F439" s="481"/>
    </row>
    <row r="440" spans="2:6" x14ac:dyDescent="0.2">
      <c r="B440" s="481"/>
      <c r="C440" s="481"/>
      <c r="D440" s="481"/>
      <c r="E440" s="481"/>
      <c r="F440" s="481"/>
    </row>
    <row r="441" spans="2:6" x14ac:dyDescent="0.2">
      <c r="B441" s="481"/>
      <c r="C441" s="481"/>
      <c r="D441" s="481"/>
      <c r="E441" s="481"/>
      <c r="F441" s="481"/>
    </row>
    <row r="442" spans="2:6" x14ac:dyDescent="0.2">
      <c r="B442" s="481"/>
      <c r="C442" s="481"/>
      <c r="D442" s="481"/>
      <c r="E442" s="481"/>
      <c r="F442" s="481"/>
    </row>
    <row r="443" spans="2:6" x14ac:dyDescent="0.2">
      <c r="B443" s="481"/>
      <c r="C443" s="481"/>
      <c r="D443" s="481"/>
      <c r="E443" s="481"/>
      <c r="F443" s="481"/>
    </row>
    <row r="444" spans="2:6" x14ac:dyDescent="0.2">
      <c r="B444" s="481"/>
      <c r="C444" s="481"/>
      <c r="D444" s="481"/>
      <c r="E444" s="481"/>
      <c r="F444" s="481"/>
    </row>
    <row r="445" spans="2:6" x14ac:dyDescent="0.2">
      <c r="B445" s="481"/>
      <c r="C445" s="481"/>
      <c r="D445" s="481"/>
      <c r="E445" s="481"/>
      <c r="F445" s="481"/>
    </row>
    <row r="446" spans="2:6" x14ac:dyDescent="0.2">
      <c r="B446" s="481"/>
      <c r="C446" s="481"/>
      <c r="D446" s="481"/>
      <c r="E446" s="481"/>
      <c r="F446" s="481"/>
    </row>
    <row r="447" spans="2:6" x14ac:dyDescent="0.2">
      <c r="B447" s="481"/>
      <c r="C447" s="481"/>
      <c r="D447" s="481"/>
      <c r="E447" s="481"/>
      <c r="F447" s="481"/>
    </row>
    <row r="448" spans="2:6" x14ac:dyDescent="0.2">
      <c r="B448" s="481"/>
      <c r="C448" s="481"/>
      <c r="D448" s="481"/>
      <c r="E448" s="481"/>
      <c r="F448" s="481"/>
    </row>
    <row r="449" spans="2:6" x14ac:dyDescent="0.2">
      <c r="B449" s="481"/>
      <c r="C449" s="481"/>
      <c r="D449" s="481"/>
      <c r="E449" s="481"/>
      <c r="F449" s="481"/>
    </row>
    <row r="450" spans="2:6" x14ac:dyDescent="0.2">
      <c r="B450" s="481"/>
      <c r="C450" s="481"/>
      <c r="D450" s="481"/>
      <c r="E450" s="481"/>
      <c r="F450" s="481"/>
    </row>
    <row r="451" spans="2:6" x14ac:dyDescent="0.2">
      <c r="B451" s="481"/>
      <c r="C451" s="481"/>
      <c r="D451" s="481"/>
      <c r="E451" s="481"/>
      <c r="F451" s="481"/>
    </row>
    <row r="452" spans="2:6" x14ac:dyDescent="0.2">
      <c r="B452" s="481"/>
      <c r="C452" s="481"/>
      <c r="D452" s="481"/>
      <c r="E452" s="481"/>
      <c r="F452" s="481"/>
    </row>
    <row r="453" spans="2:6" x14ac:dyDescent="0.2">
      <c r="B453" s="481"/>
      <c r="C453" s="481"/>
      <c r="D453" s="481"/>
      <c r="E453" s="481"/>
      <c r="F453" s="481"/>
    </row>
    <row r="454" spans="2:6" x14ac:dyDescent="0.2">
      <c r="B454" s="481"/>
      <c r="C454" s="481"/>
      <c r="D454" s="481"/>
      <c r="E454" s="481"/>
      <c r="F454" s="481"/>
    </row>
    <row r="455" spans="2:6" x14ac:dyDescent="0.2">
      <c r="B455" s="481"/>
      <c r="C455" s="481"/>
      <c r="D455" s="481"/>
      <c r="E455" s="481"/>
      <c r="F455" s="481"/>
    </row>
    <row r="456" spans="2:6" x14ac:dyDescent="0.2">
      <c r="B456" s="481"/>
      <c r="C456" s="481"/>
      <c r="D456" s="481"/>
      <c r="E456" s="481"/>
      <c r="F456" s="481"/>
    </row>
    <row r="457" spans="2:6" x14ac:dyDescent="0.2">
      <c r="B457" s="481"/>
      <c r="C457" s="481"/>
      <c r="D457" s="481"/>
      <c r="E457" s="481"/>
      <c r="F457" s="481"/>
    </row>
    <row r="458" spans="2:6" x14ac:dyDescent="0.2">
      <c r="B458" s="481"/>
      <c r="C458" s="481"/>
      <c r="D458" s="481"/>
      <c r="E458" s="481"/>
      <c r="F458" s="481"/>
    </row>
    <row r="459" spans="2:6" x14ac:dyDescent="0.2">
      <c r="B459" s="481"/>
      <c r="C459" s="481"/>
      <c r="D459" s="481"/>
      <c r="E459" s="481"/>
      <c r="F459" s="481"/>
    </row>
    <row r="460" spans="2:6" x14ac:dyDescent="0.2">
      <c r="B460" s="481"/>
      <c r="C460" s="481"/>
      <c r="D460" s="481"/>
      <c r="E460" s="481"/>
      <c r="F460" s="481"/>
    </row>
    <row r="461" spans="2:6" x14ac:dyDescent="0.2">
      <c r="B461" s="481"/>
      <c r="C461" s="481"/>
      <c r="D461" s="481"/>
      <c r="E461" s="481"/>
      <c r="F461" s="481"/>
    </row>
    <row r="462" spans="2:6" x14ac:dyDescent="0.2">
      <c r="B462" s="481"/>
      <c r="C462" s="481"/>
      <c r="D462" s="481"/>
      <c r="E462" s="481"/>
      <c r="F462" s="481"/>
    </row>
    <row r="463" spans="2:6" x14ac:dyDescent="0.2">
      <c r="B463" s="481"/>
      <c r="C463" s="481"/>
      <c r="D463" s="481"/>
      <c r="E463" s="481"/>
      <c r="F463" s="481"/>
    </row>
    <row r="464" spans="2:6" x14ac:dyDescent="0.2">
      <c r="B464" s="481"/>
      <c r="C464" s="481"/>
      <c r="D464" s="481"/>
      <c r="E464" s="481"/>
      <c r="F464" s="481"/>
    </row>
    <row r="465" spans="2:6" x14ac:dyDescent="0.2">
      <c r="B465" s="481"/>
      <c r="C465" s="481"/>
      <c r="D465" s="481"/>
      <c r="E465" s="481"/>
      <c r="F465" s="481"/>
    </row>
    <row r="466" spans="2:6" x14ac:dyDescent="0.2">
      <c r="B466" s="481"/>
      <c r="C466" s="481"/>
      <c r="D466" s="481"/>
      <c r="E466" s="481"/>
      <c r="F466" s="481"/>
    </row>
    <row r="467" spans="2:6" x14ac:dyDescent="0.2">
      <c r="B467" s="481"/>
      <c r="C467" s="481"/>
      <c r="D467" s="481"/>
      <c r="E467" s="481"/>
      <c r="F467" s="481"/>
    </row>
    <row r="468" spans="2:6" x14ac:dyDescent="0.2">
      <c r="B468" s="481"/>
      <c r="C468" s="481"/>
      <c r="D468" s="481"/>
      <c r="E468" s="481"/>
      <c r="F468" s="481"/>
    </row>
    <row r="469" spans="2:6" x14ac:dyDescent="0.2">
      <c r="B469" s="481"/>
      <c r="C469" s="481"/>
      <c r="D469" s="481"/>
      <c r="E469" s="481"/>
      <c r="F469" s="481"/>
    </row>
    <row r="470" spans="2:6" x14ac:dyDescent="0.2">
      <c r="B470" s="481"/>
      <c r="C470" s="481"/>
      <c r="D470" s="481"/>
      <c r="E470" s="481"/>
      <c r="F470" s="481"/>
    </row>
    <row r="471" spans="2:6" x14ac:dyDescent="0.2">
      <c r="B471" s="481"/>
      <c r="C471" s="481"/>
      <c r="D471" s="481"/>
      <c r="E471" s="481"/>
      <c r="F471" s="481"/>
    </row>
    <row r="472" spans="2:6" x14ac:dyDescent="0.2">
      <c r="B472" s="481"/>
      <c r="C472" s="481"/>
      <c r="D472" s="481"/>
      <c r="E472" s="481"/>
      <c r="F472" s="481"/>
    </row>
    <row r="473" spans="2:6" x14ac:dyDescent="0.2">
      <c r="B473" s="481"/>
      <c r="C473" s="481"/>
      <c r="D473" s="481"/>
      <c r="E473" s="481"/>
      <c r="F473" s="481"/>
    </row>
    <row r="474" spans="2:6" x14ac:dyDescent="0.2">
      <c r="B474" s="481"/>
      <c r="C474" s="481"/>
      <c r="D474" s="481"/>
      <c r="E474" s="481"/>
      <c r="F474" s="481"/>
    </row>
    <row r="475" spans="2:6" x14ac:dyDescent="0.2">
      <c r="B475" s="481"/>
      <c r="C475" s="481"/>
      <c r="D475" s="481"/>
      <c r="E475" s="481"/>
      <c r="F475" s="481"/>
    </row>
    <row r="476" spans="2:6" x14ac:dyDescent="0.2">
      <c r="B476" s="481"/>
      <c r="C476" s="481"/>
      <c r="D476" s="481"/>
      <c r="E476" s="481"/>
      <c r="F476" s="481"/>
    </row>
    <row r="477" spans="2:6" x14ac:dyDescent="0.2">
      <c r="B477" s="481"/>
      <c r="C477" s="481"/>
      <c r="D477" s="481"/>
      <c r="E477" s="481"/>
      <c r="F477" s="481"/>
    </row>
    <row r="478" spans="2:6" x14ac:dyDescent="0.2">
      <c r="B478" s="481"/>
      <c r="C478" s="481"/>
      <c r="D478" s="481"/>
      <c r="E478" s="481"/>
      <c r="F478" s="481"/>
    </row>
    <row r="479" spans="2:6" x14ac:dyDescent="0.2">
      <c r="B479" s="481"/>
      <c r="C479" s="481"/>
      <c r="D479" s="481"/>
      <c r="E479" s="481"/>
      <c r="F479" s="481"/>
    </row>
    <row r="480" spans="2:6" x14ac:dyDescent="0.2">
      <c r="B480" s="481"/>
      <c r="C480" s="481"/>
      <c r="D480" s="481"/>
      <c r="E480" s="481"/>
      <c r="F480" s="481"/>
    </row>
    <row r="481" spans="2:6" x14ac:dyDescent="0.2">
      <c r="B481" s="481"/>
      <c r="C481" s="481"/>
      <c r="D481" s="481"/>
      <c r="E481" s="481"/>
      <c r="F481" s="481"/>
    </row>
    <row r="482" spans="2:6" x14ac:dyDescent="0.2">
      <c r="B482" s="481"/>
      <c r="C482" s="481"/>
      <c r="D482" s="481"/>
      <c r="E482" s="481"/>
      <c r="F482" s="481"/>
    </row>
    <row r="483" spans="2:6" x14ac:dyDescent="0.2">
      <c r="B483" s="481"/>
      <c r="C483" s="481"/>
      <c r="D483" s="481"/>
      <c r="E483" s="481"/>
      <c r="F483" s="481"/>
    </row>
    <row r="484" spans="2:6" x14ac:dyDescent="0.2">
      <c r="B484" s="481"/>
      <c r="C484" s="481"/>
      <c r="D484" s="481"/>
      <c r="E484" s="481"/>
      <c r="F484" s="481"/>
    </row>
    <row r="485" spans="2:6" x14ac:dyDescent="0.2">
      <c r="B485" s="481"/>
      <c r="C485" s="481"/>
      <c r="D485" s="481"/>
      <c r="E485" s="481"/>
      <c r="F485" s="481"/>
    </row>
    <row r="486" spans="2:6" x14ac:dyDescent="0.2">
      <c r="B486" s="481"/>
      <c r="C486" s="481"/>
      <c r="D486" s="481"/>
      <c r="E486" s="481"/>
      <c r="F486" s="481"/>
    </row>
    <row r="487" spans="2:6" x14ac:dyDescent="0.2">
      <c r="B487" s="481"/>
      <c r="C487" s="481"/>
      <c r="D487" s="481"/>
      <c r="E487" s="481"/>
      <c r="F487" s="481"/>
    </row>
    <row r="488" spans="2:6" x14ac:dyDescent="0.2">
      <c r="B488" s="481"/>
      <c r="C488" s="481"/>
      <c r="D488" s="481"/>
      <c r="E488" s="481"/>
      <c r="F488" s="481"/>
    </row>
    <row r="489" spans="2:6" x14ac:dyDescent="0.2">
      <c r="B489" s="481"/>
      <c r="C489" s="481"/>
      <c r="D489" s="481"/>
      <c r="E489" s="481"/>
      <c r="F489" s="481"/>
    </row>
    <row r="490" spans="2:6" x14ac:dyDescent="0.2">
      <c r="B490" s="481"/>
      <c r="C490" s="481"/>
      <c r="D490" s="481"/>
      <c r="E490" s="481"/>
      <c r="F490" s="481"/>
    </row>
    <row r="491" spans="2:6" x14ac:dyDescent="0.2">
      <c r="B491" s="481"/>
      <c r="C491" s="481"/>
      <c r="D491" s="481"/>
      <c r="E491" s="481"/>
      <c r="F491" s="481"/>
    </row>
    <row r="492" spans="2:6" x14ac:dyDescent="0.2">
      <c r="B492" s="481"/>
      <c r="C492" s="481"/>
      <c r="D492" s="481"/>
      <c r="E492" s="481"/>
      <c r="F492" s="481"/>
    </row>
    <row r="493" spans="2:6" x14ac:dyDescent="0.2">
      <c r="B493" s="481"/>
      <c r="C493" s="481"/>
      <c r="D493" s="481"/>
      <c r="E493" s="481"/>
      <c r="F493" s="481"/>
    </row>
    <row r="494" spans="2:6" x14ac:dyDescent="0.2">
      <c r="B494" s="481"/>
      <c r="C494" s="481"/>
      <c r="D494" s="481"/>
      <c r="E494" s="481"/>
      <c r="F494" s="481"/>
    </row>
    <row r="495" spans="2:6" x14ac:dyDescent="0.2">
      <c r="B495" s="481"/>
      <c r="C495" s="481"/>
      <c r="D495" s="481"/>
      <c r="E495" s="481"/>
      <c r="F495" s="481"/>
    </row>
    <row r="496" spans="2:6" x14ac:dyDescent="0.2">
      <c r="B496" s="481"/>
      <c r="C496" s="481"/>
      <c r="D496" s="481"/>
      <c r="E496" s="481"/>
      <c r="F496" s="481"/>
    </row>
    <row r="497" spans="2:6" x14ac:dyDescent="0.2">
      <c r="B497" s="481"/>
      <c r="C497" s="481"/>
      <c r="D497" s="481"/>
      <c r="E497" s="481"/>
      <c r="F497" s="481"/>
    </row>
    <row r="498" spans="2:6" x14ac:dyDescent="0.2">
      <c r="B498" s="481"/>
      <c r="C498" s="481"/>
      <c r="D498" s="481"/>
      <c r="E498" s="481"/>
      <c r="F498" s="481"/>
    </row>
    <row r="499" spans="2:6" x14ac:dyDescent="0.2">
      <c r="B499" s="481"/>
      <c r="C499" s="481"/>
      <c r="D499" s="481"/>
      <c r="E499" s="481"/>
      <c r="F499" s="481"/>
    </row>
    <row r="500" spans="2:6" x14ac:dyDescent="0.2">
      <c r="B500" s="481"/>
      <c r="C500" s="481"/>
      <c r="D500" s="481"/>
      <c r="E500" s="481"/>
      <c r="F500" s="481"/>
    </row>
    <row r="501" spans="2:6" x14ac:dyDescent="0.2">
      <c r="B501" s="481"/>
      <c r="C501" s="481"/>
      <c r="D501" s="481"/>
      <c r="E501" s="481"/>
      <c r="F501" s="481"/>
    </row>
    <row r="502" spans="2:6" x14ac:dyDescent="0.2">
      <c r="B502" s="481"/>
      <c r="C502" s="481"/>
      <c r="D502" s="481"/>
      <c r="E502" s="481"/>
      <c r="F502" s="481"/>
    </row>
    <row r="503" spans="2:6" x14ac:dyDescent="0.2">
      <c r="B503" s="481"/>
      <c r="C503" s="481"/>
      <c r="D503" s="481"/>
      <c r="E503" s="481"/>
      <c r="F503" s="481"/>
    </row>
    <row r="504" spans="2:6" x14ac:dyDescent="0.2">
      <c r="B504" s="481"/>
      <c r="C504" s="481"/>
      <c r="D504" s="481"/>
      <c r="E504" s="481"/>
      <c r="F504" s="481"/>
    </row>
    <row r="505" spans="2:6" x14ac:dyDescent="0.2">
      <c r="B505" s="481"/>
      <c r="C505" s="481"/>
      <c r="D505" s="481"/>
      <c r="E505" s="481"/>
      <c r="F505" s="481"/>
    </row>
    <row r="506" spans="2:6" x14ac:dyDescent="0.2">
      <c r="B506" s="481"/>
      <c r="C506" s="481"/>
      <c r="D506" s="481"/>
      <c r="E506" s="481"/>
      <c r="F506" s="481"/>
    </row>
    <row r="507" spans="2:6" x14ac:dyDescent="0.2">
      <c r="B507" s="481"/>
      <c r="C507" s="481"/>
      <c r="D507" s="481"/>
      <c r="E507" s="481"/>
      <c r="F507" s="481"/>
    </row>
    <row r="508" spans="2:6" x14ac:dyDescent="0.2">
      <c r="B508" s="481"/>
      <c r="C508" s="481"/>
      <c r="D508" s="481"/>
      <c r="E508" s="481"/>
      <c r="F508" s="481"/>
    </row>
    <row r="509" spans="2:6" x14ac:dyDescent="0.2">
      <c r="B509" s="481"/>
      <c r="C509" s="481"/>
      <c r="D509" s="481"/>
      <c r="E509" s="481"/>
      <c r="F509" s="481"/>
    </row>
    <row r="510" spans="2:6" x14ac:dyDescent="0.2">
      <c r="B510" s="481"/>
      <c r="C510" s="481"/>
      <c r="D510" s="481"/>
      <c r="E510" s="481"/>
      <c r="F510" s="481"/>
    </row>
    <row r="511" spans="2:6" x14ac:dyDescent="0.2">
      <c r="B511" s="481"/>
      <c r="C511" s="481"/>
      <c r="D511" s="481"/>
      <c r="E511" s="481"/>
      <c r="F511" s="481"/>
    </row>
    <row r="512" spans="2:6" x14ac:dyDescent="0.2">
      <c r="B512" s="481"/>
      <c r="C512" s="481"/>
      <c r="D512" s="481"/>
      <c r="E512" s="481"/>
      <c r="F512" s="481"/>
    </row>
    <row r="513" spans="2:6" x14ac:dyDescent="0.2">
      <c r="B513" s="481"/>
      <c r="C513" s="481"/>
      <c r="D513" s="481"/>
      <c r="E513" s="481"/>
      <c r="F513" s="481"/>
    </row>
    <row r="514" spans="2:6" x14ac:dyDescent="0.2">
      <c r="B514" s="481"/>
      <c r="C514" s="481"/>
      <c r="D514" s="481"/>
      <c r="E514" s="481"/>
      <c r="F514" s="481"/>
    </row>
    <row r="515" spans="2:6" x14ac:dyDescent="0.2">
      <c r="B515" s="481"/>
      <c r="C515" s="481"/>
      <c r="D515" s="481"/>
      <c r="E515" s="481"/>
      <c r="F515" s="481"/>
    </row>
    <row r="516" spans="2:6" x14ac:dyDescent="0.2">
      <c r="B516" s="481"/>
      <c r="C516" s="481"/>
      <c r="D516" s="481"/>
      <c r="E516" s="481"/>
      <c r="F516" s="481"/>
    </row>
    <row r="517" spans="2:6" x14ac:dyDescent="0.2">
      <c r="B517" s="481"/>
      <c r="C517" s="481"/>
      <c r="D517" s="481"/>
      <c r="E517" s="481"/>
      <c r="F517" s="481"/>
    </row>
    <row r="518" spans="2:6" x14ac:dyDescent="0.2">
      <c r="B518" s="481"/>
      <c r="C518" s="481"/>
      <c r="D518" s="481"/>
      <c r="E518" s="481"/>
      <c r="F518" s="481"/>
    </row>
    <row r="519" spans="2:6" x14ac:dyDescent="0.2">
      <c r="B519" s="481"/>
      <c r="C519" s="481"/>
      <c r="D519" s="481"/>
      <c r="E519" s="481"/>
      <c r="F519" s="481"/>
    </row>
    <row r="520" spans="2:6" x14ac:dyDescent="0.2">
      <c r="B520" s="481"/>
      <c r="C520" s="481"/>
      <c r="D520" s="481"/>
      <c r="E520" s="481"/>
      <c r="F520" s="481"/>
    </row>
    <row r="521" spans="2:6" x14ac:dyDescent="0.2">
      <c r="B521" s="481"/>
      <c r="C521" s="481"/>
      <c r="D521" s="481"/>
      <c r="E521" s="481"/>
      <c r="F521" s="481"/>
    </row>
    <row r="522" spans="2:6" x14ac:dyDescent="0.2">
      <c r="B522" s="481"/>
      <c r="C522" s="481"/>
      <c r="D522" s="481"/>
      <c r="E522" s="481"/>
      <c r="F522" s="481"/>
    </row>
    <row r="523" spans="2:6" x14ac:dyDescent="0.2">
      <c r="B523" s="481"/>
      <c r="C523" s="481"/>
      <c r="D523" s="481"/>
      <c r="E523" s="481"/>
      <c r="F523" s="481"/>
    </row>
    <row r="524" spans="2:6" x14ac:dyDescent="0.2">
      <c r="B524" s="481"/>
      <c r="C524" s="481"/>
      <c r="D524" s="481"/>
      <c r="E524" s="481"/>
      <c r="F524" s="481"/>
    </row>
    <row r="525" spans="2:6" x14ac:dyDescent="0.2">
      <c r="B525" s="481"/>
      <c r="C525" s="481"/>
      <c r="D525" s="481"/>
      <c r="E525" s="481"/>
      <c r="F525" s="481"/>
    </row>
    <row r="526" spans="2:6" x14ac:dyDescent="0.2">
      <c r="B526" s="481"/>
      <c r="C526" s="481"/>
      <c r="D526" s="481"/>
      <c r="E526" s="481"/>
      <c r="F526" s="481"/>
    </row>
    <row r="527" spans="2:6" x14ac:dyDescent="0.2">
      <c r="B527" s="481"/>
      <c r="C527" s="481"/>
      <c r="D527" s="481"/>
      <c r="E527" s="481"/>
      <c r="F527" s="481"/>
    </row>
    <row r="528" spans="2:6" x14ac:dyDescent="0.2">
      <c r="B528" s="481"/>
      <c r="C528" s="481"/>
      <c r="D528" s="481"/>
      <c r="E528" s="481"/>
      <c r="F528" s="481"/>
    </row>
    <row r="529" spans="2:6" x14ac:dyDescent="0.2">
      <c r="B529" s="481"/>
      <c r="C529" s="481"/>
      <c r="D529" s="481"/>
      <c r="E529" s="481"/>
      <c r="F529" s="481"/>
    </row>
    <row r="530" spans="2:6" x14ac:dyDescent="0.2">
      <c r="B530" s="481"/>
      <c r="C530" s="481"/>
      <c r="D530" s="481"/>
      <c r="E530" s="481"/>
      <c r="F530" s="481"/>
    </row>
    <row r="531" spans="2:6" x14ac:dyDescent="0.2">
      <c r="B531" s="481"/>
      <c r="C531" s="481"/>
      <c r="D531" s="481"/>
      <c r="E531" s="481"/>
      <c r="F531" s="481"/>
    </row>
    <row r="532" spans="2:6" x14ac:dyDescent="0.2">
      <c r="B532" s="481"/>
      <c r="C532" s="481"/>
      <c r="D532" s="481"/>
      <c r="E532" s="481"/>
      <c r="F532" s="481"/>
    </row>
    <row r="533" spans="2:6" x14ac:dyDescent="0.2">
      <c r="B533" s="481"/>
      <c r="C533" s="481"/>
      <c r="D533" s="481"/>
      <c r="E533" s="481"/>
      <c r="F533" s="481"/>
    </row>
    <row r="534" spans="2:6" x14ac:dyDescent="0.2">
      <c r="B534" s="481"/>
      <c r="C534" s="481"/>
      <c r="D534" s="481"/>
      <c r="E534" s="481"/>
      <c r="F534" s="481"/>
    </row>
    <row r="535" spans="2:6" x14ac:dyDescent="0.2">
      <c r="B535" s="481"/>
      <c r="C535" s="481"/>
      <c r="D535" s="481"/>
      <c r="E535" s="481"/>
      <c r="F535" s="481"/>
    </row>
    <row r="536" spans="2:6" x14ac:dyDescent="0.2">
      <c r="B536" s="481"/>
      <c r="C536" s="481"/>
      <c r="D536" s="481"/>
      <c r="E536" s="481"/>
      <c r="F536" s="481"/>
    </row>
    <row r="537" spans="2:6" x14ac:dyDescent="0.2">
      <c r="B537" s="481"/>
      <c r="C537" s="481"/>
      <c r="D537" s="481"/>
      <c r="E537" s="481"/>
      <c r="F537" s="481"/>
    </row>
    <row r="538" spans="2:6" x14ac:dyDescent="0.2">
      <c r="B538" s="481"/>
      <c r="C538" s="481"/>
      <c r="D538" s="481"/>
      <c r="E538" s="481"/>
      <c r="F538" s="481"/>
    </row>
    <row r="539" spans="2:6" x14ac:dyDescent="0.2">
      <c r="B539" s="481"/>
      <c r="C539" s="481"/>
      <c r="D539" s="481"/>
      <c r="E539" s="481"/>
      <c r="F539" s="481"/>
    </row>
    <row r="540" spans="2:6" x14ac:dyDescent="0.2">
      <c r="B540" s="481"/>
      <c r="C540" s="481"/>
      <c r="D540" s="481"/>
      <c r="E540" s="481"/>
      <c r="F540" s="481"/>
    </row>
    <row r="541" spans="2:6" x14ac:dyDescent="0.2">
      <c r="B541" s="481"/>
      <c r="C541" s="481"/>
      <c r="D541" s="481"/>
      <c r="E541" s="481"/>
      <c r="F541" s="481"/>
    </row>
    <row r="542" spans="2:6" x14ac:dyDescent="0.2">
      <c r="B542" s="481"/>
      <c r="C542" s="481"/>
      <c r="D542" s="481"/>
      <c r="E542" s="481"/>
      <c r="F542" s="481"/>
    </row>
    <row r="543" spans="2:6" x14ac:dyDescent="0.2">
      <c r="B543" s="481"/>
      <c r="C543" s="481"/>
      <c r="D543" s="481"/>
      <c r="E543" s="481"/>
      <c r="F543" s="481"/>
    </row>
    <row r="544" spans="2:6" x14ac:dyDescent="0.2">
      <c r="B544" s="481"/>
      <c r="C544" s="481"/>
      <c r="D544" s="481"/>
      <c r="E544" s="481"/>
      <c r="F544" s="481"/>
    </row>
    <row r="545" spans="2:6" x14ac:dyDescent="0.2">
      <c r="B545" s="481"/>
      <c r="C545" s="481"/>
      <c r="D545" s="481"/>
      <c r="E545" s="481"/>
      <c r="F545" s="481"/>
    </row>
    <row r="546" spans="2:6" x14ac:dyDescent="0.2">
      <c r="B546" s="481"/>
      <c r="C546" s="481"/>
      <c r="D546" s="481"/>
      <c r="E546" s="481"/>
      <c r="F546" s="481"/>
    </row>
    <row r="547" spans="2:6" x14ac:dyDescent="0.2">
      <c r="B547" s="481"/>
      <c r="C547" s="481"/>
      <c r="D547" s="481"/>
      <c r="E547" s="481"/>
      <c r="F547" s="481"/>
    </row>
    <row r="548" spans="2:6" x14ac:dyDescent="0.2">
      <c r="B548" s="481"/>
      <c r="C548" s="481"/>
      <c r="D548" s="481"/>
      <c r="E548" s="481"/>
      <c r="F548" s="481"/>
    </row>
    <row r="549" spans="2:6" x14ac:dyDescent="0.2">
      <c r="B549" s="481"/>
      <c r="C549" s="481"/>
      <c r="D549" s="481"/>
      <c r="E549" s="481"/>
      <c r="F549" s="481"/>
    </row>
    <row r="550" spans="2:6" x14ac:dyDescent="0.2">
      <c r="B550" s="481"/>
      <c r="C550" s="481"/>
      <c r="D550" s="481"/>
      <c r="E550" s="481"/>
      <c r="F550" s="481"/>
    </row>
    <row r="551" spans="2:6" x14ac:dyDescent="0.2">
      <c r="B551" s="481"/>
      <c r="C551" s="481"/>
      <c r="D551" s="481"/>
      <c r="E551" s="481"/>
      <c r="F551" s="481"/>
    </row>
    <row r="552" spans="2:6" x14ac:dyDescent="0.2">
      <c r="B552" s="481"/>
      <c r="C552" s="481"/>
      <c r="D552" s="481"/>
      <c r="E552" s="481"/>
      <c r="F552" s="481"/>
    </row>
    <row r="553" spans="2:6" x14ac:dyDescent="0.2">
      <c r="B553" s="481"/>
      <c r="C553" s="481"/>
      <c r="D553" s="481"/>
      <c r="E553" s="481"/>
      <c r="F553" s="481"/>
    </row>
    <row r="554" spans="2:6" x14ac:dyDescent="0.2">
      <c r="B554" s="481"/>
      <c r="C554" s="481"/>
      <c r="D554" s="481"/>
      <c r="E554" s="481"/>
      <c r="F554" s="481"/>
    </row>
    <row r="555" spans="2:6" x14ac:dyDescent="0.2">
      <c r="B555" s="481"/>
      <c r="C555" s="481"/>
      <c r="D555" s="481"/>
      <c r="E555" s="481"/>
      <c r="F555" s="481"/>
    </row>
    <row r="556" spans="2:6" x14ac:dyDescent="0.2">
      <c r="B556" s="481"/>
      <c r="C556" s="481"/>
      <c r="D556" s="481"/>
      <c r="E556" s="481"/>
      <c r="F556" s="481"/>
    </row>
    <row r="557" spans="2:6" x14ac:dyDescent="0.2">
      <c r="B557" s="481"/>
      <c r="C557" s="481"/>
      <c r="D557" s="481"/>
      <c r="E557" s="481"/>
      <c r="F557" s="481"/>
    </row>
    <row r="558" spans="2:6" x14ac:dyDescent="0.2">
      <c r="B558" s="481"/>
      <c r="C558" s="481"/>
      <c r="D558" s="481"/>
      <c r="E558" s="481"/>
      <c r="F558" s="481"/>
    </row>
    <row r="559" spans="2:6" x14ac:dyDescent="0.2">
      <c r="B559" s="481"/>
      <c r="C559" s="481"/>
      <c r="D559" s="481"/>
      <c r="E559" s="481"/>
      <c r="F559" s="481"/>
    </row>
    <row r="560" spans="2:6" x14ac:dyDescent="0.2">
      <c r="B560" s="481"/>
      <c r="C560" s="481"/>
      <c r="D560" s="481"/>
      <c r="E560" s="481"/>
      <c r="F560" s="481"/>
    </row>
    <row r="561" spans="2:6" x14ac:dyDescent="0.2">
      <c r="B561" s="481"/>
      <c r="C561" s="481"/>
      <c r="D561" s="481"/>
      <c r="E561" s="481"/>
      <c r="F561" s="481"/>
    </row>
    <row r="562" spans="2:6" x14ac:dyDescent="0.2">
      <c r="B562" s="481"/>
      <c r="C562" s="481"/>
      <c r="D562" s="481"/>
      <c r="E562" s="481"/>
      <c r="F562" s="481"/>
    </row>
    <row r="563" spans="2:6" x14ac:dyDescent="0.2">
      <c r="B563" s="481"/>
      <c r="C563" s="481"/>
      <c r="D563" s="481"/>
      <c r="E563" s="481"/>
      <c r="F563" s="481"/>
    </row>
    <row r="564" spans="2:6" x14ac:dyDescent="0.2">
      <c r="B564" s="481"/>
      <c r="C564" s="481"/>
      <c r="D564" s="481"/>
      <c r="E564" s="481"/>
      <c r="F564" s="481"/>
    </row>
    <row r="565" spans="2:6" x14ac:dyDescent="0.2">
      <c r="B565" s="481"/>
      <c r="C565" s="481"/>
      <c r="D565" s="481"/>
      <c r="E565" s="481"/>
      <c r="F565" s="481"/>
    </row>
    <row r="566" spans="2:6" x14ac:dyDescent="0.2">
      <c r="B566" s="481"/>
      <c r="C566" s="481"/>
      <c r="D566" s="481"/>
      <c r="E566" s="481"/>
      <c r="F566" s="481"/>
    </row>
    <row r="567" spans="2:6" x14ac:dyDescent="0.2">
      <c r="B567" s="481"/>
      <c r="C567" s="481"/>
      <c r="D567" s="481"/>
      <c r="E567" s="481"/>
      <c r="F567" s="481"/>
    </row>
    <row r="568" spans="2:6" x14ac:dyDescent="0.2">
      <c r="B568" s="481"/>
      <c r="C568" s="481"/>
      <c r="D568" s="481"/>
      <c r="E568" s="481"/>
      <c r="F568" s="481"/>
    </row>
    <row r="569" spans="2:6" x14ac:dyDescent="0.2">
      <c r="B569" s="481"/>
      <c r="C569" s="481"/>
      <c r="D569" s="481"/>
      <c r="E569" s="481"/>
      <c r="F569" s="481"/>
    </row>
    <row r="570" spans="2:6" x14ac:dyDescent="0.2">
      <c r="B570" s="481"/>
      <c r="C570" s="481"/>
      <c r="D570" s="481"/>
      <c r="E570" s="481"/>
      <c r="F570" s="481"/>
    </row>
    <row r="571" spans="2:6" x14ac:dyDescent="0.2">
      <c r="B571" s="481"/>
      <c r="C571" s="481"/>
      <c r="D571" s="481"/>
      <c r="E571" s="481"/>
      <c r="F571" s="481"/>
    </row>
    <row r="572" spans="2:6" x14ac:dyDescent="0.2">
      <c r="B572" s="481"/>
      <c r="C572" s="481"/>
      <c r="D572" s="481"/>
      <c r="E572" s="481"/>
      <c r="F572" s="481"/>
    </row>
    <row r="573" spans="2:6" x14ac:dyDescent="0.2">
      <c r="B573" s="481"/>
      <c r="C573" s="481"/>
      <c r="D573" s="481"/>
      <c r="E573" s="481"/>
      <c r="F573" s="481"/>
    </row>
    <row r="574" spans="2:6" x14ac:dyDescent="0.2">
      <c r="B574" s="481"/>
      <c r="C574" s="481"/>
      <c r="D574" s="481"/>
      <c r="E574" s="481"/>
      <c r="F574" s="481"/>
    </row>
    <row r="575" spans="2:6" x14ac:dyDescent="0.2">
      <c r="B575" s="481"/>
      <c r="C575" s="481"/>
      <c r="D575" s="481"/>
      <c r="E575" s="481"/>
      <c r="F575" s="481"/>
    </row>
    <row r="576" spans="2:6" x14ac:dyDescent="0.2">
      <c r="B576" s="481"/>
      <c r="C576" s="481"/>
      <c r="D576" s="481"/>
      <c r="E576" s="481"/>
      <c r="F576" s="481"/>
    </row>
    <row r="577" spans="2:6" x14ac:dyDescent="0.2">
      <c r="B577" s="481"/>
      <c r="C577" s="481"/>
      <c r="D577" s="481"/>
      <c r="E577" s="481"/>
      <c r="F577" s="481"/>
    </row>
    <row r="578" spans="2:6" x14ac:dyDescent="0.2">
      <c r="B578" s="481"/>
      <c r="C578" s="481"/>
      <c r="D578" s="481"/>
      <c r="E578" s="481"/>
      <c r="F578" s="481"/>
    </row>
    <row r="579" spans="2:6" x14ac:dyDescent="0.2">
      <c r="B579" s="481"/>
      <c r="C579" s="481"/>
      <c r="D579" s="481"/>
      <c r="E579" s="481"/>
      <c r="F579" s="481"/>
    </row>
    <row r="580" spans="2:6" x14ac:dyDescent="0.2">
      <c r="B580" s="481"/>
      <c r="C580" s="481"/>
      <c r="D580" s="481"/>
      <c r="E580" s="481"/>
      <c r="F580" s="481"/>
    </row>
    <row r="581" spans="2:6" x14ac:dyDescent="0.2">
      <c r="B581" s="481"/>
      <c r="C581" s="481"/>
      <c r="D581" s="481"/>
      <c r="E581" s="481"/>
      <c r="F581" s="481"/>
    </row>
    <row r="582" spans="2:6" x14ac:dyDescent="0.2">
      <c r="B582" s="481"/>
      <c r="C582" s="481"/>
      <c r="D582" s="481"/>
      <c r="E582" s="481"/>
      <c r="F582" s="481"/>
    </row>
    <row r="583" spans="2:6" x14ac:dyDescent="0.2">
      <c r="B583" s="481"/>
      <c r="C583" s="481"/>
      <c r="D583" s="481"/>
      <c r="E583" s="481"/>
      <c r="F583" s="481"/>
    </row>
    <row r="584" spans="2:6" x14ac:dyDescent="0.2">
      <c r="B584" s="481"/>
      <c r="C584" s="481"/>
      <c r="D584" s="481"/>
      <c r="E584" s="481"/>
      <c r="F584" s="481"/>
    </row>
    <row r="585" spans="2:6" x14ac:dyDescent="0.2">
      <c r="B585" s="481"/>
      <c r="C585" s="481"/>
      <c r="D585" s="481"/>
      <c r="E585" s="481"/>
      <c r="F585" s="481"/>
    </row>
    <row r="586" spans="2:6" x14ac:dyDescent="0.2">
      <c r="B586" s="481"/>
      <c r="C586" s="481"/>
      <c r="D586" s="481"/>
      <c r="E586" s="481"/>
      <c r="F586" s="481"/>
    </row>
    <row r="587" spans="2:6" x14ac:dyDescent="0.2">
      <c r="B587" s="481"/>
      <c r="C587" s="481"/>
      <c r="D587" s="481"/>
      <c r="E587" s="481"/>
      <c r="F587" s="481"/>
    </row>
    <row r="588" spans="2:6" x14ac:dyDescent="0.2">
      <c r="B588" s="481"/>
      <c r="C588" s="481"/>
      <c r="D588" s="481"/>
      <c r="E588" s="481"/>
      <c r="F588" s="481"/>
    </row>
    <row r="589" spans="2:6" x14ac:dyDescent="0.2">
      <c r="B589" s="481"/>
      <c r="C589" s="481"/>
      <c r="D589" s="481"/>
      <c r="E589" s="481"/>
      <c r="F589" s="481"/>
    </row>
    <row r="590" spans="2:6" x14ac:dyDescent="0.2">
      <c r="B590" s="481"/>
      <c r="C590" s="481"/>
      <c r="D590" s="481"/>
      <c r="E590" s="481"/>
      <c r="F590" s="481"/>
    </row>
    <row r="591" spans="2:6" x14ac:dyDescent="0.2">
      <c r="B591" s="481"/>
      <c r="C591" s="481"/>
      <c r="D591" s="481"/>
      <c r="E591" s="481"/>
      <c r="F591" s="481"/>
    </row>
    <row r="592" spans="2:6" x14ac:dyDescent="0.2">
      <c r="B592" s="481"/>
      <c r="C592" s="481"/>
      <c r="D592" s="481"/>
      <c r="E592" s="481"/>
      <c r="F592" s="481"/>
    </row>
    <row r="593" spans="2:6" x14ac:dyDescent="0.2">
      <c r="B593" s="481"/>
      <c r="C593" s="481"/>
      <c r="D593" s="481"/>
      <c r="E593" s="481"/>
      <c r="F593" s="48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B56" sqref="B56"/>
    </sheetView>
  </sheetViews>
  <sheetFormatPr defaultRowHeight="15" x14ac:dyDescent="0.25"/>
  <cols>
    <col min="1" max="16384" width="9.140625" style="98"/>
  </cols>
  <sheetData/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30"/>
  <sheetViews>
    <sheetView topLeftCell="A20" zoomScale="75" workbookViewId="0">
      <selection activeCell="B56" sqref="B56"/>
    </sheetView>
  </sheetViews>
  <sheetFormatPr defaultRowHeight="12.75" x14ac:dyDescent="0.2"/>
  <cols>
    <col min="1" max="1" width="15.85546875" style="352" customWidth="1"/>
    <col min="2" max="3" width="10.5703125" style="352" customWidth="1"/>
    <col min="4" max="4" width="9.85546875" style="352" customWidth="1"/>
    <col min="5" max="5" width="9.28515625" style="352" customWidth="1"/>
    <col min="6" max="6" width="73.7109375" style="352" customWidth="1"/>
    <col min="7" max="7" width="22.7109375" style="352" customWidth="1"/>
    <col min="8" max="8" width="22" style="352" customWidth="1"/>
    <col min="9" max="9" width="22.7109375" style="352" customWidth="1"/>
    <col min="10" max="10" width="14" style="352" customWidth="1"/>
    <col min="11" max="12" width="9.140625" style="352"/>
    <col min="13" max="13" width="11.42578125" style="352" bestFit="1" customWidth="1"/>
    <col min="14" max="16384" width="9.140625" style="352"/>
  </cols>
  <sheetData>
    <row r="1" spans="1:10" ht="15" x14ac:dyDescent="0.2">
      <c r="G1" s="353"/>
      <c r="H1" s="353"/>
      <c r="J1" s="353"/>
    </row>
    <row r="3" spans="1:10" ht="23.25" x14ac:dyDescent="0.35">
      <c r="A3" s="355" t="s">
        <v>480</v>
      </c>
      <c r="B3" s="356"/>
      <c r="C3" s="356"/>
      <c r="D3" s="356"/>
      <c r="E3" s="356"/>
      <c r="F3" s="356"/>
      <c r="G3" s="356"/>
      <c r="H3" s="356"/>
      <c r="I3" s="358"/>
      <c r="J3" s="358"/>
    </row>
    <row r="4" spans="1:10" ht="24.75" customHeight="1" x14ac:dyDescent="0.25">
      <c r="A4" s="355" t="s">
        <v>481</v>
      </c>
      <c r="B4" s="355"/>
      <c r="C4" s="355"/>
      <c r="D4" s="355"/>
      <c r="E4" s="359"/>
      <c r="F4" s="359"/>
      <c r="G4" s="358"/>
      <c r="H4" s="358"/>
      <c r="I4" s="358"/>
    </row>
    <row r="5" spans="1:10" ht="15.75" thickBot="1" x14ac:dyDescent="0.25">
      <c r="B5" s="361"/>
      <c r="C5" s="361"/>
      <c r="G5" s="362"/>
      <c r="H5" s="362"/>
      <c r="I5" s="353"/>
      <c r="J5" s="364" t="s">
        <v>245</v>
      </c>
    </row>
    <row r="6" spans="1:10" ht="24" customHeight="1" x14ac:dyDescent="0.25">
      <c r="A6" s="365" t="s">
        <v>309</v>
      </c>
      <c r="B6" s="366" t="s">
        <v>310</v>
      </c>
      <c r="C6" s="367"/>
      <c r="D6" s="367"/>
      <c r="E6" s="368"/>
      <c r="F6" s="369" t="s">
        <v>311</v>
      </c>
      <c r="G6" s="369" t="s">
        <v>312</v>
      </c>
      <c r="H6" s="370" t="s">
        <v>313</v>
      </c>
      <c r="I6" s="369" t="s">
        <v>265</v>
      </c>
      <c r="J6" s="369" t="s">
        <v>314</v>
      </c>
    </row>
    <row r="7" spans="1:10" ht="17.25" customHeight="1" x14ac:dyDescent="0.25">
      <c r="A7" s="371" t="s">
        <v>315</v>
      </c>
      <c r="B7" s="372" t="s">
        <v>316</v>
      </c>
      <c r="C7" s="373" t="s">
        <v>317</v>
      </c>
      <c r="D7" s="374" t="s">
        <v>318</v>
      </c>
      <c r="E7" s="375" t="s">
        <v>319</v>
      </c>
      <c r="F7" s="376"/>
      <c r="G7" s="377" t="s">
        <v>267</v>
      </c>
      <c r="H7" s="378" t="s">
        <v>320</v>
      </c>
      <c r="I7" s="377" t="s">
        <v>321</v>
      </c>
      <c r="J7" s="377" t="s">
        <v>322</v>
      </c>
    </row>
    <row r="8" spans="1:10" ht="15" x14ac:dyDescent="0.25">
      <c r="A8" s="379" t="s">
        <v>323</v>
      </c>
      <c r="B8" s="380" t="s">
        <v>324</v>
      </c>
      <c r="C8" s="373"/>
      <c r="D8" s="373"/>
      <c r="E8" s="381" t="s">
        <v>325</v>
      </c>
      <c r="F8" s="382"/>
      <c r="G8" s="377" t="s">
        <v>274</v>
      </c>
      <c r="H8" s="378" t="s">
        <v>326</v>
      </c>
      <c r="I8" s="383" t="s">
        <v>482</v>
      </c>
      <c r="J8" s="384" t="s">
        <v>328</v>
      </c>
    </row>
    <row r="9" spans="1:10" ht="15.75" thickBot="1" x14ac:dyDescent="0.3">
      <c r="A9" s="379" t="s">
        <v>329</v>
      </c>
      <c r="B9" s="385"/>
      <c r="C9" s="386"/>
      <c r="D9" s="386"/>
      <c r="E9" s="387"/>
      <c r="F9" s="388"/>
      <c r="G9" s="383"/>
      <c r="H9" s="389"/>
      <c r="I9" s="390" t="s">
        <v>330</v>
      </c>
      <c r="J9" s="391"/>
    </row>
    <row r="10" spans="1:10" ht="15" thickBot="1" x14ac:dyDescent="0.25">
      <c r="A10" s="392" t="s">
        <v>0</v>
      </c>
      <c r="B10" s="393" t="s">
        <v>331</v>
      </c>
      <c r="C10" s="394" t="s">
        <v>332</v>
      </c>
      <c r="D10" s="394" t="s">
        <v>333</v>
      </c>
      <c r="E10" s="395" t="s">
        <v>334</v>
      </c>
      <c r="F10" s="395" t="s">
        <v>335</v>
      </c>
      <c r="G10" s="395">
        <v>1</v>
      </c>
      <c r="H10" s="395">
        <v>2</v>
      </c>
      <c r="I10" s="395">
        <v>3</v>
      </c>
      <c r="J10" s="395">
        <v>4</v>
      </c>
    </row>
    <row r="11" spans="1:10" ht="30.75" customHeight="1" x14ac:dyDescent="0.25">
      <c r="A11" s="397" t="s">
        <v>336</v>
      </c>
      <c r="B11" s="398" t="s">
        <v>483</v>
      </c>
      <c r="C11" s="399"/>
      <c r="D11" s="400"/>
      <c r="E11" s="401"/>
      <c r="F11" s="402" t="s">
        <v>484</v>
      </c>
      <c r="G11" s="484">
        <f>SUM(G12)</f>
        <v>1189272</v>
      </c>
      <c r="H11" s="484">
        <f>SUM(H12)</f>
        <v>5303919</v>
      </c>
      <c r="I11" s="484">
        <f>SUM(I12)</f>
        <v>1895233</v>
      </c>
      <c r="J11" s="485">
        <f>SUM($I11/H11)*100</f>
        <v>35.732691242079682</v>
      </c>
    </row>
    <row r="12" spans="1:10" ht="18.75" customHeight="1" x14ac:dyDescent="0.25">
      <c r="A12" s="405" t="s">
        <v>336</v>
      </c>
      <c r="B12" s="486"/>
      <c r="C12" s="428" t="s">
        <v>485</v>
      </c>
      <c r="D12" s="487"/>
      <c r="E12" s="488"/>
      <c r="F12" s="489" t="s">
        <v>486</v>
      </c>
      <c r="G12" s="472">
        <f>SUM(G13+G17+G19+G25+G27+G28)</f>
        <v>1189272</v>
      </c>
      <c r="H12" s="472">
        <f>SUM(H13+H17+H19+H25+H27+H28)</f>
        <v>5303919</v>
      </c>
      <c r="I12" s="472">
        <f>SUM(I13+I17+I19+I25+I27+I28)</f>
        <v>1895233</v>
      </c>
      <c r="J12" s="411">
        <f>SUM($I12/H12)*100</f>
        <v>35.732691242079682</v>
      </c>
    </row>
    <row r="13" spans="1:10" ht="18.75" customHeight="1" x14ac:dyDescent="0.2">
      <c r="A13" s="412" t="s">
        <v>336</v>
      </c>
      <c r="B13" s="490"/>
      <c r="C13" s="491"/>
      <c r="D13" s="433" t="s">
        <v>487</v>
      </c>
      <c r="E13" s="434"/>
      <c r="F13" s="492" t="s">
        <v>488</v>
      </c>
      <c r="G13" s="448">
        <f>SUM(G14:G16)</f>
        <v>3456</v>
      </c>
      <c r="H13" s="448">
        <f>SUM(H14:H16)</f>
        <v>853456</v>
      </c>
      <c r="I13" s="448">
        <f>SUM(I14:I16)</f>
        <v>0</v>
      </c>
      <c r="J13" s="417">
        <f>SUM($I13/H13)*100</f>
        <v>0</v>
      </c>
    </row>
    <row r="14" spans="1:10" ht="18.75" customHeight="1" x14ac:dyDescent="0.2">
      <c r="A14" s="412"/>
      <c r="B14" s="490"/>
      <c r="C14" s="491"/>
      <c r="D14" s="433"/>
      <c r="E14" s="493" t="s">
        <v>489</v>
      </c>
      <c r="F14" s="494" t="s">
        <v>490</v>
      </c>
      <c r="G14" s="453">
        <v>0</v>
      </c>
      <c r="H14" s="453">
        <v>0</v>
      </c>
      <c r="I14" s="453">
        <v>0</v>
      </c>
      <c r="J14" s="426">
        <v>0</v>
      </c>
    </row>
    <row r="15" spans="1:10" ht="18.75" customHeight="1" x14ac:dyDescent="0.2">
      <c r="A15" s="419" t="s">
        <v>336</v>
      </c>
      <c r="B15" s="495"/>
      <c r="C15" s="496"/>
      <c r="D15" s="422"/>
      <c r="E15" s="497" t="s">
        <v>491</v>
      </c>
      <c r="F15" s="436" t="s">
        <v>492</v>
      </c>
      <c r="G15" s="453">
        <v>3456</v>
      </c>
      <c r="H15" s="453">
        <v>853456</v>
      </c>
      <c r="I15" s="453">
        <v>0</v>
      </c>
      <c r="J15" s="426">
        <f>SUM($I15/H15)*100</f>
        <v>0</v>
      </c>
    </row>
    <row r="16" spans="1:10" ht="18.75" customHeight="1" x14ac:dyDescent="0.2">
      <c r="A16" s="419" t="s">
        <v>336</v>
      </c>
      <c r="B16" s="495"/>
      <c r="C16" s="496"/>
      <c r="D16" s="422"/>
      <c r="E16" s="497" t="s">
        <v>493</v>
      </c>
      <c r="F16" s="436" t="s">
        <v>494</v>
      </c>
      <c r="G16" s="453">
        <v>0</v>
      </c>
      <c r="H16" s="453">
        <v>0</v>
      </c>
      <c r="I16" s="453">
        <v>0</v>
      </c>
      <c r="J16" s="426">
        <v>0</v>
      </c>
    </row>
    <row r="17" spans="1:10" ht="18.75" customHeight="1" x14ac:dyDescent="0.2">
      <c r="A17" s="412" t="s">
        <v>336</v>
      </c>
      <c r="B17" s="490"/>
      <c r="C17" s="491"/>
      <c r="D17" s="433" t="s">
        <v>495</v>
      </c>
      <c r="E17" s="434"/>
      <c r="F17" s="440" t="s">
        <v>496</v>
      </c>
      <c r="G17" s="448">
        <f>SUM(G18)</f>
        <v>0</v>
      </c>
      <c r="H17" s="448">
        <f>SUM(H18)</f>
        <v>0</v>
      </c>
      <c r="I17" s="448">
        <f>SUM(I18)</f>
        <v>0</v>
      </c>
      <c r="J17" s="417">
        <v>0</v>
      </c>
    </row>
    <row r="18" spans="1:10" ht="18.75" customHeight="1" x14ac:dyDescent="0.2">
      <c r="A18" s="419" t="s">
        <v>336</v>
      </c>
      <c r="B18" s="495"/>
      <c r="C18" s="496"/>
      <c r="D18" s="422"/>
      <c r="E18" s="497" t="s">
        <v>497</v>
      </c>
      <c r="F18" s="436" t="s">
        <v>421</v>
      </c>
      <c r="G18" s="453">
        <v>0</v>
      </c>
      <c r="H18" s="453">
        <v>0</v>
      </c>
      <c r="I18" s="453">
        <v>0</v>
      </c>
      <c r="J18" s="426">
        <v>0</v>
      </c>
    </row>
    <row r="19" spans="1:10" ht="18.75" customHeight="1" x14ac:dyDescent="0.2">
      <c r="A19" s="412" t="s">
        <v>336</v>
      </c>
      <c r="B19" s="490"/>
      <c r="C19" s="491"/>
      <c r="D19" s="433" t="s">
        <v>498</v>
      </c>
      <c r="E19" s="434"/>
      <c r="F19" s="435" t="s">
        <v>499</v>
      </c>
      <c r="G19" s="448">
        <f>SUM(G20:G24)</f>
        <v>509816</v>
      </c>
      <c r="H19" s="448">
        <f>SUM(H20:H24)</f>
        <v>3196363</v>
      </c>
      <c r="I19" s="448">
        <f>SUM(I20:I24)</f>
        <v>1660220</v>
      </c>
      <c r="J19" s="417">
        <f>SUM($I19/H19)*100</f>
        <v>51.940909089487022</v>
      </c>
    </row>
    <row r="20" spans="1:10" ht="18.75" customHeight="1" x14ac:dyDescent="0.2">
      <c r="A20" s="419" t="s">
        <v>336</v>
      </c>
      <c r="B20" s="427"/>
      <c r="C20" s="498"/>
      <c r="D20" s="422"/>
      <c r="E20" s="497" t="s">
        <v>500</v>
      </c>
      <c r="F20" s="499" t="s">
        <v>501</v>
      </c>
      <c r="G20" s="453">
        <v>30000</v>
      </c>
      <c r="H20" s="453">
        <v>30000</v>
      </c>
      <c r="I20" s="453">
        <v>0</v>
      </c>
      <c r="J20" s="426">
        <v>0</v>
      </c>
    </row>
    <row r="21" spans="1:10" ht="18.75" customHeight="1" x14ac:dyDescent="0.2">
      <c r="A21" s="419" t="s">
        <v>336</v>
      </c>
      <c r="B21" s="427"/>
      <c r="C21" s="498"/>
      <c r="D21" s="422"/>
      <c r="E21" s="497" t="s">
        <v>502</v>
      </c>
      <c r="F21" s="499" t="s">
        <v>418</v>
      </c>
      <c r="G21" s="453">
        <v>60816</v>
      </c>
      <c r="H21" s="453">
        <v>2685363</v>
      </c>
      <c r="I21" s="453">
        <v>1647860</v>
      </c>
      <c r="J21" s="426">
        <f t="shared" ref="J21:J26" si="0">SUM($I21/H21)*100</f>
        <v>61.364515709794162</v>
      </c>
    </row>
    <row r="22" spans="1:10" ht="18.75" customHeight="1" x14ac:dyDescent="0.2">
      <c r="A22" s="419" t="s">
        <v>336</v>
      </c>
      <c r="B22" s="427"/>
      <c r="C22" s="498"/>
      <c r="D22" s="422"/>
      <c r="E22" s="497" t="s">
        <v>503</v>
      </c>
      <c r="F22" s="499" t="s">
        <v>419</v>
      </c>
      <c r="G22" s="453">
        <v>0</v>
      </c>
      <c r="H22" s="453">
        <v>0</v>
      </c>
      <c r="I22" s="453">
        <v>0</v>
      </c>
      <c r="J22" s="426">
        <v>0</v>
      </c>
    </row>
    <row r="23" spans="1:10" ht="18.75" customHeight="1" x14ac:dyDescent="0.2">
      <c r="A23" s="419" t="s">
        <v>336</v>
      </c>
      <c r="B23" s="427"/>
      <c r="C23" s="498"/>
      <c r="D23" s="422"/>
      <c r="E23" s="497" t="s">
        <v>504</v>
      </c>
      <c r="F23" s="500" t="s">
        <v>420</v>
      </c>
      <c r="G23" s="453">
        <v>8000</v>
      </c>
      <c r="H23" s="453">
        <v>18000</v>
      </c>
      <c r="I23" s="453">
        <v>12360</v>
      </c>
      <c r="J23" s="426">
        <f t="shared" si="0"/>
        <v>68.666666666666671</v>
      </c>
    </row>
    <row r="24" spans="1:10" ht="18.75" customHeight="1" x14ac:dyDescent="0.2">
      <c r="A24" s="419" t="s">
        <v>336</v>
      </c>
      <c r="B24" s="427"/>
      <c r="C24" s="498"/>
      <c r="D24" s="422"/>
      <c r="E24" s="497" t="s">
        <v>505</v>
      </c>
      <c r="F24" s="500" t="s">
        <v>506</v>
      </c>
      <c r="G24" s="453">
        <v>411000</v>
      </c>
      <c r="H24" s="453">
        <v>463000</v>
      </c>
      <c r="I24" s="453">
        <v>0</v>
      </c>
      <c r="J24" s="426">
        <f t="shared" si="0"/>
        <v>0</v>
      </c>
    </row>
    <row r="25" spans="1:10" ht="18.75" customHeight="1" x14ac:dyDescent="0.2">
      <c r="A25" s="412" t="s">
        <v>336</v>
      </c>
      <c r="B25" s="490"/>
      <c r="C25" s="491"/>
      <c r="D25" s="433" t="s">
        <v>507</v>
      </c>
      <c r="E25" s="434"/>
      <c r="F25" s="440" t="s">
        <v>508</v>
      </c>
      <c r="G25" s="448">
        <f>SUM(G26)</f>
        <v>250000</v>
      </c>
      <c r="H25" s="448">
        <f>SUM(H26)</f>
        <v>398000</v>
      </c>
      <c r="I25" s="448">
        <f>SUM(I26)</f>
        <v>350</v>
      </c>
      <c r="J25" s="417">
        <f t="shared" si="0"/>
        <v>8.7939698492462318E-2</v>
      </c>
    </row>
    <row r="26" spans="1:10" ht="18.75" customHeight="1" x14ac:dyDescent="0.2">
      <c r="A26" s="419" t="s">
        <v>336</v>
      </c>
      <c r="B26" s="445"/>
      <c r="C26" s="501"/>
      <c r="D26" s="502"/>
      <c r="E26" s="503" t="s">
        <v>509</v>
      </c>
      <c r="F26" s="504" t="s">
        <v>510</v>
      </c>
      <c r="G26" s="453">
        <v>250000</v>
      </c>
      <c r="H26" s="453">
        <v>398000</v>
      </c>
      <c r="I26" s="453">
        <v>350</v>
      </c>
      <c r="J26" s="426">
        <f t="shared" si="0"/>
        <v>8.7939698492462318E-2</v>
      </c>
    </row>
    <row r="27" spans="1:10" ht="18.75" customHeight="1" x14ac:dyDescent="0.2">
      <c r="A27" s="412" t="s">
        <v>336</v>
      </c>
      <c r="B27" s="490"/>
      <c r="C27" s="491"/>
      <c r="D27" s="433" t="s">
        <v>511</v>
      </c>
      <c r="E27" s="439"/>
      <c r="F27" s="505" t="s">
        <v>512</v>
      </c>
      <c r="G27" s="448">
        <v>25020</v>
      </c>
      <c r="H27" s="448">
        <v>26270</v>
      </c>
      <c r="I27" s="448">
        <v>12468</v>
      </c>
      <c r="J27" s="417">
        <f>SUM(I27/H27)*100</f>
        <v>47.46098210886943</v>
      </c>
    </row>
    <row r="28" spans="1:10" ht="18.75" customHeight="1" x14ac:dyDescent="0.2">
      <c r="A28" s="412" t="s">
        <v>336</v>
      </c>
      <c r="B28" s="490"/>
      <c r="C28" s="491"/>
      <c r="D28" s="433" t="s">
        <v>513</v>
      </c>
      <c r="E28" s="439"/>
      <c r="F28" s="506" t="s">
        <v>514</v>
      </c>
      <c r="G28" s="448">
        <f>SUM(G29:G31)</f>
        <v>400980</v>
      </c>
      <c r="H28" s="448">
        <f>SUM(H29:H31)</f>
        <v>829830</v>
      </c>
      <c r="I28" s="448">
        <f>SUM(I29:I31)</f>
        <v>222195</v>
      </c>
      <c r="J28" s="417">
        <f>SUM($I28/H28)*100</f>
        <v>26.77596616174397</v>
      </c>
    </row>
    <row r="29" spans="1:10" ht="18.75" customHeight="1" x14ac:dyDescent="0.2">
      <c r="A29" s="419" t="s">
        <v>336</v>
      </c>
      <c r="B29" s="445"/>
      <c r="C29" s="501"/>
      <c r="D29" s="502"/>
      <c r="E29" s="503" t="s">
        <v>515</v>
      </c>
      <c r="F29" s="504" t="s">
        <v>516</v>
      </c>
      <c r="G29" s="453">
        <v>0</v>
      </c>
      <c r="H29" s="453">
        <v>0</v>
      </c>
      <c r="I29" s="453">
        <v>0</v>
      </c>
      <c r="J29" s="426">
        <v>0</v>
      </c>
    </row>
    <row r="30" spans="1:10" ht="18.75" customHeight="1" x14ac:dyDescent="0.2">
      <c r="A30" s="419" t="s">
        <v>336</v>
      </c>
      <c r="B30" s="445"/>
      <c r="C30" s="501"/>
      <c r="D30" s="502"/>
      <c r="E30" s="503" t="s">
        <v>517</v>
      </c>
      <c r="F30" s="504" t="s">
        <v>518</v>
      </c>
      <c r="G30" s="453">
        <v>374980</v>
      </c>
      <c r="H30" s="453">
        <v>645830</v>
      </c>
      <c r="I30" s="453">
        <v>206996</v>
      </c>
      <c r="J30" s="426">
        <f>SUM($I30/H30)*100</f>
        <v>32.051158973723737</v>
      </c>
    </row>
    <row r="31" spans="1:10" ht="18.75" customHeight="1" x14ac:dyDescent="0.2">
      <c r="A31" s="419" t="s">
        <v>336</v>
      </c>
      <c r="B31" s="445"/>
      <c r="C31" s="501"/>
      <c r="D31" s="502"/>
      <c r="E31" s="503" t="s">
        <v>519</v>
      </c>
      <c r="F31" s="504" t="s">
        <v>520</v>
      </c>
      <c r="G31" s="453">
        <v>26000</v>
      </c>
      <c r="H31" s="453">
        <v>184000</v>
      </c>
      <c r="I31" s="453">
        <v>15199</v>
      </c>
      <c r="J31" s="426">
        <f>SUM($I31/H31)*100</f>
        <v>8.2603260869565229</v>
      </c>
    </row>
    <row r="32" spans="1:10" ht="15" thickBot="1" x14ac:dyDescent="0.25">
      <c r="A32" s="473"/>
      <c r="B32" s="474"/>
      <c r="C32" s="475"/>
      <c r="D32" s="475"/>
      <c r="E32" s="476"/>
      <c r="F32" s="477"/>
      <c r="G32" s="478"/>
      <c r="H32" s="478"/>
      <c r="I32" s="478"/>
      <c r="J32" s="480"/>
    </row>
    <row r="33" spans="2:8" x14ac:dyDescent="0.2">
      <c r="B33" s="481"/>
      <c r="C33" s="481"/>
      <c r="D33" s="481"/>
      <c r="E33" s="481"/>
      <c r="F33" s="481"/>
    </row>
    <row r="34" spans="2:8" x14ac:dyDescent="0.2">
      <c r="B34" s="481"/>
      <c r="C34" s="481"/>
      <c r="D34" s="481"/>
      <c r="E34" s="481"/>
      <c r="F34" s="481"/>
    </row>
    <row r="35" spans="2:8" x14ac:dyDescent="0.2">
      <c r="B35" s="481"/>
      <c r="C35" s="481"/>
      <c r="D35" s="481"/>
      <c r="E35" s="481"/>
      <c r="F35" s="481"/>
    </row>
    <row r="36" spans="2:8" x14ac:dyDescent="0.2">
      <c r="B36" s="481"/>
      <c r="C36" s="481"/>
      <c r="D36" s="481"/>
      <c r="E36" s="481"/>
      <c r="F36" s="481"/>
    </row>
    <row r="37" spans="2:8" x14ac:dyDescent="0.2">
      <c r="B37" s="481"/>
      <c r="C37" s="481"/>
      <c r="D37" s="481"/>
      <c r="E37" s="481"/>
      <c r="F37" s="481"/>
    </row>
    <row r="38" spans="2:8" x14ac:dyDescent="0.2">
      <c r="B38" s="481"/>
      <c r="C38" s="481"/>
      <c r="D38" s="481"/>
      <c r="E38" s="481"/>
      <c r="F38" s="481"/>
      <c r="H38" s="483"/>
    </row>
    <row r="39" spans="2:8" x14ac:dyDescent="0.2">
      <c r="B39" s="481"/>
      <c r="C39" s="481"/>
      <c r="D39" s="481"/>
      <c r="E39" s="481"/>
      <c r="F39" s="481"/>
    </row>
    <row r="40" spans="2:8" x14ac:dyDescent="0.2">
      <c r="B40" s="481"/>
      <c r="C40" s="481"/>
      <c r="D40" s="481"/>
      <c r="E40" s="481"/>
      <c r="F40" s="481"/>
    </row>
    <row r="41" spans="2:8" x14ac:dyDescent="0.2">
      <c r="B41" s="481"/>
      <c r="C41" s="481"/>
      <c r="D41" s="481"/>
      <c r="E41" s="481"/>
      <c r="F41" s="481"/>
    </row>
    <row r="42" spans="2:8" x14ac:dyDescent="0.2">
      <c r="B42" s="481"/>
      <c r="C42" s="481"/>
      <c r="D42" s="481"/>
      <c r="E42" s="481"/>
      <c r="F42" s="481"/>
    </row>
    <row r="43" spans="2:8" x14ac:dyDescent="0.2">
      <c r="B43" s="481"/>
      <c r="C43" s="481"/>
      <c r="D43" s="481"/>
      <c r="E43" s="481"/>
      <c r="F43" s="481"/>
    </row>
    <row r="44" spans="2:8" x14ac:dyDescent="0.2">
      <c r="B44" s="481"/>
      <c r="C44" s="481"/>
      <c r="D44" s="481"/>
      <c r="E44" s="481"/>
      <c r="F44" s="481"/>
    </row>
    <row r="45" spans="2:8" x14ac:dyDescent="0.2">
      <c r="B45" s="481"/>
      <c r="C45" s="481"/>
      <c r="D45" s="481"/>
      <c r="E45" s="481"/>
      <c r="F45" s="481"/>
    </row>
    <row r="46" spans="2:8" x14ac:dyDescent="0.2">
      <c r="B46" s="481"/>
      <c r="C46" s="481"/>
      <c r="D46" s="481"/>
      <c r="E46" s="481"/>
      <c r="F46" s="481"/>
    </row>
    <row r="47" spans="2:8" x14ac:dyDescent="0.2">
      <c r="B47" s="481"/>
      <c r="C47" s="481"/>
      <c r="D47" s="481"/>
      <c r="E47" s="481"/>
      <c r="F47" s="481"/>
    </row>
    <row r="48" spans="2:8" x14ac:dyDescent="0.2">
      <c r="B48" s="481"/>
      <c r="C48" s="481"/>
      <c r="D48" s="481"/>
      <c r="E48" s="481"/>
      <c r="F48" s="481"/>
    </row>
    <row r="49" spans="2:6" x14ac:dyDescent="0.2">
      <c r="B49" s="481"/>
      <c r="C49" s="481"/>
      <c r="D49" s="481"/>
      <c r="E49" s="481"/>
      <c r="F49" s="481"/>
    </row>
    <row r="50" spans="2:6" x14ac:dyDescent="0.2">
      <c r="B50" s="481"/>
      <c r="C50" s="481"/>
      <c r="D50" s="481"/>
      <c r="E50" s="481"/>
      <c r="F50" s="481"/>
    </row>
    <row r="51" spans="2:6" x14ac:dyDescent="0.2">
      <c r="B51" s="481"/>
      <c r="C51" s="481"/>
      <c r="D51" s="481"/>
      <c r="E51" s="481"/>
      <c r="F51" s="481"/>
    </row>
    <row r="52" spans="2:6" x14ac:dyDescent="0.2">
      <c r="B52" s="481"/>
      <c r="C52" s="481"/>
      <c r="D52" s="481"/>
      <c r="E52" s="481"/>
      <c r="F52" s="481"/>
    </row>
    <row r="53" spans="2:6" x14ac:dyDescent="0.2">
      <c r="B53" s="481"/>
      <c r="C53" s="481"/>
      <c r="D53" s="481"/>
      <c r="E53" s="481"/>
      <c r="F53" s="481"/>
    </row>
    <row r="54" spans="2:6" x14ac:dyDescent="0.2">
      <c r="B54" s="481"/>
      <c r="C54" s="481"/>
      <c r="D54" s="481"/>
      <c r="E54" s="481"/>
      <c r="F54" s="481"/>
    </row>
    <row r="55" spans="2:6" x14ac:dyDescent="0.2">
      <c r="B55" s="481"/>
      <c r="C55" s="481"/>
      <c r="D55" s="481"/>
      <c r="E55" s="481"/>
      <c r="F55" s="481"/>
    </row>
    <row r="56" spans="2:6" x14ac:dyDescent="0.2">
      <c r="B56" s="481"/>
      <c r="C56" s="481"/>
      <c r="D56" s="481"/>
      <c r="E56" s="481"/>
      <c r="F56" s="481"/>
    </row>
    <row r="57" spans="2:6" x14ac:dyDescent="0.2">
      <c r="B57" s="481"/>
      <c r="C57" s="481"/>
      <c r="D57" s="481"/>
      <c r="E57" s="481"/>
      <c r="F57" s="481"/>
    </row>
    <row r="58" spans="2:6" x14ac:dyDescent="0.2">
      <c r="B58" s="481"/>
      <c r="C58" s="481"/>
      <c r="D58" s="481"/>
      <c r="E58" s="481"/>
      <c r="F58" s="481"/>
    </row>
    <row r="59" spans="2:6" x14ac:dyDescent="0.2">
      <c r="B59" s="481"/>
      <c r="C59" s="481"/>
      <c r="D59" s="481"/>
      <c r="E59" s="481"/>
      <c r="F59" s="481"/>
    </row>
    <row r="60" spans="2:6" x14ac:dyDescent="0.2">
      <c r="B60" s="481"/>
      <c r="C60" s="481"/>
      <c r="D60" s="481"/>
      <c r="E60" s="481"/>
      <c r="F60" s="481"/>
    </row>
    <row r="61" spans="2:6" x14ac:dyDescent="0.2">
      <c r="B61" s="481"/>
      <c r="C61" s="481"/>
      <c r="D61" s="481"/>
      <c r="E61" s="481"/>
      <c r="F61" s="481"/>
    </row>
    <row r="62" spans="2:6" x14ac:dyDescent="0.2">
      <c r="B62" s="481"/>
      <c r="C62" s="481"/>
      <c r="D62" s="481"/>
      <c r="E62" s="481"/>
      <c r="F62" s="481"/>
    </row>
    <row r="63" spans="2:6" x14ac:dyDescent="0.2">
      <c r="B63" s="481"/>
      <c r="C63" s="481"/>
      <c r="D63" s="481"/>
      <c r="E63" s="481"/>
      <c r="F63" s="481"/>
    </row>
    <row r="64" spans="2:6" x14ac:dyDescent="0.2">
      <c r="B64" s="481"/>
      <c r="C64" s="481"/>
      <c r="D64" s="481"/>
      <c r="E64" s="481"/>
      <c r="F64" s="481"/>
    </row>
    <row r="65" spans="2:6" x14ac:dyDescent="0.2">
      <c r="B65" s="481"/>
      <c r="C65" s="481"/>
      <c r="D65" s="481"/>
      <c r="E65" s="481"/>
      <c r="F65" s="481"/>
    </row>
    <row r="66" spans="2:6" x14ac:dyDescent="0.2">
      <c r="B66" s="481"/>
      <c r="C66" s="481"/>
      <c r="D66" s="481"/>
      <c r="E66" s="481"/>
      <c r="F66" s="481"/>
    </row>
    <row r="67" spans="2:6" x14ac:dyDescent="0.2">
      <c r="B67" s="481"/>
      <c r="C67" s="481"/>
      <c r="D67" s="481"/>
      <c r="E67" s="481"/>
      <c r="F67" s="481"/>
    </row>
    <row r="68" spans="2:6" x14ac:dyDescent="0.2">
      <c r="B68" s="481"/>
      <c r="C68" s="481"/>
      <c r="D68" s="481"/>
      <c r="E68" s="481"/>
      <c r="F68" s="481"/>
    </row>
    <row r="69" spans="2:6" x14ac:dyDescent="0.2">
      <c r="B69" s="481"/>
      <c r="C69" s="481"/>
      <c r="D69" s="481"/>
      <c r="E69" s="481"/>
      <c r="F69" s="481"/>
    </row>
    <row r="70" spans="2:6" x14ac:dyDescent="0.2">
      <c r="B70" s="481"/>
      <c r="C70" s="481"/>
      <c r="D70" s="481"/>
      <c r="E70" s="481"/>
      <c r="F70" s="481"/>
    </row>
    <row r="71" spans="2:6" x14ac:dyDescent="0.2">
      <c r="B71" s="481"/>
      <c r="C71" s="481"/>
      <c r="D71" s="481"/>
      <c r="E71" s="481"/>
      <c r="F71" s="481"/>
    </row>
    <row r="72" spans="2:6" x14ac:dyDescent="0.2">
      <c r="B72" s="481"/>
      <c r="C72" s="481"/>
      <c r="D72" s="481"/>
      <c r="E72" s="481"/>
      <c r="F72" s="481"/>
    </row>
    <row r="73" spans="2:6" x14ac:dyDescent="0.2">
      <c r="B73" s="481"/>
      <c r="C73" s="481"/>
      <c r="D73" s="481"/>
      <c r="E73" s="481"/>
      <c r="F73" s="481"/>
    </row>
    <row r="74" spans="2:6" x14ac:dyDescent="0.2">
      <c r="B74" s="481"/>
      <c r="C74" s="481"/>
      <c r="D74" s="481"/>
      <c r="E74" s="481"/>
      <c r="F74" s="481"/>
    </row>
    <row r="75" spans="2:6" x14ac:dyDescent="0.2">
      <c r="B75" s="481"/>
      <c r="C75" s="481"/>
      <c r="D75" s="481"/>
      <c r="E75" s="481"/>
      <c r="F75" s="481"/>
    </row>
    <row r="76" spans="2:6" x14ac:dyDescent="0.2">
      <c r="B76" s="481"/>
      <c r="C76" s="481"/>
      <c r="D76" s="481"/>
      <c r="E76" s="481"/>
      <c r="F76" s="481"/>
    </row>
    <row r="77" spans="2:6" x14ac:dyDescent="0.2">
      <c r="B77" s="481"/>
      <c r="C77" s="481"/>
      <c r="D77" s="481"/>
      <c r="E77" s="481"/>
      <c r="F77" s="481"/>
    </row>
    <row r="78" spans="2:6" x14ac:dyDescent="0.2">
      <c r="B78" s="481"/>
      <c r="C78" s="481"/>
      <c r="D78" s="481"/>
      <c r="E78" s="481"/>
      <c r="F78" s="481"/>
    </row>
    <row r="79" spans="2:6" x14ac:dyDescent="0.2">
      <c r="B79" s="481"/>
      <c r="C79" s="481"/>
      <c r="D79" s="481"/>
      <c r="E79" s="481"/>
      <c r="F79" s="481"/>
    </row>
    <row r="80" spans="2:6" x14ac:dyDescent="0.2">
      <c r="B80" s="481"/>
      <c r="C80" s="481"/>
      <c r="D80" s="481"/>
      <c r="E80" s="481"/>
      <c r="F80" s="481"/>
    </row>
    <row r="81" spans="2:6" x14ac:dyDescent="0.2">
      <c r="B81" s="481"/>
      <c r="C81" s="481"/>
      <c r="D81" s="481"/>
      <c r="E81" s="481"/>
      <c r="F81" s="481"/>
    </row>
    <row r="82" spans="2:6" x14ac:dyDescent="0.2">
      <c r="B82" s="481"/>
      <c r="C82" s="481"/>
      <c r="D82" s="481"/>
      <c r="E82" s="481"/>
      <c r="F82" s="481"/>
    </row>
    <row r="83" spans="2:6" x14ac:dyDescent="0.2">
      <c r="B83" s="481"/>
      <c r="C83" s="481"/>
      <c r="D83" s="481"/>
      <c r="E83" s="481"/>
      <c r="F83" s="481"/>
    </row>
    <row r="84" spans="2:6" x14ac:dyDescent="0.2">
      <c r="B84" s="481"/>
      <c r="C84" s="481"/>
      <c r="D84" s="481"/>
      <c r="E84" s="481"/>
      <c r="F84" s="481"/>
    </row>
    <row r="85" spans="2:6" x14ac:dyDescent="0.2">
      <c r="B85" s="481"/>
      <c r="C85" s="481"/>
      <c r="D85" s="481"/>
      <c r="E85" s="481"/>
      <c r="F85" s="481"/>
    </row>
    <row r="86" spans="2:6" x14ac:dyDescent="0.2">
      <c r="B86" s="481"/>
      <c r="C86" s="481"/>
      <c r="D86" s="481"/>
      <c r="E86" s="481"/>
      <c r="F86" s="481"/>
    </row>
    <row r="87" spans="2:6" x14ac:dyDescent="0.2">
      <c r="B87" s="481"/>
      <c r="C87" s="481"/>
      <c r="D87" s="481"/>
      <c r="E87" s="481"/>
      <c r="F87" s="481"/>
    </row>
    <row r="88" spans="2:6" x14ac:dyDescent="0.2">
      <c r="B88" s="481"/>
      <c r="C88" s="481"/>
      <c r="D88" s="481"/>
      <c r="E88" s="481"/>
      <c r="F88" s="481"/>
    </row>
    <row r="89" spans="2:6" x14ac:dyDescent="0.2">
      <c r="B89" s="481"/>
      <c r="C89" s="481"/>
      <c r="D89" s="481"/>
      <c r="E89" s="481"/>
      <c r="F89" s="481"/>
    </row>
    <row r="90" spans="2:6" x14ac:dyDescent="0.2">
      <c r="B90" s="481"/>
      <c r="C90" s="481"/>
      <c r="D90" s="481"/>
      <c r="E90" s="481"/>
      <c r="F90" s="481"/>
    </row>
    <row r="91" spans="2:6" x14ac:dyDescent="0.2">
      <c r="B91" s="481"/>
      <c r="C91" s="481"/>
      <c r="D91" s="481"/>
      <c r="E91" s="481"/>
      <c r="F91" s="481"/>
    </row>
    <row r="92" spans="2:6" x14ac:dyDescent="0.2">
      <c r="B92" s="481"/>
      <c r="C92" s="481"/>
      <c r="D92" s="481"/>
      <c r="E92" s="481"/>
      <c r="F92" s="481"/>
    </row>
    <row r="93" spans="2:6" x14ac:dyDescent="0.2">
      <c r="B93" s="481"/>
      <c r="C93" s="481"/>
      <c r="D93" s="481"/>
      <c r="E93" s="481"/>
      <c r="F93" s="481"/>
    </row>
    <row r="94" spans="2:6" x14ac:dyDescent="0.2">
      <c r="B94" s="481"/>
      <c r="C94" s="481"/>
      <c r="D94" s="481"/>
      <c r="E94" s="481"/>
      <c r="F94" s="481"/>
    </row>
    <row r="95" spans="2:6" x14ac:dyDescent="0.2">
      <c r="B95" s="481"/>
      <c r="C95" s="481"/>
      <c r="D95" s="481"/>
      <c r="E95" s="481"/>
      <c r="F95" s="481"/>
    </row>
    <row r="96" spans="2:6" x14ac:dyDescent="0.2">
      <c r="B96" s="481"/>
      <c r="C96" s="481"/>
      <c r="D96" s="481"/>
      <c r="E96" s="481"/>
      <c r="F96" s="481"/>
    </row>
    <row r="97" spans="2:6" x14ac:dyDescent="0.2">
      <c r="B97" s="481"/>
      <c r="C97" s="481"/>
      <c r="D97" s="481"/>
      <c r="E97" s="481"/>
      <c r="F97" s="481"/>
    </row>
    <row r="98" spans="2:6" x14ac:dyDescent="0.2">
      <c r="B98" s="481"/>
      <c r="C98" s="481"/>
      <c r="D98" s="481"/>
      <c r="E98" s="481"/>
      <c r="F98" s="481"/>
    </row>
    <row r="99" spans="2:6" x14ac:dyDescent="0.2">
      <c r="B99" s="481"/>
      <c r="C99" s="481"/>
      <c r="D99" s="481"/>
      <c r="E99" s="481"/>
      <c r="F99" s="481"/>
    </row>
    <row r="100" spans="2:6" x14ac:dyDescent="0.2">
      <c r="B100" s="481"/>
      <c r="C100" s="481"/>
      <c r="D100" s="481"/>
      <c r="E100" s="481"/>
      <c r="F100" s="481"/>
    </row>
    <row r="101" spans="2:6" x14ac:dyDescent="0.2">
      <c r="B101" s="481"/>
      <c r="C101" s="481"/>
      <c r="D101" s="481"/>
      <c r="E101" s="481"/>
      <c r="F101" s="481"/>
    </row>
    <row r="102" spans="2:6" x14ac:dyDescent="0.2">
      <c r="B102" s="481"/>
      <c r="C102" s="481"/>
      <c r="D102" s="481"/>
      <c r="E102" s="481"/>
      <c r="F102" s="481"/>
    </row>
    <row r="103" spans="2:6" x14ac:dyDescent="0.2">
      <c r="B103" s="481"/>
      <c r="C103" s="481"/>
      <c r="D103" s="481"/>
      <c r="E103" s="481"/>
      <c r="F103" s="481"/>
    </row>
    <row r="104" spans="2:6" x14ac:dyDescent="0.2">
      <c r="B104" s="481"/>
      <c r="C104" s="481"/>
      <c r="D104" s="481"/>
      <c r="E104" s="481"/>
      <c r="F104" s="481"/>
    </row>
    <row r="105" spans="2:6" x14ac:dyDescent="0.2">
      <c r="B105" s="481"/>
      <c r="C105" s="481"/>
      <c r="D105" s="481"/>
      <c r="E105" s="481"/>
      <c r="F105" s="481"/>
    </row>
    <row r="106" spans="2:6" x14ac:dyDescent="0.2">
      <c r="B106" s="481"/>
      <c r="C106" s="481"/>
      <c r="D106" s="481"/>
      <c r="E106" s="481"/>
      <c r="F106" s="481"/>
    </row>
    <row r="107" spans="2:6" x14ac:dyDescent="0.2">
      <c r="B107" s="481"/>
      <c r="C107" s="481"/>
      <c r="D107" s="481"/>
      <c r="E107" s="481"/>
      <c r="F107" s="481"/>
    </row>
    <row r="108" spans="2:6" x14ac:dyDescent="0.2">
      <c r="B108" s="481"/>
      <c r="C108" s="481"/>
      <c r="D108" s="481"/>
      <c r="E108" s="481"/>
      <c r="F108" s="481"/>
    </row>
    <row r="109" spans="2:6" x14ac:dyDescent="0.2">
      <c r="B109" s="481"/>
      <c r="C109" s="481"/>
      <c r="D109" s="481"/>
      <c r="E109" s="481"/>
      <c r="F109" s="481"/>
    </row>
    <row r="110" spans="2:6" x14ac:dyDescent="0.2">
      <c r="B110" s="481"/>
      <c r="C110" s="481"/>
      <c r="D110" s="481"/>
      <c r="E110" s="481"/>
      <c r="F110" s="481"/>
    </row>
    <row r="111" spans="2:6" x14ac:dyDescent="0.2">
      <c r="B111" s="481"/>
      <c r="C111" s="481"/>
      <c r="D111" s="481"/>
      <c r="E111" s="481"/>
      <c r="F111" s="481"/>
    </row>
    <row r="112" spans="2:6" x14ac:dyDescent="0.2">
      <c r="B112" s="481"/>
      <c r="C112" s="481"/>
      <c r="D112" s="481"/>
      <c r="E112" s="481"/>
      <c r="F112" s="481"/>
    </row>
    <row r="113" spans="2:6" x14ac:dyDescent="0.2">
      <c r="B113" s="481"/>
      <c r="C113" s="481"/>
      <c r="D113" s="481"/>
      <c r="E113" s="481"/>
      <c r="F113" s="481"/>
    </row>
    <row r="114" spans="2:6" x14ac:dyDescent="0.2">
      <c r="B114" s="481"/>
      <c r="C114" s="481"/>
      <c r="D114" s="481"/>
      <c r="E114" s="481"/>
      <c r="F114" s="481"/>
    </row>
    <row r="115" spans="2:6" x14ac:dyDescent="0.2">
      <c r="B115" s="481"/>
      <c r="C115" s="481"/>
      <c r="D115" s="481"/>
      <c r="E115" s="481"/>
      <c r="F115" s="481"/>
    </row>
    <row r="116" spans="2:6" x14ac:dyDescent="0.2">
      <c r="B116" s="481"/>
      <c r="C116" s="481"/>
      <c r="D116" s="481"/>
      <c r="E116" s="481"/>
      <c r="F116" s="481"/>
    </row>
    <row r="117" spans="2:6" x14ac:dyDescent="0.2">
      <c r="B117" s="481"/>
      <c r="C117" s="481"/>
      <c r="D117" s="481"/>
      <c r="E117" s="481"/>
      <c r="F117" s="481"/>
    </row>
    <row r="118" spans="2:6" x14ac:dyDescent="0.2">
      <c r="B118" s="481"/>
      <c r="C118" s="481"/>
      <c r="D118" s="481"/>
      <c r="E118" s="481"/>
      <c r="F118" s="481"/>
    </row>
    <row r="119" spans="2:6" x14ac:dyDescent="0.2">
      <c r="B119" s="481"/>
      <c r="C119" s="481"/>
      <c r="D119" s="481"/>
      <c r="E119" s="481"/>
      <c r="F119" s="481"/>
    </row>
    <row r="120" spans="2:6" x14ac:dyDescent="0.2">
      <c r="B120" s="481"/>
      <c r="C120" s="481"/>
      <c r="D120" s="481"/>
      <c r="E120" s="481"/>
      <c r="F120" s="481"/>
    </row>
    <row r="121" spans="2:6" x14ac:dyDescent="0.2">
      <c r="B121" s="481"/>
      <c r="C121" s="481"/>
      <c r="D121" s="481"/>
      <c r="E121" s="481"/>
      <c r="F121" s="481"/>
    </row>
    <row r="122" spans="2:6" x14ac:dyDescent="0.2">
      <c r="B122" s="481"/>
      <c r="C122" s="481"/>
      <c r="D122" s="481"/>
      <c r="E122" s="481"/>
      <c r="F122" s="481"/>
    </row>
    <row r="123" spans="2:6" x14ac:dyDescent="0.2">
      <c r="B123" s="481"/>
      <c r="C123" s="481"/>
      <c r="D123" s="481"/>
      <c r="E123" s="481"/>
      <c r="F123" s="481"/>
    </row>
    <row r="124" spans="2:6" x14ac:dyDescent="0.2">
      <c r="B124" s="481"/>
      <c r="C124" s="481"/>
      <c r="D124" s="481"/>
      <c r="E124" s="481"/>
      <c r="F124" s="481"/>
    </row>
    <row r="125" spans="2:6" x14ac:dyDescent="0.2">
      <c r="B125" s="481"/>
      <c r="C125" s="481"/>
      <c r="D125" s="481"/>
      <c r="E125" s="481"/>
      <c r="F125" s="481"/>
    </row>
    <row r="126" spans="2:6" x14ac:dyDescent="0.2">
      <c r="B126" s="481"/>
      <c r="C126" s="481"/>
      <c r="D126" s="481"/>
      <c r="E126" s="481"/>
      <c r="F126" s="481"/>
    </row>
    <row r="127" spans="2:6" x14ac:dyDescent="0.2">
      <c r="B127" s="481"/>
      <c r="C127" s="481"/>
      <c r="D127" s="481"/>
      <c r="E127" s="481"/>
      <c r="F127" s="481"/>
    </row>
    <row r="128" spans="2:6" x14ac:dyDescent="0.2">
      <c r="B128" s="481"/>
      <c r="C128" s="481"/>
      <c r="D128" s="481"/>
      <c r="E128" s="481"/>
      <c r="F128" s="481"/>
    </row>
    <row r="129" spans="2:6" x14ac:dyDescent="0.2">
      <c r="B129" s="481"/>
      <c r="C129" s="481"/>
      <c r="D129" s="481"/>
      <c r="E129" s="481"/>
      <c r="F129" s="481"/>
    </row>
    <row r="130" spans="2:6" x14ac:dyDescent="0.2">
      <c r="B130" s="481"/>
      <c r="C130" s="481"/>
      <c r="D130" s="481"/>
      <c r="E130" s="481"/>
      <c r="F130" s="481"/>
    </row>
    <row r="131" spans="2:6" x14ac:dyDescent="0.2">
      <c r="B131" s="481"/>
      <c r="C131" s="481"/>
      <c r="D131" s="481"/>
      <c r="E131" s="481"/>
      <c r="F131" s="481"/>
    </row>
    <row r="132" spans="2:6" x14ac:dyDescent="0.2">
      <c r="B132" s="481"/>
      <c r="C132" s="481"/>
      <c r="D132" s="481"/>
      <c r="E132" s="481"/>
      <c r="F132" s="481"/>
    </row>
    <row r="133" spans="2:6" x14ac:dyDescent="0.2">
      <c r="B133" s="481"/>
      <c r="C133" s="481"/>
      <c r="D133" s="481"/>
      <c r="E133" s="481"/>
      <c r="F133" s="481"/>
    </row>
    <row r="134" spans="2:6" x14ac:dyDescent="0.2">
      <c r="B134" s="481"/>
      <c r="C134" s="481"/>
      <c r="D134" s="481"/>
      <c r="E134" s="481"/>
      <c r="F134" s="481"/>
    </row>
    <row r="135" spans="2:6" x14ac:dyDescent="0.2">
      <c r="B135" s="481"/>
      <c r="C135" s="481"/>
      <c r="D135" s="481"/>
      <c r="E135" s="481"/>
      <c r="F135" s="481"/>
    </row>
    <row r="136" spans="2:6" x14ac:dyDescent="0.2">
      <c r="B136" s="481"/>
      <c r="C136" s="481"/>
      <c r="D136" s="481"/>
      <c r="E136" s="481"/>
      <c r="F136" s="481"/>
    </row>
    <row r="137" spans="2:6" x14ac:dyDescent="0.2">
      <c r="B137" s="481"/>
      <c r="C137" s="481"/>
      <c r="D137" s="481"/>
      <c r="E137" s="481"/>
      <c r="F137" s="481"/>
    </row>
    <row r="138" spans="2:6" x14ac:dyDescent="0.2">
      <c r="B138" s="481"/>
      <c r="C138" s="481"/>
      <c r="D138" s="481"/>
      <c r="E138" s="481"/>
      <c r="F138" s="481"/>
    </row>
    <row r="139" spans="2:6" x14ac:dyDescent="0.2">
      <c r="B139" s="481"/>
      <c r="C139" s="481"/>
      <c r="D139" s="481"/>
      <c r="E139" s="481"/>
      <c r="F139" s="481"/>
    </row>
    <row r="140" spans="2:6" x14ac:dyDescent="0.2">
      <c r="B140" s="481"/>
      <c r="C140" s="481"/>
      <c r="D140" s="481"/>
      <c r="E140" s="481"/>
      <c r="F140" s="481"/>
    </row>
    <row r="141" spans="2:6" x14ac:dyDescent="0.2">
      <c r="B141" s="481"/>
      <c r="C141" s="481"/>
      <c r="D141" s="481"/>
      <c r="E141" s="481"/>
      <c r="F141" s="481"/>
    </row>
    <row r="142" spans="2:6" x14ac:dyDescent="0.2">
      <c r="B142" s="481"/>
      <c r="C142" s="481"/>
      <c r="D142" s="481"/>
      <c r="E142" s="481"/>
      <c r="F142" s="481"/>
    </row>
    <row r="143" spans="2:6" x14ac:dyDescent="0.2">
      <c r="B143" s="481"/>
      <c r="C143" s="481"/>
      <c r="D143" s="481"/>
      <c r="E143" s="481"/>
      <c r="F143" s="481"/>
    </row>
    <row r="144" spans="2:6" x14ac:dyDescent="0.2">
      <c r="B144" s="481"/>
      <c r="C144" s="481"/>
      <c r="D144" s="481"/>
      <c r="E144" s="481"/>
      <c r="F144" s="481"/>
    </row>
    <row r="145" spans="2:6" x14ac:dyDescent="0.2">
      <c r="B145" s="481"/>
      <c r="C145" s="481"/>
      <c r="D145" s="481"/>
      <c r="E145" s="481"/>
      <c r="F145" s="481"/>
    </row>
    <row r="146" spans="2:6" x14ac:dyDescent="0.2">
      <c r="B146" s="481"/>
      <c r="C146" s="481"/>
      <c r="D146" s="481"/>
      <c r="E146" s="481"/>
      <c r="F146" s="481"/>
    </row>
    <row r="147" spans="2:6" x14ac:dyDescent="0.2">
      <c r="B147" s="481"/>
      <c r="C147" s="481"/>
      <c r="D147" s="481"/>
      <c r="E147" s="481"/>
      <c r="F147" s="481"/>
    </row>
    <row r="148" spans="2:6" x14ac:dyDescent="0.2">
      <c r="B148" s="481"/>
      <c r="C148" s="481"/>
      <c r="D148" s="481"/>
      <c r="E148" s="481"/>
      <c r="F148" s="481"/>
    </row>
    <row r="149" spans="2:6" x14ac:dyDescent="0.2">
      <c r="B149" s="481"/>
      <c r="C149" s="481"/>
      <c r="D149" s="481"/>
      <c r="E149" s="481"/>
      <c r="F149" s="481"/>
    </row>
    <row r="150" spans="2:6" x14ac:dyDescent="0.2">
      <c r="B150" s="481"/>
      <c r="C150" s="481"/>
      <c r="D150" s="481"/>
      <c r="E150" s="481"/>
      <c r="F150" s="481"/>
    </row>
    <row r="151" spans="2:6" x14ac:dyDescent="0.2">
      <c r="B151" s="481"/>
      <c r="C151" s="481"/>
      <c r="D151" s="481"/>
      <c r="E151" s="481"/>
      <c r="F151" s="481"/>
    </row>
    <row r="152" spans="2:6" x14ac:dyDescent="0.2">
      <c r="B152" s="481"/>
      <c r="C152" s="481"/>
      <c r="D152" s="481"/>
      <c r="E152" s="481"/>
      <c r="F152" s="481"/>
    </row>
    <row r="153" spans="2:6" x14ac:dyDescent="0.2">
      <c r="B153" s="481"/>
      <c r="C153" s="481"/>
      <c r="D153" s="481"/>
      <c r="E153" s="481"/>
      <c r="F153" s="481"/>
    </row>
    <row r="154" spans="2:6" x14ac:dyDescent="0.2">
      <c r="B154" s="481"/>
      <c r="C154" s="481"/>
      <c r="D154" s="481"/>
      <c r="E154" s="481"/>
      <c r="F154" s="481"/>
    </row>
    <row r="155" spans="2:6" x14ac:dyDescent="0.2">
      <c r="B155" s="481"/>
      <c r="C155" s="481"/>
      <c r="D155" s="481"/>
      <c r="E155" s="481"/>
      <c r="F155" s="481"/>
    </row>
    <row r="156" spans="2:6" x14ac:dyDescent="0.2">
      <c r="B156" s="481"/>
      <c r="C156" s="481"/>
      <c r="D156" s="481"/>
      <c r="E156" s="481"/>
      <c r="F156" s="481"/>
    </row>
    <row r="157" spans="2:6" x14ac:dyDescent="0.2">
      <c r="B157" s="481"/>
      <c r="C157" s="481"/>
      <c r="D157" s="481"/>
      <c r="E157" s="481"/>
      <c r="F157" s="481"/>
    </row>
    <row r="158" spans="2:6" x14ac:dyDescent="0.2">
      <c r="B158" s="481"/>
      <c r="C158" s="481"/>
      <c r="D158" s="481"/>
      <c r="E158" s="481"/>
      <c r="F158" s="481"/>
    </row>
    <row r="159" spans="2:6" x14ac:dyDescent="0.2">
      <c r="B159" s="481"/>
      <c r="C159" s="481"/>
      <c r="D159" s="481"/>
      <c r="E159" s="481"/>
      <c r="F159" s="481"/>
    </row>
    <row r="160" spans="2:6" x14ac:dyDescent="0.2">
      <c r="B160" s="481"/>
      <c r="C160" s="481"/>
      <c r="D160" s="481"/>
      <c r="E160" s="481"/>
      <c r="F160" s="481"/>
    </row>
    <row r="161" spans="2:6" x14ac:dyDescent="0.2">
      <c r="B161" s="481"/>
      <c r="C161" s="481"/>
      <c r="D161" s="481"/>
      <c r="E161" s="481"/>
      <c r="F161" s="481"/>
    </row>
    <row r="162" spans="2:6" x14ac:dyDescent="0.2">
      <c r="B162" s="481"/>
      <c r="C162" s="481"/>
      <c r="D162" s="481"/>
      <c r="E162" s="481"/>
      <c r="F162" s="481"/>
    </row>
    <row r="163" spans="2:6" x14ac:dyDescent="0.2">
      <c r="B163" s="481"/>
      <c r="C163" s="481"/>
      <c r="D163" s="481"/>
      <c r="E163" s="481"/>
      <c r="F163" s="481"/>
    </row>
    <row r="164" spans="2:6" x14ac:dyDescent="0.2">
      <c r="B164" s="481"/>
      <c r="C164" s="481"/>
      <c r="D164" s="481"/>
      <c r="E164" s="481"/>
      <c r="F164" s="481"/>
    </row>
    <row r="165" spans="2:6" x14ac:dyDescent="0.2">
      <c r="B165" s="481"/>
      <c r="C165" s="481"/>
      <c r="D165" s="481"/>
      <c r="E165" s="481"/>
      <c r="F165" s="481"/>
    </row>
    <row r="166" spans="2:6" x14ac:dyDescent="0.2">
      <c r="B166" s="481"/>
      <c r="C166" s="481"/>
      <c r="D166" s="481"/>
      <c r="E166" s="481"/>
      <c r="F166" s="481"/>
    </row>
    <row r="167" spans="2:6" x14ac:dyDescent="0.2">
      <c r="B167" s="481"/>
      <c r="C167" s="481"/>
      <c r="D167" s="481"/>
      <c r="E167" s="481"/>
      <c r="F167" s="481"/>
    </row>
    <row r="168" spans="2:6" x14ac:dyDescent="0.2">
      <c r="B168" s="481"/>
      <c r="C168" s="481"/>
      <c r="D168" s="481"/>
      <c r="E168" s="481"/>
      <c r="F168" s="481"/>
    </row>
    <row r="169" spans="2:6" x14ac:dyDescent="0.2">
      <c r="B169" s="481"/>
      <c r="C169" s="481"/>
      <c r="D169" s="481"/>
      <c r="E169" s="481"/>
      <c r="F169" s="481"/>
    </row>
    <row r="170" spans="2:6" x14ac:dyDescent="0.2">
      <c r="B170" s="481"/>
      <c r="C170" s="481"/>
      <c r="D170" s="481"/>
      <c r="E170" s="481"/>
      <c r="F170" s="481"/>
    </row>
    <row r="171" spans="2:6" x14ac:dyDescent="0.2">
      <c r="B171" s="481"/>
      <c r="C171" s="481"/>
      <c r="D171" s="481"/>
      <c r="E171" s="481"/>
      <c r="F171" s="481"/>
    </row>
    <row r="172" spans="2:6" x14ac:dyDescent="0.2">
      <c r="B172" s="481"/>
      <c r="C172" s="481"/>
      <c r="D172" s="481"/>
      <c r="E172" s="481"/>
      <c r="F172" s="481"/>
    </row>
    <row r="173" spans="2:6" x14ac:dyDescent="0.2">
      <c r="B173" s="481"/>
      <c r="C173" s="481"/>
      <c r="D173" s="481"/>
      <c r="E173" s="481"/>
      <c r="F173" s="481"/>
    </row>
    <row r="174" spans="2:6" x14ac:dyDescent="0.2">
      <c r="B174" s="481"/>
      <c r="C174" s="481"/>
      <c r="D174" s="481"/>
      <c r="E174" s="481"/>
      <c r="F174" s="481"/>
    </row>
    <row r="175" spans="2:6" x14ac:dyDescent="0.2">
      <c r="B175" s="481"/>
      <c r="C175" s="481"/>
      <c r="D175" s="481"/>
      <c r="E175" s="481"/>
      <c r="F175" s="481"/>
    </row>
    <row r="176" spans="2:6" x14ac:dyDescent="0.2">
      <c r="B176" s="481"/>
      <c r="C176" s="481"/>
      <c r="D176" s="481"/>
      <c r="E176" s="481"/>
      <c r="F176" s="481"/>
    </row>
    <row r="177" spans="2:6" x14ac:dyDescent="0.2">
      <c r="B177" s="481"/>
      <c r="C177" s="481"/>
      <c r="D177" s="481"/>
      <c r="E177" s="481"/>
      <c r="F177" s="481"/>
    </row>
    <row r="178" spans="2:6" x14ac:dyDescent="0.2">
      <c r="B178" s="481"/>
      <c r="C178" s="481"/>
      <c r="D178" s="481"/>
      <c r="E178" s="481"/>
      <c r="F178" s="481"/>
    </row>
    <row r="179" spans="2:6" x14ac:dyDescent="0.2">
      <c r="B179" s="481"/>
      <c r="C179" s="481"/>
      <c r="D179" s="481"/>
      <c r="E179" s="481"/>
      <c r="F179" s="481"/>
    </row>
    <row r="180" spans="2:6" x14ac:dyDescent="0.2">
      <c r="B180" s="481"/>
      <c r="C180" s="481"/>
      <c r="D180" s="481"/>
      <c r="E180" s="481"/>
      <c r="F180" s="481"/>
    </row>
    <row r="181" spans="2:6" x14ac:dyDescent="0.2">
      <c r="B181" s="481"/>
      <c r="C181" s="481"/>
      <c r="D181" s="481"/>
      <c r="E181" s="481"/>
      <c r="F181" s="481"/>
    </row>
    <row r="182" spans="2:6" x14ac:dyDescent="0.2">
      <c r="B182" s="481"/>
      <c r="C182" s="481"/>
      <c r="D182" s="481"/>
      <c r="E182" s="481"/>
      <c r="F182" s="481"/>
    </row>
    <row r="183" spans="2:6" x14ac:dyDescent="0.2">
      <c r="B183" s="481"/>
      <c r="C183" s="481"/>
      <c r="D183" s="481"/>
      <c r="E183" s="481"/>
      <c r="F183" s="481"/>
    </row>
    <row r="184" spans="2:6" x14ac:dyDescent="0.2">
      <c r="B184" s="481"/>
      <c r="C184" s="481"/>
      <c r="D184" s="481"/>
      <c r="E184" s="481"/>
      <c r="F184" s="481"/>
    </row>
    <row r="185" spans="2:6" x14ac:dyDescent="0.2">
      <c r="B185" s="481"/>
      <c r="C185" s="481"/>
      <c r="D185" s="481"/>
      <c r="E185" s="481"/>
      <c r="F185" s="481"/>
    </row>
    <row r="186" spans="2:6" x14ac:dyDescent="0.2">
      <c r="B186" s="481"/>
      <c r="C186" s="481"/>
      <c r="D186" s="481"/>
      <c r="E186" s="481"/>
      <c r="F186" s="481"/>
    </row>
    <row r="187" spans="2:6" x14ac:dyDescent="0.2">
      <c r="B187" s="481"/>
      <c r="C187" s="481"/>
      <c r="D187" s="481"/>
      <c r="E187" s="481"/>
      <c r="F187" s="481"/>
    </row>
    <row r="188" spans="2:6" x14ac:dyDescent="0.2">
      <c r="B188" s="481"/>
      <c r="C188" s="481"/>
      <c r="D188" s="481"/>
      <c r="E188" s="481"/>
      <c r="F188" s="481"/>
    </row>
    <row r="189" spans="2:6" x14ac:dyDescent="0.2">
      <c r="B189" s="481"/>
      <c r="C189" s="481"/>
      <c r="D189" s="481"/>
      <c r="E189" s="481"/>
      <c r="F189" s="481"/>
    </row>
    <row r="190" spans="2:6" x14ac:dyDescent="0.2">
      <c r="B190" s="481"/>
      <c r="C190" s="481"/>
      <c r="D190" s="481"/>
      <c r="E190" s="481"/>
      <c r="F190" s="481"/>
    </row>
    <row r="191" spans="2:6" x14ac:dyDescent="0.2">
      <c r="B191" s="481"/>
      <c r="C191" s="481"/>
      <c r="D191" s="481"/>
      <c r="E191" s="481"/>
      <c r="F191" s="481"/>
    </row>
    <row r="192" spans="2:6" x14ac:dyDescent="0.2">
      <c r="B192" s="481"/>
      <c r="C192" s="481"/>
      <c r="D192" s="481"/>
      <c r="E192" s="481"/>
      <c r="F192" s="481"/>
    </row>
    <row r="193" spans="2:6" x14ac:dyDescent="0.2">
      <c r="B193" s="481"/>
      <c r="C193" s="481"/>
      <c r="D193" s="481"/>
      <c r="E193" s="481"/>
      <c r="F193" s="481"/>
    </row>
    <row r="194" spans="2:6" x14ac:dyDescent="0.2">
      <c r="B194" s="481"/>
      <c r="C194" s="481"/>
      <c r="D194" s="481"/>
      <c r="E194" s="481"/>
      <c r="F194" s="481"/>
    </row>
    <row r="195" spans="2:6" x14ac:dyDescent="0.2">
      <c r="B195" s="481"/>
      <c r="C195" s="481"/>
      <c r="D195" s="481"/>
      <c r="E195" s="481"/>
      <c r="F195" s="481"/>
    </row>
    <row r="196" spans="2:6" x14ac:dyDescent="0.2">
      <c r="B196" s="481"/>
      <c r="C196" s="481"/>
      <c r="D196" s="481"/>
      <c r="E196" s="481"/>
      <c r="F196" s="481"/>
    </row>
    <row r="197" spans="2:6" x14ac:dyDescent="0.2">
      <c r="B197" s="481"/>
      <c r="C197" s="481"/>
      <c r="D197" s="481"/>
      <c r="E197" s="481"/>
      <c r="F197" s="481"/>
    </row>
    <row r="198" spans="2:6" x14ac:dyDescent="0.2">
      <c r="B198" s="481"/>
      <c r="C198" s="481"/>
      <c r="D198" s="481"/>
      <c r="E198" s="481"/>
      <c r="F198" s="481"/>
    </row>
    <row r="199" spans="2:6" x14ac:dyDescent="0.2">
      <c r="B199" s="481"/>
      <c r="C199" s="481"/>
      <c r="D199" s="481"/>
      <c r="E199" s="481"/>
      <c r="F199" s="481"/>
    </row>
    <row r="200" spans="2:6" x14ac:dyDescent="0.2">
      <c r="B200" s="481"/>
      <c r="C200" s="481"/>
      <c r="D200" s="481"/>
      <c r="E200" s="481"/>
      <c r="F200" s="481"/>
    </row>
    <row r="201" spans="2:6" x14ac:dyDescent="0.2">
      <c r="B201" s="481"/>
      <c r="C201" s="481"/>
      <c r="D201" s="481"/>
      <c r="E201" s="481"/>
      <c r="F201" s="481"/>
    </row>
    <row r="202" spans="2:6" x14ac:dyDescent="0.2">
      <c r="B202" s="481"/>
      <c r="C202" s="481"/>
      <c r="D202" s="481"/>
      <c r="E202" s="481"/>
      <c r="F202" s="481"/>
    </row>
    <row r="203" spans="2:6" x14ac:dyDescent="0.2">
      <c r="B203" s="481"/>
      <c r="C203" s="481"/>
      <c r="D203" s="481"/>
      <c r="E203" s="481"/>
      <c r="F203" s="481"/>
    </row>
    <row r="204" spans="2:6" x14ac:dyDescent="0.2">
      <c r="B204" s="481"/>
      <c r="C204" s="481"/>
      <c r="D204" s="481"/>
      <c r="E204" s="481"/>
      <c r="F204" s="481"/>
    </row>
    <row r="205" spans="2:6" x14ac:dyDescent="0.2">
      <c r="B205" s="481"/>
      <c r="C205" s="481"/>
      <c r="D205" s="481"/>
      <c r="E205" s="481"/>
      <c r="F205" s="481"/>
    </row>
    <row r="206" spans="2:6" x14ac:dyDescent="0.2">
      <c r="B206" s="481"/>
      <c r="C206" s="481"/>
      <c r="D206" s="481"/>
      <c r="E206" s="481"/>
      <c r="F206" s="481"/>
    </row>
    <row r="207" spans="2:6" x14ac:dyDescent="0.2">
      <c r="B207" s="481"/>
      <c r="C207" s="481"/>
      <c r="D207" s="481"/>
      <c r="E207" s="481"/>
      <c r="F207" s="481"/>
    </row>
    <row r="208" spans="2:6" x14ac:dyDescent="0.2">
      <c r="B208" s="481"/>
      <c r="C208" s="481"/>
      <c r="D208" s="481"/>
      <c r="E208" s="481"/>
      <c r="F208" s="481"/>
    </row>
    <row r="209" spans="2:6" x14ac:dyDescent="0.2">
      <c r="B209" s="481"/>
      <c r="C209" s="481"/>
      <c r="D209" s="481"/>
      <c r="E209" s="481"/>
      <c r="F209" s="481"/>
    </row>
    <row r="210" spans="2:6" x14ac:dyDescent="0.2">
      <c r="B210" s="481"/>
      <c r="C210" s="481"/>
      <c r="D210" s="481"/>
      <c r="E210" s="481"/>
      <c r="F210" s="481"/>
    </row>
    <row r="211" spans="2:6" x14ac:dyDescent="0.2">
      <c r="B211" s="481"/>
      <c r="C211" s="481"/>
      <c r="D211" s="481"/>
      <c r="E211" s="481"/>
      <c r="F211" s="481"/>
    </row>
    <row r="212" spans="2:6" x14ac:dyDescent="0.2">
      <c r="B212" s="481"/>
      <c r="C212" s="481"/>
      <c r="D212" s="481"/>
      <c r="E212" s="481"/>
      <c r="F212" s="481"/>
    </row>
    <row r="213" spans="2:6" x14ac:dyDescent="0.2">
      <c r="B213" s="481"/>
      <c r="C213" s="481"/>
      <c r="D213" s="481"/>
      <c r="E213" s="481"/>
      <c r="F213" s="481"/>
    </row>
    <row r="214" spans="2:6" x14ac:dyDescent="0.2">
      <c r="B214" s="481"/>
      <c r="C214" s="481"/>
      <c r="D214" s="481"/>
      <c r="E214" s="481"/>
      <c r="F214" s="481"/>
    </row>
    <row r="215" spans="2:6" x14ac:dyDescent="0.2">
      <c r="B215" s="481"/>
      <c r="C215" s="481"/>
      <c r="D215" s="481"/>
      <c r="E215" s="481"/>
      <c r="F215" s="481"/>
    </row>
    <row r="216" spans="2:6" x14ac:dyDescent="0.2">
      <c r="B216" s="481"/>
      <c r="C216" s="481"/>
      <c r="D216" s="481"/>
      <c r="E216" s="481"/>
      <c r="F216" s="481"/>
    </row>
    <row r="217" spans="2:6" x14ac:dyDescent="0.2">
      <c r="B217" s="481"/>
      <c r="C217" s="481"/>
      <c r="D217" s="481"/>
      <c r="E217" s="481"/>
      <c r="F217" s="481"/>
    </row>
    <row r="218" spans="2:6" x14ac:dyDescent="0.2">
      <c r="B218" s="481"/>
      <c r="C218" s="481"/>
      <c r="D218" s="481"/>
      <c r="E218" s="481"/>
      <c r="F218" s="481"/>
    </row>
    <row r="219" spans="2:6" x14ac:dyDescent="0.2">
      <c r="B219" s="481"/>
      <c r="C219" s="481"/>
      <c r="D219" s="481"/>
      <c r="E219" s="481"/>
      <c r="F219" s="481"/>
    </row>
    <row r="220" spans="2:6" x14ac:dyDescent="0.2">
      <c r="B220" s="481"/>
      <c r="C220" s="481"/>
      <c r="D220" s="481"/>
      <c r="E220" s="481"/>
      <c r="F220" s="481"/>
    </row>
    <row r="221" spans="2:6" x14ac:dyDescent="0.2">
      <c r="B221" s="481"/>
      <c r="C221" s="481"/>
      <c r="D221" s="481"/>
      <c r="E221" s="481"/>
      <c r="F221" s="481"/>
    </row>
    <row r="222" spans="2:6" x14ac:dyDescent="0.2">
      <c r="B222" s="481"/>
      <c r="C222" s="481"/>
      <c r="D222" s="481"/>
      <c r="E222" s="481"/>
      <c r="F222" s="481"/>
    </row>
    <row r="223" spans="2:6" x14ac:dyDescent="0.2">
      <c r="B223" s="481"/>
      <c r="C223" s="481"/>
      <c r="D223" s="481"/>
      <c r="E223" s="481"/>
      <c r="F223" s="481"/>
    </row>
    <row r="224" spans="2:6" x14ac:dyDescent="0.2">
      <c r="B224" s="481"/>
      <c r="C224" s="481"/>
      <c r="D224" s="481"/>
      <c r="E224" s="481"/>
      <c r="F224" s="481"/>
    </row>
    <row r="225" spans="2:6" x14ac:dyDescent="0.2">
      <c r="B225" s="481"/>
      <c r="C225" s="481"/>
      <c r="D225" s="481"/>
      <c r="E225" s="481"/>
      <c r="F225" s="481"/>
    </row>
    <row r="226" spans="2:6" x14ac:dyDescent="0.2">
      <c r="B226" s="481"/>
      <c r="C226" s="481"/>
      <c r="D226" s="481"/>
      <c r="E226" s="481"/>
      <c r="F226" s="481"/>
    </row>
    <row r="227" spans="2:6" x14ac:dyDescent="0.2">
      <c r="B227" s="481"/>
      <c r="C227" s="481"/>
      <c r="D227" s="481"/>
      <c r="E227" s="481"/>
      <c r="F227" s="481"/>
    </row>
    <row r="228" spans="2:6" x14ac:dyDescent="0.2">
      <c r="B228" s="481"/>
      <c r="C228" s="481"/>
      <c r="D228" s="481"/>
      <c r="E228" s="481"/>
      <c r="F228" s="481"/>
    </row>
    <row r="229" spans="2:6" x14ac:dyDescent="0.2">
      <c r="B229" s="481"/>
      <c r="C229" s="481"/>
      <c r="D229" s="481"/>
      <c r="E229" s="481"/>
      <c r="F229" s="481"/>
    </row>
    <row r="230" spans="2:6" x14ac:dyDescent="0.2">
      <c r="B230" s="481"/>
      <c r="C230" s="481"/>
      <c r="D230" s="481"/>
      <c r="E230" s="481"/>
      <c r="F230" s="481"/>
    </row>
    <row r="231" spans="2:6" x14ac:dyDescent="0.2">
      <c r="B231" s="481"/>
      <c r="C231" s="481"/>
      <c r="D231" s="481"/>
      <c r="E231" s="481"/>
      <c r="F231" s="481"/>
    </row>
    <row r="232" spans="2:6" x14ac:dyDescent="0.2">
      <c r="B232" s="481"/>
      <c r="C232" s="481"/>
      <c r="D232" s="481"/>
      <c r="E232" s="481"/>
      <c r="F232" s="481"/>
    </row>
    <row r="233" spans="2:6" x14ac:dyDescent="0.2">
      <c r="B233" s="481"/>
      <c r="C233" s="481"/>
      <c r="D233" s="481"/>
      <c r="E233" s="481"/>
      <c r="F233" s="481"/>
    </row>
    <row r="234" spans="2:6" x14ac:dyDescent="0.2">
      <c r="B234" s="481"/>
      <c r="C234" s="481"/>
      <c r="D234" s="481"/>
      <c r="E234" s="481"/>
      <c r="F234" s="481"/>
    </row>
    <row r="235" spans="2:6" x14ac:dyDescent="0.2">
      <c r="B235" s="481"/>
      <c r="C235" s="481"/>
      <c r="D235" s="481"/>
      <c r="E235" s="481"/>
      <c r="F235" s="481"/>
    </row>
    <row r="236" spans="2:6" x14ac:dyDescent="0.2">
      <c r="B236" s="481"/>
      <c r="C236" s="481"/>
      <c r="D236" s="481"/>
      <c r="E236" s="481"/>
      <c r="F236" s="481"/>
    </row>
    <row r="237" spans="2:6" x14ac:dyDescent="0.2">
      <c r="B237" s="481"/>
      <c r="C237" s="481"/>
      <c r="D237" s="481"/>
      <c r="E237" s="481"/>
      <c r="F237" s="481"/>
    </row>
    <row r="238" spans="2:6" x14ac:dyDescent="0.2">
      <c r="B238" s="481"/>
      <c r="C238" s="481"/>
      <c r="D238" s="481"/>
      <c r="E238" s="481"/>
      <c r="F238" s="481"/>
    </row>
    <row r="239" spans="2:6" x14ac:dyDescent="0.2">
      <c r="B239" s="481"/>
      <c r="C239" s="481"/>
      <c r="D239" s="481"/>
      <c r="E239" s="481"/>
      <c r="F239" s="481"/>
    </row>
    <row r="240" spans="2:6" x14ac:dyDescent="0.2">
      <c r="B240" s="481"/>
      <c r="C240" s="481"/>
      <c r="D240" s="481"/>
      <c r="E240" s="481"/>
      <c r="F240" s="481"/>
    </row>
    <row r="241" spans="2:6" x14ac:dyDescent="0.2">
      <c r="B241" s="481"/>
      <c r="C241" s="481"/>
      <c r="D241" s="481"/>
      <c r="E241" s="481"/>
      <c r="F241" s="481"/>
    </row>
    <row r="242" spans="2:6" x14ac:dyDescent="0.2">
      <c r="B242" s="481"/>
      <c r="C242" s="481"/>
      <c r="D242" s="481"/>
      <c r="E242" s="481"/>
      <c r="F242" s="481"/>
    </row>
    <row r="243" spans="2:6" x14ac:dyDescent="0.2">
      <c r="B243" s="481"/>
      <c r="C243" s="481"/>
      <c r="D243" s="481"/>
      <c r="E243" s="481"/>
      <c r="F243" s="481"/>
    </row>
    <row r="244" spans="2:6" x14ac:dyDescent="0.2">
      <c r="B244" s="481"/>
      <c r="C244" s="481"/>
      <c r="D244" s="481"/>
      <c r="E244" s="481"/>
      <c r="F244" s="481"/>
    </row>
    <row r="245" spans="2:6" x14ac:dyDescent="0.2">
      <c r="B245" s="481"/>
      <c r="C245" s="481"/>
      <c r="D245" s="481"/>
      <c r="E245" s="481"/>
      <c r="F245" s="481"/>
    </row>
    <row r="246" spans="2:6" x14ac:dyDescent="0.2">
      <c r="B246" s="481"/>
      <c r="C246" s="481"/>
      <c r="D246" s="481"/>
      <c r="E246" s="481"/>
      <c r="F246" s="481"/>
    </row>
    <row r="247" spans="2:6" x14ac:dyDescent="0.2">
      <c r="B247" s="481"/>
      <c r="C247" s="481"/>
      <c r="D247" s="481"/>
      <c r="E247" s="481"/>
      <c r="F247" s="481"/>
    </row>
    <row r="248" spans="2:6" x14ac:dyDescent="0.2">
      <c r="B248" s="481"/>
      <c r="C248" s="481"/>
      <c r="D248" s="481"/>
      <c r="E248" s="481"/>
      <c r="F248" s="481"/>
    </row>
    <row r="249" spans="2:6" x14ac:dyDescent="0.2">
      <c r="B249" s="481"/>
      <c r="C249" s="481"/>
      <c r="D249" s="481"/>
      <c r="E249" s="481"/>
      <c r="F249" s="481"/>
    </row>
    <row r="250" spans="2:6" x14ac:dyDescent="0.2">
      <c r="B250" s="481"/>
      <c r="C250" s="481"/>
      <c r="D250" s="481"/>
      <c r="E250" s="481"/>
      <c r="F250" s="481"/>
    </row>
    <row r="251" spans="2:6" x14ac:dyDescent="0.2">
      <c r="B251" s="481"/>
      <c r="C251" s="481"/>
      <c r="D251" s="481"/>
      <c r="E251" s="481"/>
      <c r="F251" s="481"/>
    </row>
    <row r="252" spans="2:6" x14ac:dyDescent="0.2">
      <c r="B252" s="481"/>
      <c r="C252" s="481"/>
      <c r="D252" s="481"/>
      <c r="E252" s="481"/>
      <c r="F252" s="481"/>
    </row>
    <row r="253" spans="2:6" x14ac:dyDescent="0.2">
      <c r="B253" s="481"/>
      <c r="C253" s="481"/>
      <c r="D253" s="481"/>
      <c r="E253" s="481"/>
      <c r="F253" s="481"/>
    </row>
    <row r="254" spans="2:6" x14ac:dyDescent="0.2">
      <c r="B254" s="481"/>
      <c r="C254" s="481"/>
      <c r="D254" s="481"/>
      <c r="E254" s="481"/>
      <c r="F254" s="481"/>
    </row>
    <row r="255" spans="2:6" x14ac:dyDescent="0.2">
      <c r="B255" s="481"/>
      <c r="C255" s="481"/>
      <c r="D255" s="481"/>
      <c r="E255" s="481"/>
      <c r="F255" s="481"/>
    </row>
    <row r="256" spans="2:6" x14ac:dyDescent="0.2">
      <c r="B256" s="481"/>
      <c r="C256" s="481"/>
      <c r="D256" s="481"/>
      <c r="E256" s="481"/>
      <c r="F256" s="481"/>
    </row>
    <row r="257" spans="2:6" x14ac:dyDescent="0.2">
      <c r="B257" s="481"/>
      <c r="C257" s="481"/>
      <c r="D257" s="481"/>
      <c r="E257" s="481"/>
      <c r="F257" s="481"/>
    </row>
    <row r="258" spans="2:6" x14ac:dyDescent="0.2">
      <c r="B258" s="481"/>
      <c r="C258" s="481"/>
      <c r="D258" s="481"/>
      <c r="E258" s="481"/>
      <c r="F258" s="481"/>
    </row>
    <row r="259" spans="2:6" x14ac:dyDescent="0.2">
      <c r="B259" s="481"/>
      <c r="C259" s="481"/>
      <c r="D259" s="481"/>
      <c r="E259" s="481"/>
      <c r="F259" s="481"/>
    </row>
    <row r="260" spans="2:6" x14ac:dyDescent="0.2">
      <c r="B260" s="481"/>
      <c r="C260" s="481"/>
      <c r="D260" s="481"/>
      <c r="E260" s="481"/>
      <c r="F260" s="481"/>
    </row>
    <row r="261" spans="2:6" x14ac:dyDescent="0.2">
      <c r="B261" s="481"/>
      <c r="C261" s="481"/>
      <c r="D261" s="481"/>
      <c r="E261" s="481"/>
      <c r="F261" s="481"/>
    </row>
    <row r="262" spans="2:6" x14ac:dyDescent="0.2">
      <c r="B262" s="481"/>
      <c r="C262" s="481"/>
      <c r="D262" s="481"/>
      <c r="E262" s="481"/>
      <c r="F262" s="481"/>
    </row>
    <row r="263" spans="2:6" x14ac:dyDescent="0.2">
      <c r="B263" s="481"/>
      <c r="C263" s="481"/>
      <c r="D263" s="481"/>
      <c r="E263" s="481"/>
      <c r="F263" s="481"/>
    </row>
    <row r="264" spans="2:6" x14ac:dyDescent="0.2">
      <c r="B264" s="481"/>
      <c r="C264" s="481"/>
      <c r="D264" s="481"/>
      <c r="E264" s="481"/>
      <c r="F264" s="481"/>
    </row>
    <row r="265" spans="2:6" x14ac:dyDescent="0.2">
      <c r="B265" s="481"/>
      <c r="C265" s="481"/>
      <c r="D265" s="481"/>
      <c r="E265" s="481"/>
      <c r="F265" s="481"/>
    </row>
    <row r="266" spans="2:6" x14ac:dyDescent="0.2">
      <c r="B266" s="481"/>
      <c r="C266" s="481"/>
      <c r="D266" s="481"/>
      <c r="E266" s="481"/>
      <c r="F266" s="481"/>
    </row>
    <row r="267" spans="2:6" x14ac:dyDescent="0.2">
      <c r="B267" s="481"/>
      <c r="C267" s="481"/>
      <c r="D267" s="481"/>
      <c r="E267" s="481"/>
      <c r="F267" s="481"/>
    </row>
    <row r="268" spans="2:6" x14ac:dyDescent="0.2">
      <c r="B268" s="481"/>
      <c r="C268" s="481"/>
      <c r="D268" s="481"/>
      <c r="E268" s="481"/>
      <c r="F268" s="481"/>
    </row>
    <row r="269" spans="2:6" x14ac:dyDescent="0.2">
      <c r="B269" s="481"/>
      <c r="C269" s="481"/>
      <c r="D269" s="481"/>
      <c r="E269" s="481"/>
      <c r="F269" s="481"/>
    </row>
    <row r="270" spans="2:6" x14ac:dyDescent="0.2">
      <c r="B270" s="481"/>
      <c r="C270" s="481"/>
      <c r="D270" s="481"/>
      <c r="E270" s="481"/>
      <c r="F270" s="481"/>
    </row>
    <row r="271" spans="2:6" x14ac:dyDescent="0.2">
      <c r="B271" s="481"/>
      <c r="C271" s="481"/>
      <c r="D271" s="481"/>
      <c r="E271" s="481"/>
      <c r="F271" s="481"/>
    </row>
    <row r="272" spans="2:6" x14ac:dyDescent="0.2">
      <c r="B272" s="481"/>
      <c r="C272" s="481"/>
      <c r="D272" s="481"/>
      <c r="E272" s="481"/>
      <c r="F272" s="481"/>
    </row>
    <row r="273" spans="2:6" x14ac:dyDescent="0.2">
      <c r="B273" s="481"/>
      <c r="C273" s="481"/>
      <c r="D273" s="481"/>
      <c r="E273" s="481"/>
      <c r="F273" s="481"/>
    </row>
    <row r="274" spans="2:6" x14ac:dyDescent="0.2">
      <c r="B274" s="481"/>
      <c r="C274" s="481"/>
      <c r="D274" s="481"/>
      <c r="E274" s="481"/>
      <c r="F274" s="481"/>
    </row>
    <row r="275" spans="2:6" x14ac:dyDescent="0.2">
      <c r="B275" s="481"/>
      <c r="C275" s="481"/>
      <c r="D275" s="481"/>
      <c r="E275" s="481"/>
      <c r="F275" s="481"/>
    </row>
    <row r="276" spans="2:6" x14ac:dyDescent="0.2">
      <c r="B276" s="481"/>
      <c r="C276" s="481"/>
      <c r="D276" s="481"/>
      <c r="E276" s="481"/>
      <c r="F276" s="481"/>
    </row>
    <row r="277" spans="2:6" x14ac:dyDescent="0.2">
      <c r="B277" s="481"/>
      <c r="C277" s="481"/>
      <c r="D277" s="481"/>
      <c r="E277" s="481"/>
      <c r="F277" s="481"/>
    </row>
    <row r="278" spans="2:6" x14ac:dyDescent="0.2">
      <c r="B278" s="481"/>
      <c r="C278" s="481"/>
      <c r="D278" s="481"/>
      <c r="E278" s="481"/>
      <c r="F278" s="481"/>
    </row>
    <row r="279" spans="2:6" x14ac:dyDescent="0.2">
      <c r="B279" s="481"/>
      <c r="C279" s="481"/>
      <c r="D279" s="481"/>
      <c r="E279" s="481"/>
      <c r="F279" s="481"/>
    </row>
    <row r="280" spans="2:6" x14ac:dyDescent="0.2">
      <c r="B280" s="481"/>
      <c r="C280" s="481"/>
      <c r="D280" s="481"/>
      <c r="E280" s="481"/>
      <c r="F280" s="481"/>
    </row>
    <row r="281" spans="2:6" x14ac:dyDescent="0.2">
      <c r="B281" s="481"/>
      <c r="C281" s="481"/>
      <c r="D281" s="481"/>
      <c r="E281" s="481"/>
      <c r="F281" s="481"/>
    </row>
    <row r="282" spans="2:6" x14ac:dyDescent="0.2">
      <c r="B282" s="481"/>
      <c r="C282" s="481"/>
      <c r="D282" s="481"/>
      <c r="E282" s="481"/>
      <c r="F282" s="481"/>
    </row>
    <row r="283" spans="2:6" x14ac:dyDescent="0.2">
      <c r="B283" s="481"/>
      <c r="C283" s="481"/>
      <c r="D283" s="481"/>
      <c r="E283" s="481"/>
      <c r="F283" s="481"/>
    </row>
    <row r="284" spans="2:6" x14ac:dyDescent="0.2">
      <c r="B284" s="481"/>
      <c r="C284" s="481"/>
      <c r="D284" s="481"/>
      <c r="E284" s="481"/>
      <c r="F284" s="481"/>
    </row>
    <row r="285" spans="2:6" x14ac:dyDescent="0.2">
      <c r="B285" s="481"/>
      <c r="C285" s="481"/>
      <c r="D285" s="481"/>
      <c r="E285" s="481"/>
      <c r="F285" s="481"/>
    </row>
    <row r="286" spans="2:6" x14ac:dyDescent="0.2">
      <c r="B286" s="481"/>
      <c r="C286" s="481"/>
      <c r="D286" s="481"/>
      <c r="E286" s="481"/>
      <c r="F286" s="481"/>
    </row>
    <row r="287" spans="2:6" x14ac:dyDescent="0.2">
      <c r="B287" s="481"/>
      <c r="C287" s="481"/>
      <c r="D287" s="481"/>
      <c r="E287" s="481"/>
      <c r="F287" s="481"/>
    </row>
    <row r="288" spans="2:6" x14ac:dyDescent="0.2">
      <c r="B288" s="481"/>
      <c r="C288" s="481"/>
      <c r="D288" s="481"/>
      <c r="E288" s="481"/>
      <c r="F288" s="481"/>
    </row>
    <row r="289" spans="2:6" x14ac:dyDescent="0.2">
      <c r="B289" s="481"/>
      <c r="C289" s="481"/>
      <c r="D289" s="481"/>
      <c r="E289" s="481"/>
      <c r="F289" s="481"/>
    </row>
    <row r="290" spans="2:6" x14ac:dyDescent="0.2">
      <c r="B290" s="481"/>
      <c r="C290" s="481"/>
      <c r="D290" s="481"/>
      <c r="E290" s="481"/>
      <c r="F290" s="481"/>
    </row>
    <row r="291" spans="2:6" x14ac:dyDescent="0.2">
      <c r="B291" s="481"/>
      <c r="C291" s="481"/>
      <c r="D291" s="481"/>
      <c r="E291" s="481"/>
      <c r="F291" s="481"/>
    </row>
    <row r="292" spans="2:6" x14ac:dyDescent="0.2">
      <c r="B292" s="481"/>
      <c r="C292" s="481"/>
      <c r="D292" s="481"/>
      <c r="E292" s="481"/>
      <c r="F292" s="481"/>
    </row>
    <row r="293" spans="2:6" x14ac:dyDescent="0.2">
      <c r="B293" s="481"/>
      <c r="C293" s="481"/>
      <c r="D293" s="481"/>
      <c r="E293" s="481"/>
      <c r="F293" s="481"/>
    </row>
    <row r="294" spans="2:6" x14ac:dyDescent="0.2">
      <c r="B294" s="481"/>
      <c r="C294" s="481"/>
      <c r="D294" s="481"/>
      <c r="E294" s="481"/>
      <c r="F294" s="481"/>
    </row>
    <row r="295" spans="2:6" x14ac:dyDescent="0.2">
      <c r="B295" s="481"/>
      <c r="C295" s="481"/>
      <c r="D295" s="481"/>
      <c r="E295" s="481"/>
      <c r="F295" s="481"/>
    </row>
    <row r="296" spans="2:6" x14ac:dyDescent="0.2">
      <c r="B296" s="481"/>
      <c r="C296" s="481"/>
      <c r="D296" s="481"/>
      <c r="E296" s="481"/>
      <c r="F296" s="481"/>
    </row>
    <row r="297" spans="2:6" x14ac:dyDescent="0.2">
      <c r="B297" s="481"/>
      <c r="C297" s="481"/>
      <c r="D297" s="481"/>
      <c r="E297" s="481"/>
      <c r="F297" s="481"/>
    </row>
    <row r="298" spans="2:6" x14ac:dyDescent="0.2">
      <c r="B298" s="481"/>
      <c r="C298" s="481"/>
      <c r="D298" s="481"/>
      <c r="E298" s="481"/>
      <c r="F298" s="481"/>
    </row>
    <row r="299" spans="2:6" x14ac:dyDescent="0.2">
      <c r="B299" s="481"/>
      <c r="C299" s="481"/>
      <c r="D299" s="481"/>
      <c r="E299" s="481"/>
      <c r="F299" s="481"/>
    </row>
    <row r="300" spans="2:6" x14ac:dyDescent="0.2">
      <c r="B300" s="481"/>
      <c r="C300" s="481"/>
      <c r="D300" s="481"/>
      <c r="E300" s="481"/>
      <c r="F300" s="481"/>
    </row>
    <row r="301" spans="2:6" x14ac:dyDescent="0.2">
      <c r="B301" s="481"/>
      <c r="C301" s="481"/>
      <c r="D301" s="481"/>
      <c r="E301" s="481"/>
      <c r="F301" s="481"/>
    </row>
    <row r="302" spans="2:6" x14ac:dyDescent="0.2">
      <c r="B302" s="481"/>
      <c r="C302" s="481"/>
      <c r="D302" s="481"/>
      <c r="E302" s="481"/>
      <c r="F302" s="481"/>
    </row>
    <row r="303" spans="2:6" x14ac:dyDescent="0.2">
      <c r="B303" s="481"/>
      <c r="C303" s="481"/>
      <c r="D303" s="481"/>
      <c r="E303" s="481"/>
      <c r="F303" s="481"/>
    </row>
    <row r="304" spans="2:6" x14ac:dyDescent="0.2">
      <c r="B304" s="481"/>
      <c r="C304" s="481"/>
      <c r="D304" s="481"/>
      <c r="E304" s="481"/>
      <c r="F304" s="481"/>
    </row>
    <row r="305" spans="2:6" x14ac:dyDescent="0.2">
      <c r="B305" s="481"/>
      <c r="C305" s="481"/>
      <c r="D305" s="481"/>
      <c r="E305" s="481"/>
      <c r="F305" s="481"/>
    </row>
    <row r="306" spans="2:6" x14ac:dyDescent="0.2">
      <c r="B306" s="481"/>
      <c r="C306" s="481"/>
      <c r="D306" s="481"/>
      <c r="E306" s="481"/>
      <c r="F306" s="481"/>
    </row>
    <row r="307" spans="2:6" x14ac:dyDescent="0.2">
      <c r="B307" s="481"/>
      <c r="C307" s="481"/>
      <c r="D307" s="481"/>
      <c r="E307" s="481"/>
      <c r="F307" s="481"/>
    </row>
    <row r="308" spans="2:6" x14ac:dyDescent="0.2">
      <c r="B308" s="481"/>
      <c r="C308" s="481"/>
      <c r="D308" s="481"/>
      <c r="E308" s="481"/>
      <c r="F308" s="481"/>
    </row>
    <row r="309" spans="2:6" x14ac:dyDescent="0.2">
      <c r="B309" s="481"/>
      <c r="C309" s="481"/>
      <c r="D309" s="481"/>
      <c r="E309" s="481"/>
      <c r="F309" s="481"/>
    </row>
    <row r="310" spans="2:6" x14ac:dyDescent="0.2">
      <c r="B310" s="481"/>
      <c r="C310" s="481"/>
      <c r="D310" s="481"/>
      <c r="E310" s="481"/>
      <c r="F310" s="481"/>
    </row>
    <row r="311" spans="2:6" x14ac:dyDescent="0.2">
      <c r="B311" s="481"/>
      <c r="C311" s="481"/>
      <c r="D311" s="481"/>
      <c r="E311" s="481"/>
      <c r="F311" s="481"/>
    </row>
    <row r="312" spans="2:6" x14ac:dyDescent="0.2">
      <c r="B312" s="481"/>
      <c r="C312" s="481"/>
      <c r="D312" s="481"/>
      <c r="E312" s="481"/>
      <c r="F312" s="481"/>
    </row>
    <row r="313" spans="2:6" x14ac:dyDescent="0.2">
      <c r="B313" s="481"/>
      <c r="C313" s="481"/>
      <c r="D313" s="481"/>
      <c r="E313" s="481"/>
      <c r="F313" s="481"/>
    </row>
    <row r="314" spans="2:6" x14ac:dyDescent="0.2">
      <c r="B314" s="481"/>
      <c r="C314" s="481"/>
      <c r="D314" s="481"/>
      <c r="E314" s="481"/>
      <c r="F314" s="481"/>
    </row>
    <row r="315" spans="2:6" x14ac:dyDescent="0.2">
      <c r="B315" s="481"/>
      <c r="C315" s="481"/>
      <c r="D315" s="481"/>
      <c r="E315" s="481"/>
      <c r="F315" s="481"/>
    </row>
    <row r="316" spans="2:6" x14ac:dyDescent="0.2">
      <c r="B316" s="481"/>
      <c r="C316" s="481"/>
      <c r="D316" s="481"/>
      <c r="E316" s="481"/>
      <c r="F316" s="481"/>
    </row>
    <row r="317" spans="2:6" x14ac:dyDescent="0.2">
      <c r="B317" s="481"/>
      <c r="C317" s="481"/>
      <c r="D317" s="481"/>
      <c r="E317" s="481"/>
      <c r="F317" s="481"/>
    </row>
    <row r="318" spans="2:6" x14ac:dyDescent="0.2">
      <c r="B318" s="481"/>
      <c r="C318" s="481"/>
      <c r="D318" s="481"/>
      <c r="E318" s="481"/>
      <c r="F318" s="481"/>
    </row>
    <row r="319" spans="2:6" x14ac:dyDescent="0.2">
      <c r="B319" s="481"/>
      <c r="C319" s="481"/>
      <c r="D319" s="481"/>
      <c r="E319" s="481"/>
      <c r="F319" s="481"/>
    </row>
    <row r="320" spans="2:6" x14ac:dyDescent="0.2">
      <c r="B320" s="481"/>
      <c r="C320" s="481"/>
      <c r="D320" s="481"/>
      <c r="E320" s="481"/>
      <c r="F320" s="481"/>
    </row>
    <row r="321" spans="2:6" x14ac:dyDescent="0.2">
      <c r="B321" s="481"/>
      <c r="C321" s="481"/>
      <c r="D321" s="481"/>
      <c r="E321" s="481"/>
      <c r="F321" s="481"/>
    </row>
    <row r="322" spans="2:6" x14ac:dyDescent="0.2">
      <c r="B322" s="481"/>
      <c r="C322" s="481"/>
      <c r="D322" s="481"/>
      <c r="E322" s="481"/>
      <c r="F322" s="481"/>
    </row>
    <row r="323" spans="2:6" x14ac:dyDescent="0.2">
      <c r="B323" s="481"/>
      <c r="C323" s="481"/>
      <c r="D323" s="481"/>
      <c r="E323" s="481"/>
      <c r="F323" s="481"/>
    </row>
    <row r="324" spans="2:6" x14ac:dyDescent="0.2">
      <c r="B324" s="481"/>
      <c r="C324" s="481"/>
      <c r="D324" s="481"/>
      <c r="E324" s="481"/>
      <c r="F324" s="481"/>
    </row>
    <row r="325" spans="2:6" x14ac:dyDescent="0.2">
      <c r="B325" s="481"/>
      <c r="C325" s="481"/>
      <c r="D325" s="481"/>
      <c r="E325" s="481"/>
      <c r="F325" s="481"/>
    </row>
    <row r="326" spans="2:6" x14ac:dyDescent="0.2">
      <c r="B326" s="481"/>
      <c r="C326" s="481"/>
      <c r="D326" s="481"/>
      <c r="E326" s="481"/>
      <c r="F326" s="481"/>
    </row>
    <row r="327" spans="2:6" x14ac:dyDescent="0.2">
      <c r="B327" s="481"/>
      <c r="C327" s="481"/>
      <c r="D327" s="481"/>
      <c r="E327" s="481"/>
      <c r="F327" s="481"/>
    </row>
    <row r="328" spans="2:6" x14ac:dyDescent="0.2">
      <c r="B328" s="481"/>
      <c r="C328" s="481"/>
      <c r="D328" s="481"/>
      <c r="E328" s="481"/>
      <c r="F328" s="481"/>
    </row>
    <row r="329" spans="2:6" x14ac:dyDescent="0.2">
      <c r="B329" s="481"/>
      <c r="C329" s="481"/>
      <c r="D329" s="481"/>
      <c r="E329" s="481"/>
      <c r="F329" s="481"/>
    </row>
    <row r="330" spans="2:6" x14ac:dyDescent="0.2">
      <c r="B330" s="481"/>
      <c r="C330" s="481"/>
      <c r="D330" s="481"/>
      <c r="E330" s="481"/>
      <c r="F330" s="481"/>
    </row>
    <row r="331" spans="2:6" x14ac:dyDescent="0.2">
      <c r="B331" s="481"/>
      <c r="C331" s="481"/>
      <c r="D331" s="481"/>
      <c r="E331" s="481"/>
      <c r="F331" s="481"/>
    </row>
    <row r="332" spans="2:6" x14ac:dyDescent="0.2">
      <c r="B332" s="481"/>
      <c r="C332" s="481"/>
      <c r="D332" s="481"/>
      <c r="E332" s="481"/>
      <c r="F332" s="481"/>
    </row>
    <row r="333" spans="2:6" x14ac:dyDescent="0.2">
      <c r="B333" s="481"/>
      <c r="C333" s="481"/>
      <c r="D333" s="481"/>
      <c r="E333" s="481"/>
      <c r="F333" s="481"/>
    </row>
    <row r="334" spans="2:6" x14ac:dyDescent="0.2">
      <c r="B334" s="481"/>
      <c r="C334" s="481"/>
      <c r="D334" s="481"/>
      <c r="E334" s="481"/>
      <c r="F334" s="481"/>
    </row>
    <row r="335" spans="2:6" x14ac:dyDescent="0.2">
      <c r="B335" s="481"/>
      <c r="C335" s="481"/>
      <c r="D335" s="481"/>
      <c r="E335" s="481"/>
      <c r="F335" s="481"/>
    </row>
    <row r="336" spans="2:6" x14ac:dyDescent="0.2">
      <c r="B336" s="481"/>
      <c r="C336" s="481"/>
      <c r="D336" s="481"/>
      <c r="E336" s="481"/>
      <c r="F336" s="481"/>
    </row>
    <row r="337" spans="2:6" x14ac:dyDescent="0.2">
      <c r="B337" s="481"/>
      <c r="C337" s="481"/>
      <c r="D337" s="481"/>
      <c r="E337" s="481"/>
      <c r="F337" s="481"/>
    </row>
    <row r="338" spans="2:6" x14ac:dyDescent="0.2">
      <c r="B338" s="481"/>
      <c r="C338" s="481"/>
      <c r="D338" s="481"/>
      <c r="E338" s="481"/>
      <c r="F338" s="481"/>
    </row>
    <row r="339" spans="2:6" x14ac:dyDescent="0.2">
      <c r="B339" s="481"/>
      <c r="C339" s="481"/>
      <c r="D339" s="481"/>
      <c r="E339" s="481"/>
      <c r="F339" s="481"/>
    </row>
    <row r="340" spans="2:6" x14ac:dyDescent="0.2">
      <c r="B340" s="481"/>
      <c r="C340" s="481"/>
      <c r="D340" s="481"/>
      <c r="E340" s="481"/>
      <c r="F340" s="481"/>
    </row>
    <row r="341" spans="2:6" x14ac:dyDescent="0.2">
      <c r="B341" s="481"/>
      <c r="C341" s="481"/>
      <c r="D341" s="481"/>
      <c r="E341" s="481"/>
      <c r="F341" s="481"/>
    </row>
    <row r="342" spans="2:6" x14ac:dyDescent="0.2">
      <c r="B342" s="481"/>
      <c r="C342" s="481"/>
      <c r="D342" s="481"/>
      <c r="E342" s="481"/>
      <c r="F342" s="481"/>
    </row>
    <row r="343" spans="2:6" x14ac:dyDescent="0.2">
      <c r="B343" s="481"/>
      <c r="C343" s="481"/>
      <c r="D343" s="481"/>
      <c r="E343" s="481"/>
      <c r="F343" s="481"/>
    </row>
    <row r="344" spans="2:6" x14ac:dyDescent="0.2">
      <c r="B344" s="481"/>
      <c r="C344" s="481"/>
      <c r="D344" s="481"/>
      <c r="E344" s="481"/>
      <c r="F344" s="481"/>
    </row>
    <row r="345" spans="2:6" x14ac:dyDescent="0.2">
      <c r="B345" s="481"/>
      <c r="C345" s="481"/>
      <c r="D345" s="481"/>
      <c r="E345" s="481"/>
      <c r="F345" s="481"/>
    </row>
    <row r="346" spans="2:6" x14ac:dyDescent="0.2">
      <c r="B346" s="481"/>
      <c r="C346" s="481"/>
      <c r="D346" s="481"/>
      <c r="E346" s="481"/>
      <c r="F346" s="481"/>
    </row>
    <row r="347" spans="2:6" x14ac:dyDescent="0.2">
      <c r="B347" s="481"/>
      <c r="C347" s="481"/>
      <c r="D347" s="481"/>
      <c r="E347" s="481"/>
      <c r="F347" s="481"/>
    </row>
    <row r="348" spans="2:6" x14ac:dyDescent="0.2">
      <c r="B348" s="481"/>
      <c r="C348" s="481"/>
      <c r="D348" s="481"/>
      <c r="E348" s="481"/>
      <c r="F348" s="481"/>
    </row>
    <row r="349" spans="2:6" x14ac:dyDescent="0.2">
      <c r="B349" s="481"/>
      <c r="C349" s="481"/>
      <c r="D349" s="481"/>
      <c r="E349" s="481"/>
      <c r="F349" s="481"/>
    </row>
    <row r="350" spans="2:6" x14ac:dyDescent="0.2">
      <c r="B350" s="481"/>
      <c r="C350" s="481"/>
      <c r="D350" s="481"/>
      <c r="E350" s="481"/>
      <c r="F350" s="481"/>
    </row>
    <row r="351" spans="2:6" x14ac:dyDescent="0.2">
      <c r="B351" s="481"/>
      <c r="C351" s="481"/>
      <c r="D351" s="481"/>
      <c r="E351" s="481"/>
      <c r="F351" s="481"/>
    </row>
    <row r="352" spans="2:6" x14ac:dyDescent="0.2">
      <c r="B352" s="481"/>
      <c r="C352" s="481"/>
      <c r="D352" s="481"/>
      <c r="E352" s="481"/>
      <c r="F352" s="481"/>
    </row>
    <row r="353" spans="2:6" x14ac:dyDescent="0.2">
      <c r="B353" s="481"/>
      <c r="C353" s="481"/>
      <c r="D353" s="481"/>
      <c r="E353" s="481"/>
      <c r="F353" s="481"/>
    </row>
    <row r="354" spans="2:6" x14ac:dyDescent="0.2">
      <c r="B354" s="481"/>
      <c r="C354" s="481"/>
      <c r="D354" s="481"/>
      <c r="E354" s="481"/>
      <c r="F354" s="481"/>
    </row>
    <row r="355" spans="2:6" x14ac:dyDescent="0.2">
      <c r="B355" s="481"/>
      <c r="C355" s="481"/>
      <c r="D355" s="481"/>
      <c r="E355" s="481"/>
      <c r="F355" s="481"/>
    </row>
    <row r="356" spans="2:6" x14ac:dyDescent="0.2">
      <c r="B356" s="481"/>
      <c r="C356" s="481"/>
      <c r="D356" s="481"/>
      <c r="E356" s="481"/>
      <c r="F356" s="481"/>
    </row>
    <row r="357" spans="2:6" x14ac:dyDescent="0.2">
      <c r="B357" s="481"/>
      <c r="C357" s="481"/>
      <c r="D357" s="481"/>
      <c r="E357" s="481"/>
      <c r="F357" s="481"/>
    </row>
    <row r="358" spans="2:6" x14ac:dyDescent="0.2">
      <c r="B358" s="481"/>
      <c r="C358" s="481"/>
      <c r="D358" s="481"/>
      <c r="E358" s="481"/>
      <c r="F358" s="481"/>
    </row>
    <row r="359" spans="2:6" x14ac:dyDescent="0.2">
      <c r="B359" s="481"/>
      <c r="C359" s="481"/>
      <c r="D359" s="481"/>
      <c r="E359" s="481"/>
      <c r="F359" s="481"/>
    </row>
    <row r="360" spans="2:6" x14ac:dyDescent="0.2">
      <c r="B360" s="481"/>
      <c r="C360" s="481"/>
      <c r="D360" s="481"/>
      <c r="E360" s="481"/>
      <c r="F360" s="481"/>
    </row>
    <row r="361" spans="2:6" x14ac:dyDescent="0.2">
      <c r="B361" s="481"/>
      <c r="C361" s="481"/>
      <c r="D361" s="481"/>
      <c r="E361" s="481"/>
      <c r="F361" s="481"/>
    </row>
    <row r="362" spans="2:6" x14ac:dyDescent="0.2">
      <c r="B362" s="481"/>
      <c r="C362" s="481"/>
      <c r="D362" s="481"/>
      <c r="E362" s="481"/>
      <c r="F362" s="481"/>
    </row>
    <row r="363" spans="2:6" x14ac:dyDescent="0.2">
      <c r="B363" s="481"/>
      <c r="C363" s="481"/>
      <c r="D363" s="481"/>
      <c r="E363" s="481"/>
      <c r="F363" s="481"/>
    </row>
    <row r="364" spans="2:6" x14ac:dyDescent="0.2">
      <c r="B364" s="481"/>
      <c r="C364" s="481"/>
      <c r="D364" s="481"/>
      <c r="E364" s="481"/>
      <c r="F364" s="481"/>
    </row>
    <row r="365" spans="2:6" x14ac:dyDescent="0.2">
      <c r="B365" s="481"/>
      <c r="C365" s="481"/>
      <c r="D365" s="481"/>
      <c r="E365" s="481"/>
      <c r="F365" s="481"/>
    </row>
    <row r="366" spans="2:6" x14ac:dyDescent="0.2">
      <c r="B366" s="481"/>
      <c r="C366" s="481"/>
      <c r="D366" s="481"/>
      <c r="E366" s="481"/>
      <c r="F366" s="481"/>
    </row>
    <row r="367" spans="2:6" x14ac:dyDescent="0.2">
      <c r="B367" s="481"/>
      <c r="C367" s="481"/>
      <c r="D367" s="481"/>
      <c r="E367" s="481"/>
      <c r="F367" s="481"/>
    </row>
    <row r="368" spans="2:6" x14ac:dyDescent="0.2">
      <c r="B368" s="481"/>
      <c r="C368" s="481"/>
      <c r="D368" s="481"/>
      <c r="E368" s="481"/>
      <c r="F368" s="481"/>
    </row>
    <row r="369" spans="2:6" x14ac:dyDescent="0.2">
      <c r="B369" s="481"/>
      <c r="C369" s="481"/>
      <c r="D369" s="481"/>
      <c r="E369" s="481"/>
      <c r="F369" s="481"/>
    </row>
    <row r="370" spans="2:6" x14ac:dyDescent="0.2">
      <c r="B370" s="481"/>
      <c r="C370" s="481"/>
      <c r="D370" s="481"/>
      <c r="E370" s="481"/>
      <c r="F370" s="481"/>
    </row>
    <row r="371" spans="2:6" x14ac:dyDescent="0.2">
      <c r="B371" s="481"/>
      <c r="C371" s="481"/>
      <c r="D371" s="481"/>
      <c r="E371" s="481"/>
      <c r="F371" s="481"/>
    </row>
    <row r="372" spans="2:6" x14ac:dyDescent="0.2">
      <c r="B372" s="481"/>
      <c r="C372" s="481"/>
      <c r="D372" s="481"/>
      <c r="E372" s="481"/>
      <c r="F372" s="481"/>
    </row>
    <row r="373" spans="2:6" x14ac:dyDescent="0.2">
      <c r="B373" s="481"/>
      <c r="C373" s="481"/>
      <c r="D373" s="481"/>
      <c r="E373" s="481"/>
      <c r="F373" s="481"/>
    </row>
    <row r="374" spans="2:6" x14ac:dyDescent="0.2">
      <c r="B374" s="481"/>
      <c r="C374" s="481"/>
      <c r="D374" s="481"/>
      <c r="E374" s="481"/>
      <c r="F374" s="481"/>
    </row>
    <row r="375" spans="2:6" x14ac:dyDescent="0.2">
      <c r="B375" s="481"/>
      <c r="C375" s="481"/>
      <c r="D375" s="481"/>
      <c r="E375" s="481"/>
      <c r="F375" s="481"/>
    </row>
    <row r="376" spans="2:6" x14ac:dyDescent="0.2">
      <c r="B376" s="481"/>
      <c r="C376" s="481"/>
      <c r="D376" s="481"/>
      <c r="E376" s="481"/>
      <c r="F376" s="481"/>
    </row>
    <row r="377" spans="2:6" x14ac:dyDescent="0.2">
      <c r="B377" s="481"/>
      <c r="C377" s="481"/>
      <c r="D377" s="481"/>
      <c r="E377" s="481"/>
      <c r="F377" s="481"/>
    </row>
    <row r="378" spans="2:6" x14ac:dyDescent="0.2">
      <c r="B378" s="481"/>
      <c r="C378" s="481"/>
      <c r="D378" s="481"/>
      <c r="E378" s="481"/>
      <c r="F378" s="481"/>
    </row>
    <row r="379" spans="2:6" x14ac:dyDescent="0.2">
      <c r="B379" s="481"/>
      <c r="C379" s="481"/>
      <c r="D379" s="481"/>
      <c r="E379" s="481"/>
      <c r="F379" s="481"/>
    </row>
    <row r="380" spans="2:6" x14ac:dyDescent="0.2">
      <c r="B380" s="481"/>
      <c r="C380" s="481"/>
      <c r="D380" s="481"/>
      <c r="E380" s="481"/>
      <c r="F380" s="481"/>
    </row>
    <row r="381" spans="2:6" x14ac:dyDescent="0.2">
      <c r="B381" s="481"/>
      <c r="C381" s="481"/>
      <c r="D381" s="481"/>
      <c r="E381" s="481"/>
      <c r="F381" s="481"/>
    </row>
    <row r="382" spans="2:6" x14ac:dyDescent="0.2">
      <c r="B382" s="481"/>
      <c r="C382" s="481"/>
      <c r="D382" s="481"/>
      <c r="E382" s="481"/>
      <c r="F382" s="481"/>
    </row>
    <row r="383" spans="2:6" x14ac:dyDescent="0.2">
      <c r="B383" s="481"/>
      <c r="C383" s="481"/>
      <c r="D383" s="481"/>
      <c r="E383" s="481"/>
      <c r="F383" s="481"/>
    </row>
    <row r="384" spans="2:6" x14ac:dyDescent="0.2">
      <c r="B384" s="481"/>
      <c r="C384" s="481"/>
      <c r="D384" s="481"/>
      <c r="E384" s="481"/>
      <c r="F384" s="481"/>
    </row>
    <row r="385" spans="2:6" x14ac:dyDescent="0.2">
      <c r="B385" s="481"/>
      <c r="C385" s="481"/>
      <c r="D385" s="481"/>
      <c r="E385" s="481"/>
      <c r="F385" s="481"/>
    </row>
    <row r="386" spans="2:6" x14ac:dyDescent="0.2">
      <c r="B386" s="481"/>
      <c r="C386" s="481"/>
      <c r="D386" s="481"/>
      <c r="E386" s="481"/>
      <c r="F386" s="481"/>
    </row>
    <row r="387" spans="2:6" x14ac:dyDescent="0.2">
      <c r="B387" s="481"/>
      <c r="C387" s="481"/>
      <c r="D387" s="481"/>
      <c r="E387" s="481"/>
      <c r="F387" s="481"/>
    </row>
    <row r="388" spans="2:6" x14ac:dyDescent="0.2">
      <c r="B388" s="481"/>
      <c r="C388" s="481"/>
      <c r="D388" s="481"/>
      <c r="E388" s="481"/>
      <c r="F388" s="481"/>
    </row>
    <row r="389" spans="2:6" x14ac:dyDescent="0.2">
      <c r="B389" s="481"/>
      <c r="C389" s="481"/>
      <c r="D389" s="481"/>
      <c r="E389" s="481"/>
      <c r="F389" s="481"/>
    </row>
    <row r="390" spans="2:6" x14ac:dyDescent="0.2">
      <c r="B390" s="481"/>
      <c r="C390" s="481"/>
      <c r="D390" s="481"/>
      <c r="E390" s="481"/>
      <c r="F390" s="481"/>
    </row>
    <row r="391" spans="2:6" x14ac:dyDescent="0.2">
      <c r="B391" s="481"/>
      <c r="C391" s="481"/>
      <c r="D391" s="481"/>
      <c r="E391" s="481"/>
      <c r="F391" s="481"/>
    </row>
    <row r="392" spans="2:6" x14ac:dyDescent="0.2">
      <c r="B392" s="481"/>
      <c r="C392" s="481"/>
      <c r="D392" s="481"/>
      <c r="E392" s="481"/>
      <c r="F392" s="481"/>
    </row>
    <row r="393" spans="2:6" x14ac:dyDescent="0.2">
      <c r="B393" s="481"/>
      <c r="C393" s="481"/>
      <c r="D393" s="481"/>
      <c r="E393" s="481"/>
      <c r="F393" s="481"/>
    </row>
    <row r="394" spans="2:6" x14ac:dyDescent="0.2">
      <c r="B394" s="481"/>
      <c r="C394" s="481"/>
      <c r="D394" s="481"/>
      <c r="E394" s="481"/>
      <c r="F394" s="481"/>
    </row>
    <row r="395" spans="2:6" x14ac:dyDescent="0.2">
      <c r="B395" s="481"/>
      <c r="C395" s="481"/>
      <c r="D395" s="481"/>
      <c r="E395" s="481"/>
      <c r="F395" s="481"/>
    </row>
    <row r="396" spans="2:6" x14ac:dyDescent="0.2">
      <c r="B396" s="481"/>
      <c r="C396" s="481"/>
      <c r="D396" s="481"/>
      <c r="E396" s="481"/>
      <c r="F396" s="481"/>
    </row>
    <row r="397" spans="2:6" x14ac:dyDescent="0.2">
      <c r="B397" s="481"/>
      <c r="C397" s="481"/>
      <c r="D397" s="481"/>
      <c r="E397" s="481"/>
      <c r="F397" s="481"/>
    </row>
    <row r="398" spans="2:6" x14ac:dyDescent="0.2">
      <c r="B398" s="481"/>
      <c r="C398" s="481"/>
      <c r="D398" s="481"/>
      <c r="E398" s="481"/>
      <c r="F398" s="481"/>
    </row>
    <row r="399" spans="2:6" x14ac:dyDescent="0.2">
      <c r="B399" s="481"/>
      <c r="C399" s="481"/>
      <c r="D399" s="481"/>
      <c r="E399" s="481"/>
      <c r="F399" s="481"/>
    </row>
    <row r="400" spans="2:6" x14ac:dyDescent="0.2">
      <c r="B400" s="481"/>
      <c r="C400" s="481"/>
      <c r="D400" s="481"/>
      <c r="E400" s="481"/>
      <c r="F400" s="481"/>
    </row>
    <row r="401" spans="2:6" x14ac:dyDescent="0.2">
      <c r="B401" s="481"/>
      <c r="C401" s="481"/>
      <c r="D401" s="481"/>
      <c r="E401" s="481"/>
      <c r="F401" s="481"/>
    </row>
    <row r="402" spans="2:6" x14ac:dyDescent="0.2">
      <c r="B402" s="481"/>
      <c r="C402" s="481"/>
      <c r="D402" s="481"/>
      <c r="E402" s="481"/>
      <c r="F402" s="481"/>
    </row>
    <row r="403" spans="2:6" x14ac:dyDescent="0.2">
      <c r="B403" s="481"/>
      <c r="C403" s="481"/>
      <c r="D403" s="481"/>
      <c r="E403" s="481"/>
      <c r="F403" s="481"/>
    </row>
    <row r="404" spans="2:6" x14ac:dyDescent="0.2">
      <c r="B404" s="481"/>
      <c r="C404" s="481"/>
      <c r="D404" s="481"/>
      <c r="E404" s="481"/>
      <c r="F404" s="481"/>
    </row>
    <row r="405" spans="2:6" x14ac:dyDescent="0.2">
      <c r="B405" s="481"/>
      <c r="C405" s="481"/>
      <c r="D405" s="481"/>
      <c r="E405" s="481"/>
      <c r="F405" s="481"/>
    </row>
    <row r="406" spans="2:6" x14ac:dyDescent="0.2">
      <c r="B406" s="481"/>
      <c r="C406" s="481"/>
      <c r="D406" s="481"/>
      <c r="E406" s="481"/>
      <c r="F406" s="481"/>
    </row>
    <row r="407" spans="2:6" x14ac:dyDescent="0.2">
      <c r="B407" s="481"/>
      <c r="C407" s="481"/>
      <c r="D407" s="481"/>
      <c r="E407" s="481"/>
      <c r="F407" s="481"/>
    </row>
    <row r="408" spans="2:6" x14ac:dyDescent="0.2">
      <c r="B408" s="481"/>
      <c r="C408" s="481"/>
      <c r="D408" s="481"/>
      <c r="E408" s="481"/>
      <c r="F408" s="481"/>
    </row>
    <row r="409" spans="2:6" x14ac:dyDescent="0.2">
      <c r="B409" s="481"/>
      <c r="C409" s="481"/>
      <c r="D409" s="481"/>
      <c r="E409" s="481"/>
      <c r="F409" s="481"/>
    </row>
    <row r="410" spans="2:6" x14ac:dyDescent="0.2">
      <c r="B410" s="481"/>
      <c r="C410" s="481"/>
      <c r="D410" s="481"/>
      <c r="E410" s="481"/>
      <c r="F410" s="481"/>
    </row>
    <row r="411" spans="2:6" x14ac:dyDescent="0.2">
      <c r="B411" s="481"/>
      <c r="C411" s="481"/>
      <c r="D411" s="481"/>
      <c r="E411" s="481"/>
      <c r="F411" s="481"/>
    </row>
    <row r="412" spans="2:6" x14ac:dyDescent="0.2">
      <c r="B412" s="481"/>
      <c r="C412" s="481"/>
      <c r="D412" s="481"/>
      <c r="E412" s="481"/>
      <c r="F412" s="481"/>
    </row>
    <row r="413" spans="2:6" x14ac:dyDescent="0.2">
      <c r="B413" s="481"/>
      <c r="C413" s="481"/>
      <c r="D413" s="481"/>
      <c r="E413" s="481"/>
      <c r="F413" s="481"/>
    </row>
    <row r="414" spans="2:6" x14ac:dyDescent="0.2">
      <c r="B414" s="481"/>
      <c r="C414" s="481"/>
      <c r="D414" s="481"/>
      <c r="E414" s="481"/>
      <c r="F414" s="481"/>
    </row>
    <row r="415" spans="2:6" x14ac:dyDescent="0.2">
      <c r="B415" s="481"/>
      <c r="C415" s="481"/>
      <c r="D415" s="481"/>
      <c r="E415" s="481"/>
      <c r="F415" s="481"/>
    </row>
    <row r="416" spans="2:6" x14ac:dyDescent="0.2">
      <c r="B416" s="481"/>
      <c r="C416" s="481"/>
      <c r="D416" s="481"/>
      <c r="E416" s="481"/>
      <c r="F416" s="481"/>
    </row>
    <row r="417" spans="2:6" x14ac:dyDescent="0.2">
      <c r="B417" s="481"/>
      <c r="C417" s="481"/>
      <c r="D417" s="481"/>
      <c r="E417" s="481"/>
      <c r="F417" s="481"/>
    </row>
    <row r="418" spans="2:6" x14ac:dyDescent="0.2">
      <c r="B418" s="481"/>
      <c r="C418" s="481"/>
      <c r="D418" s="481"/>
      <c r="E418" s="481"/>
      <c r="F418" s="481"/>
    </row>
    <row r="419" spans="2:6" x14ac:dyDescent="0.2">
      <c r="B419" s="481"/>
      <c r="C419" s="481"/>
      <c r="D419" s="481"/>
      <c r="E419" s="481"/>
      <c r="F419" s="481"/>
    </row>
    <row r="420" spans="2:6" x14ac:dyDescent="0.2">
      <c r="B420" s="481"/>
      <c r="C420" s="481"/>
      <c r="D420" s="481"/>
      <c r="E420" s="481"/>
      <c r="F420" s="481"/>
    </row>
    <row r="421" spans="2:6" x14ac:dyDescent="0.2">
      <c r="B421" s="481"/>
      <c r="C421" s="481"/>
      <c r="D421" s="481"/>
      <c r="E421" s="481"/>
      <c r="F421" s="481"/>
    </row>
    <row r="422" spans="2:6" x14ac:dyDescent="0.2">
      <c r="B422" s="481"/>
      <c r="C422" s="481"/>
      <c r="D422" s="481"/>
      <c r="E422" s="481"/>
      <c r="F422" s="481"/>
    </row>
    <row r="423" spans="2:6" x14ac:dyDescent="0.2">
      <c r="B423" s="481"/>
      <c r="C423" s="481"/>
      <c r="D423" s="481"/>
      <c r="E423" s="481"/>
      <c r="F423" s="481"/>
    </row>
    <row r="424" spans="2:6" x14ac:dyDescent="0.2">
      <c r="B424" s="481"/>
      <c r="C424" s="481"/>
      <c r="D424" s="481"/>
      <c r="E424" s="481"/>
      <c r="F424" s="481"/>
    </row>
    <row r="425" spans="2:6" x14ac:dyDescent="0.2">
      <c r="B425" s="481"/>
      <c r="C425" s="481"/>
      <c r="D425" s="481"/>
      <c r="E425" s="481"/>
      <c r="F425" s="481"/>
    </row>
    <row r="426" spans="2:6" x14ac:dyDescent="0.2">
      <c r="B426" s="481"/>
      <c r="C426" s="481"/>
      <c r="D426" s="481"/>
      <c r="E426" s="481"/>
      <c r="F426" s="481"/>
    </row>
    <row r="427" spans="2:6" x14ac:dyDescent="0.2">
      <c r="B427" s="481"/>
      <c r="C427" s="481"/>
      <c r="D427" s="481"/>
      <c r="E427" s="481"/>
      <c r="F427" s="481"/>
    </row>
    <row r="428" spans="2:6" x14ac:dyDescent="0.2">
      <c r="B428" s="481"/>
      <c r="C428" s="481"/>
      <c r="D428" s="481"/>
      <c r="E428" s="481"/>
      <c r="F428" s="481"/>
    </row>
    <row r="429" spans="2:6" x14ac:dyDescent="0.2">
      <c r="B429" s="481"/>
      <c r="C429" s="481"/>
      <c r="D429" s="481"/>
      <c r="E429" s="481"/>
      <c r="F429" s="481"/>
    </row>
    <row r="430" spans="2:6" x14ac:dyDescent="0.2">
      <c r="B430" s="481"/>
      <c r="C430" s="481"/>
      <c r="D430" s="481"/>
      <c r="E430" s="481"/>
      <c r="F430" s="481"/>
    </row>
    <row r="431" spans="2:6" x14ac:dyDescent="0.2">
      <c r="B431" s="481"/>
      <c r="C431" s="481"/>
      <c r="D431" s="481"/>
      <c r="E431" s="481"/>
      <c r="F431" s="481"/>
    </row>
    <row r="432" spans="2:6" x14ac:dyDescent="0.2">
      <c r="B432" s="481"/>
      <c r="C432" s="481"/>
      <c r="D432" s="481"/>
      <c r="E432" s="481"/>
      <c r="F432" s="481"/>
    </row>
    <row r="433" spans="2:6" x14ac:dyDescent="0.2">
      <c r="B433" s="481"/>
      <c r="C433" s="481"/>
      <c r="D433" s="481"/>
      <c r="E433" s="481"/>
      <c r="F433" s="481"/>
    </row>
    <row r="434" spans="2:6" x14ac:dyDescent="0.2">
      <c r="B434" s="481"/>
      <c r="C434" s="481"/>
      <c r="D434" s="481"/>
      <c r="E434" s="481"/>
      <c r="F434" s="481"/>
    </row>
    <row r="435" spans="2:6" x14ac:dyDescent="0.2">
      <c r="B435" s="481"/>
      <c r="C435" s="481"/>
      <c r="D435" s="481"/>
      <c r="E435" s="481"/>
      <c r="F435" s="481"/>
    </row>
    <row r="436" spans="2:6" x14ac:dyDescent="0.2">
      <c r="B436" s="481"/>
      <c r="C436" s="481"/>
      <c r="D436" s="481"/>
      <c r="E436" s="481"/>
      <c r="F436" s="481"/>
    </row>
    <row r="437" spans="2:6" x14ac:dyDescent="0.2">
      <c r="B437" s="481"/>
      <c r="C437" s="481"/>
      <c r="D437" s="481"/>
      <c r="E437" s="481"/>
      <c r="F437" s="481"/>
    </row>
    <row r="438" spans="2:6" x14ac:dyDescent="0.2">
      <c r="B438" s="481"/>
      <c r="C438" s="481"/>
      <c r="D438" s="481"/>
      <c r="E438" s="481"/>
      <c r="F438" s="481"/>
    </row>
    <row r="439" spans="2:6" x14ac:dyDescent="0.2">
      <c r="B439" s="481"/>
      <c r="C439" s="481"/>
      <c r="D439" s="481"/>
      <c r="E439" s="481"/>
      <c r="F439" s="481"/>
    </row>
    <row r="440" spans="2:6" x14ac:dyDescent="0.2">
      <c r="B440" s="481"/>
      <c r="C440" s="481"/>
      <c r="D440" s="481"/>
      <c r="E440" s="481"/>
      <c r="F440" s="481"/>
    </row>
    <row r="441" spans="2:6" x14ac:dyDescent="0.2">
      <c r="B441" s="481"/>
      <c r="C441" s="481"/>
      <c r="D441" s="481"/>
      <c r="E441" s="481"/>
      <c r="F441" s="481"/>
    </row>
    <row r="442" spans="2:6" x14ac:dyDescent="0.2">
      <c r="B442" s="481"/>
      <c r="C442" s="481"/>
      <c r="D442" s="481"/>
      <c r="E442" s="481"/>
      <c r="F442" s="481"/>
    </row>
    <row r="443" spans="2:6" x14ac:dyDescent="0.2">
      <c r="B443" s="481"/>
      <c r="C443" s="481"/>
      <c r="D443" s="481"/>
      <c r="E443" s="481"/>
      <c r="F443" s="481"/>
    </row>
    <row r="444" spans="2:6" x14ac:dyDescent="0.2">
      <c r="B444" s="481"/>
      <c r="C444" s="481"/>
      <c r="D444" s="481"/>
      <c r="E444" s="481"/>
      <c r="F444" s="481"/>
    </row>
    <row r="445" spans="2:6" x14ac:dyDescent="0.2">
      <c r="B445" s="481"/>
      <c r="C445" s="481"/>
      <c r="D445" s="481"/>
      <c r="E445" s="481"/>
      <c r="F445" s="481"/>
    </row>
    <row r="446" spans="2:6" x14ac:dyDescent="0.2">
      <c r="B446" s="481"/>
      <c r="C446" s="481"/>
      <c r="D446" s="481"/>
      <c r="E446" s="481"/>
      <c r="F446" s="481"/>
    </row>
    <row r="447" spans="2:6" x14ac:dyDescent="0.2">
      <c r="B447" s="481"/>
      <c r="C447" s="481"/>
      <c r="D447" s="481"/>
      <c r="E447" s="481"/>
      <c r="F447" s="481"/>
    </row>
    <row r="448" spans="2:6" x14ac:dyDescent="0.2">
      <c r="B448" s="481"/>
      <c r="C448" s="481"/>
      <c r="D448" s="481"/>
      <c r="E448" s="481"/>
      <c r="F448" s="481"/>
    </row>
    <row r="449" spans="2:6" x14ac:dyDescent="0.2">
      <c r="B449" s="481"/>
      <c r="C449" s="481"/>
      <c r="D449" s="481"/>
      <c r="E449" s="481"/>
      <c r="F449" s="481"/>
    </row>
    <row r="450" spans="2:6" x14ac:dyDescent="0.2">
      <c r="B450" s="481"/>
      <c r="C450" s="481"/>
      <c r="D450" s="481"/>
      <c r="E450" s="481"/>
      <c r="F450" s="481"/>
    </row>
    <row r="451" spans="2:6" x14ac:dyDescent="0.2">
      <c r="B451" s="481"/>
      <c r="C451" s="481"/>
      <c r="D451" s="481"/>
      <c r="E451" s="481"/>
      <c r="F451" s="481"/>
    </row>
    <row r="452" spans="2:6" x14ac:dyDescent="0.2">
      <c r="B452" s="481"/>
      <c r="C452" s="481"/>
      <c r="D452" s="481"/>
      <c r="E452" s="481"/>
      <c r="F452" s="481"/>
    </row>
    <row r="453" spans="2:6" x14ac:dyDescent="0.2">
      <c r="B453" s="481"/>
      <c r="C453" s="481"/>
      <c r="D453" s="481"/>
      <c r="E453" s="481"/>
      <c r="F453" s="481"/>
    </row>
    <row r="454" spans="2:6" x14ac:dyDescent="0.2">
      <c r="B454" s="481"/>
      <c r="C454" s="481"/>
      <c r="D454" s="481"/>
      <c r="E454" s="481"/>
      <c r="F454" s="481"/>
    </row>
    <row r="455" spans="2:6" x14ac:dyDescent="0.2">
      <c r="B455" s="481"/>
      <c r="C455" s="481"/>
      <c r="D455" s="481"/>
      <c r="E455" s="481"/>
      <c r="F455" s="481"/>
    </row>
    <row r="456" spans="2:6" x14ac:dyDescent="0.2">
      <c r="B456" s="481"/>
      <c r="C456" s="481"/>
      <c r="D456" s="481"/>
      <c r="E456" s="481"/>
      <c r="F456" s="481"/>
    </row>
    <row r="457" spans="2:6" x14ac:dyDescent="0.2">
      <c r="B457" s="481"/>
      <c r="C457" s="481"/>
      <c r="D457" s="481"/>
      <c r="E457" s="481"/>
      <c r="F457" s="481"/>
    </row>
    <row r="458" spans="2:6" x14ac:dyDescent="0.2">
      <c r="B458" s="481"/>
      <c r="C458" s="481"/>
      <c r="D458" s="481"/>
      <c r="E458" s="481"/>
      <c r="F458" s="481"/>
    </row>
    <row r="459" spans="2:6" x14ac:dyDescent="0.2">
      <c r="B459" s="481"/>
      <c r="C459" s="481"/>
      <c r="D459" s="481"/>
      <c r="E459" s="481"/>
      <c r="F459" s="481"/>
    </row>
    <row r="460" spans="2:6" x14ac:dyDescent="0.2">
      <c r="B460" s="481"/>
      <c r="C460" s="481"/>
      <c r="D460" s="481"/>
      <c r="E460" s="481"/>
      <c r="F460" s="481"/>
    </row>
    <row r="461" spans="2:6" x14ac:dyDescent="0.2">
      <c r="B461" s="481"/>
      <c r="C461" s="481"/>
      <c r="D461" s="481"/>
      <c r="E461" s="481"/>
      <c r="F461" s="481"/>
    </row>
    <row r="462" spans="2:6" x14ac:dyDescent="0.2">
      <c r="B462" s="481"/>
      <c r="C462" s="481"/>
      <c r="D462" s="481"/>
      <c r="E462" s="481"/>
      <c r="F462" s="481"/>
    </row>
    <row r="463" spans="2:6" x14ac:dyDescent="0.2">
      <c r="B463" s="481"/>
      <c r="C463" s="481"/>
      <c r="D463" s="481"/>
      <c r="E463" s="481"/>
      <c r="F463" s="481"/>
    </row>
    <row r="464" spans="2:6" x14ac:dyDescent="0.2">
      <c r="B464" s="481"/>
      <c r="C464" s="481"/>
      <c r="D464" s="481"/>
      <c r="E464" s="481"/>
      <c r="F464" s="481"/>
    </row>
    <row r="465" spans="2:6" x14ac:dyDescent="0.2">
      <c r="B465" s="481"/>
      <c r="C465" s="481"/>
      <c r="D465" s="481"/>
      <c r="E465" s="481"/>
      <c r="F465" s="481"/>
    </row>
    <row r="466" spans="2:6" x14ac:dyDescent="0.2">
      <c r="B466" s="481"/>
      <c r="C466" s="481"/>
      <c r="D466" s="481"/>
      <c r="E466" s="481"/>
      <c r="F466" s="481"/>
    </row>
    <row r="467" spans="2:6" x14ac:dyDescent="0.2">
      <c r="B467" s="481"/>
      <c r="C467" s="481"/>
      <c r="D467" s="481"/>
      <c r="E467" s="481"/>
      <c r="F467" s="481"/>
    </row>
    <row r="468" spans="2:6" x14ac:dyDescent="0.2">
      <c r="B468" s="481"/>
      <c r="C468" s="481"/>
      <c r="D468" s="481"/>
      <c r="E468" s="481"/>
      <c r="F468" s="481"/>
    </row>
    <row r="469" spans="2:6" x14ac:dyDescent="0.2">
      <c r="B469" s="481"/>
      <c r="C469" s="481"/>
      <c r="D469" s="481"/>
      <c r="E469" s="481"/>
      <c r="F469" s="481"/>
    </row>
    <row r="470" spans="2:6" x14ac:dyDescent="0.2">
      <c r="B470" s="481"/>
      <c r="C470" s="481"/>
      <c r="D470" s="481"/>
      <c r="E470" s="481"/>
      <c r="F470" s="481"/>
    </row>
    <row r="471" spans="2:6" x14ac:dyDescent="0.2">
      <c r="B471" s="481"/>
      <c r="C471" s="481"/>
      <c r="D471" s="481"/>
      <c r="E471" s="481"/>
      <c r="F471" s="481"/>
    </row>
    <row r="472" spans="2:6" x14ac:dyDescent="0.2">
      <c r="B472" s="481"/>
      <c r="C472" s="481"/>
      <c r="D472" s="481"/>
      <c r="E472" s="481"/>
      <c r="F472" s="481"/>
    </row>
    <row r="473" spans="2:6" x14ac:dyDescent="0.2">
      <c r="B473" s="481"/>
      <c r="C473" s="481"/>
      <c r="D473" s="481"/>
      <c r="E473" s="481"/>
      <c r="F473" s="481"/>
    </row>
    <row r="474" spans="2:6" x14ac:dyDescent="0.2">
      <c r="B474" s="481"/>
      <c r="C474" s="481"/>
      <c r="D474" s="481"/>
      <c r="E474" s="481"/>
      <c r="F474" s="481"/>
    </row>
    <row r="475" spans="2:6" x14ac:dyDescent="0.2">
      <c r="B475" s="481"/>
      <c r="C475" s="481"/>
      <c r="D475" s="481"/>
      <c r="E475" s="481"/>
      <c r="F475" s="481"/>
    </row>
    <row r="476" spans="2:6" x14ac:dyDescent="0.2">
      <c r="B476" s="481"/>
      <c r="C476" s="481"/>
      <c r="D476" s="481"/>
      <c r="E476" s="481"/>
      <c r="F476" s="481"/>
    </row>
    <row r="477" spans="2:6" x14ac:dyDescent="0.2">
      <c r="B477" s="481"/>
      <c r="C477" s="481"/>
      <c r="D477" s="481"/>
      <c r="E477" s="481"/>
      <c r="F477" s="481"/>
    </row>
    <row r="478" spans="2:6" x14ac:dyDescent="0.2">
      <c r="B478" s="481"/>
      <c r="C478" s="481"/>
      <c r="D478" s="481"/>
      <c r="E478" s="481"/>
      <c r="F478" s="481"/>
    </row>
    <row r="479" spans="2:6" x14ac:dyDescent="0.2">
      <c r="B479" s="481"/>
      <c r="C479" s="481"/>
      <c r="D479" s="481"/>
      <c r="E479" s="481"/>
      <c r="F479" s="481"/>
    </row>
    <row r="480" spans="2:6" x14ac:dyDescent="0.2">
      <c r="B480" s="481"/>
      <c r="C480" s="481"/>
      <c r="D480" s="481"/>
      <c r="E480" s="481"/>
      <c r="F480" s="481"/>
    </row>
    <row r="481" spans="2:6" x14ac:dyDescent="0.2">
      <c r="B481" s="481"/>
      <c r="C481" s="481"/>
      <c r="D481" s="481"/>
      <c r="E481" s="481"/>
      <c r="F481" s="481"/>
    </row>
    <row r="482" spans="2:6" x14ac:dyDescent="0.2">
      <c r="B482" s="481"/>
      <c r="C482" s="481"/>
      <c r="D482" s="481"/>
      <c r="E482" s="481"/>
      <c r="F482" s="481"/>
    </row>
    <row r="483" spans="2:6" x14ac:dyDescent="0.2">
      <c r="B483" s="481"/>
      <c r="C483" s="481"/>
      <c r="D483" s="481"/>
      <c r="E483" s="481"/>
      <c r="F483" s="481"/>
    </row>
    <row r="484" spans="2:6" x14ac:dyDescent="0.2">
      <c r="B484" s="481"/>
      <c r="C484" s="481"/>
      <c r="D484" s="481"/>
      <c r="E484" s="481"/>
      <c r="F484" s="481"/>
    </row>
    <row r="485" spans="2:6" x14ac:dyDescent="0.2">
      <c r="B485" s="481"/>
      <c r="C485" s="481"/>
      <c r="D485" s="481"/>
      <c r="E485" s="481"/>
      <c r="F485" s="481"/>
    </row>
    <row r="486" spans="2:6" x14ac:dyDescent="0.2">
      <c r="B486" s="481"/>
      <c r="C486" s="481"/>
      <c r="D486" s="481"/>
      <c r="E486" s="481"/>
      <c r="F486" s="481"/>
    </row>
    <row r="487" spans="2:6" x14ac:dyDescent="0.2">
      <c r="B487" s="481"/>
      <c r="C487" s="481"/>
      <c r="D487" s="481"/>
      <c r="E487" s="481"/>
      <c r="F487" s="481"/>
    </row>
    <row r="488" spans="2:6" x14ac:dyDescent="0.2">
      <c r="B488" s="481"/>
      <c r="C488" s="481"/>
      <c r="D488" s="481"/>
      <c r="E488" s="481"/>
      <c r="F488" s="481"/>
    </row>
    <row r="489" spans="2:6" x14ac:dyDescent="0.2">
      <c r="B489" s="481"/>
      <c r="C489" s="481"/>
      <c r="D489" s="481"/>
      <c r="E489" s="481"/>
      <c r="F489" s="481"/>
    </row>
    <row r="490" spans="2:6" x14ac:dyDescent="0.2">
      <c r="B490" s="481"/>
      <c r="C490" s="481"/>
      <c r="D490" s="481"/>
      <c r="E490" s="481"/>
      <c r="F490" s="481"/>
    </row>
    <row r="491" spans="2:6" x14ac:dyDescent="0.2">
      <c r="B491" s="481"/>
      <c r="C491" s="481"/>
      <c r="D491" s="481"/>
      <c r="E491" s="481"/>
      <c r="F491" s="481"/>
    </row>
    <row r="492" spans="2:6" x14ac:dyDescent="0.2">
      <c r="B492" s="481"/>
      <c r="C492" s="481"/>
      <c r="D492" s="481"/>
      <c r="E492" s="481"/>
      <c r="F492" s="481"/>
    </row>
    <row r="493" spans="2:6" x14ac:dyDescent="0.2">
      <c r="B493" s="481"/>
      <c r="C493" s="481"/>
      <c r="D493" s="481"/>
      <c r="E493" s="481"/>
      <c r="F493" s="481"/>
    </row>
    <row r="494" spans="2:6" x14ac:dyDescent="0.2">
      <c r="B494" s="481"/>
      <c r="C494" s="481"/>
      <c r="D494" s="481"/>
      <c r="E494" s="481"/>
      <c r="F494" s="481"/>
    </row>
    <row r="495" spans="2:6" x14ac:dyDescent="0.2">
      <c r="B495" s="481"/>
      <c r="C495" s="481"/>
      <c r="D495" s="481"/>
      <c r="E495" s="481"/>
      <c r="F495" s="481"/>
    </row>
    <row r="496" spans="2:6" x14ac:dyDescent="0.2">
      <c r="B496" s="481"/>
      <c r="C496" s="481"/>
      <c r="D496" s="481"/>
      <c r="E496" s="481"/>
      <c r="F496" s="481"/>
    </row>
    <row r="497" spans="2:6" x14ac:dyDescent="0.2">
      <c r="B497" s="481"/>
      <c r="C497" s="481"/>
      <c r="D497" s="481"/>
      <c r="E497" s="481"/>
      <c r="F497" s="481"/>
    </row>
    <row r="498" spans="2:6" x14ac:dyDescent="0.2">
      <c r="B498" s="481"/>
      <c r="C498" s="481"/>
      <c r="D498" s="481"/>
      <c r="E498" s="481"/>
      <c r="F498" s="481"/>
    </row>
    <row r="499" spans="2:6" x14ac:dyDescent="0.2">
      <c r="B499" s="481"/>
      <c r="C499" s="481"/>
      <c r="D499" s="481"/>
      <c r="E499" s="481"/>
      <c r="F499" s="481"/>
    </row>
    <row r="500" spans="2:6" x14ac:dyDescent="0.2">
      <c r="B500" s="481"/>
      <c r="C500" s="481"/>
      <c r="D500" s="481"/>
      <c r="E500" s="481"/>
      <c r="F500" s="481"/>
    </row>
    <row r="501" spans="2:6" x14ac:dyDescent="0.2">
      <c r="B501" s="481"/>
      <c r="C501" s="481"/>
      <c r="D501" s="481"/>
      <c r="E501" s="481"/>
      <c r="F501" s="481"/>
    </row>
    <row r="502" spans="2:6" x14ac:dyDescent="0.2">
      <c r="B502" s="481"/>
      <c r="C502" s="481"/>
      <c r="D502" s="481"/>
      <c r="E502" s="481"/>
      <c r="F502" s="481"/>
    </row>
    <row r="503" spans="2:6" x14ac:dyDescent="0.2">
      <c r="B503" s="481"/>
      <c r="C503" s="481"/>
      <c r="D503" s="481"/>
      <c r="E503" s="481"/>
      <c r="F503" s="481"/>
    </row>
    <row r="504" spans="2:6" x14ac:dyDescent="0.2">
      <c r="B504" s="481"/>
      <c r="C504" s="481"/>
      <c r="D504" s="481"/>
      <c r="E504" s="481"/>
      <c r="F504" s="481"/>
    </row>
    <row r="505" spans="2:6" x14ac:dyDescent="0.2">
      <c r="B505" s="481"/>
      <c r="C505" s="481"/>
      <c r="D505" s="481"/>
      <c r="E505" s="481"/>
      <c r="F505" s="481"/>
    </row>
    <row r="506" spans="2:6" x14ac:dyDescent="0.2">
      <c r="B506" s="481"/>
      <c r="C506" s="481"/>
      <c r="D506" s="481"/>
      <c r="E506" s="481"/>
      <c r="F506" s="481"/>
    </row>
    <row r="507" spans="2:6" x14ac:dyDescent="0.2">
      <c r="B507" s="481"/>
      <c r="C507" s="481"/>
      <c r="D507" s="481"/>
      <c r="E507" s="481"/>
      <c r="F507" s="481"/>
    </row>
    <row r="508" spans="2:6" x14ac:dyDescent="0.2">
      <c r="B508" s="481"/>
      <c r="C508" s="481"/>
      <c r="D508" s="481"/>
      <c r="E508" s="481"/>
      <c r="F508" s="481"/>
    </row>
    <row r="509" spans="2:6" x14ac:dyDescent="0.2">
      <c r="B509" s="481"/>
      <c r="C509" s="481"/>
      <c r="D509" s="481"/>
      <c r="E509" s="481"/>
      <c r="F509" s="481"/>
    </row>
    <row r="510" spans="2:6" x14ac:dyDescent="0.2">
      <c r="B510" s="481"/>
      <c r="C510" s="481"/>
      <c r="D510" s="481"/>
      <c r="E510" s="481"/>
      <c r="F510" s="481"/>
    </row>
    <row r="511" spans="2:6" x14ac:dyDescent="0.2">
      <c r="B511" s="481"/>
      <c r="C511" s="481"/>
      <c r="D511" s="481"/>
      <c r="E511" s="481"/>
      <c r="F511" s="481"/>
    </row>
    <row r="512" spans="2:6" x14ac:dyDescent="0.2">
      <c r="B512" s="481"/>
      <c r="C512" s="481"/>
      <c r="D512" s="481"/>
      <c r="E512" s="481"/>
      <c r="F512" s="481"/>
    </row>
    <row r="513" spans="2:6" x14ac:dyDescent="0.2">
      <c r="B513" s="481"/>
      <c r="C513" s="481"/>
      <c r="D513" s="481"/>
      <c r="E513" s="481"/>
      <c r="F513" s="481"/>
    </row>
    <row r="514" spans="2:6" x14ac:dyDescent="0.2">
      <c r="B514" s="481"/>
      <c r="C514" s="481"/>
      <c r="D514" s="481"/>
      <c r="E514" s="481"/>
      <c r="F514" s="481"/>
    </row>
    <row r="515" spans="2:6" x14ac:dyDescent="0.2">
      <c r="B515" s="481"/>
      <c r="C515" s="481"/>
      <c r="D515" s="481"/>
      <c r="E515" s="481"/>
      <c r="F515" s="481"/>
    </row>
    <row r="516" spans="2:6" x14ac:dyDescent="0.2">
      <c r="B516" s="481"/>
      <c r="C516" s="481"/>
      <c r="D516" s="481"/>
      <c r="E516" s="481"/>
      <c r="F516" s="481"/>
    </row>
    <row r="517" spans="2:6" x14ac:dyDescent="0.2">
      <c r="B517" s="481"/>
      <c r="C517" s="481"/>
      <c r="D517" s="481"/>
      <c r="E517" s="481"/>
      <c r="F517" s="481"/>
    </row>
    <row r="518" spans="2:6" x14ac:dyDescent="0.2">
      <c r="B518" s="481"/>
      <c r="C518" s="481"/>
      <c r="D518" s="481"/>
      <c r="E518" s="481"/>
      <c r="F518" s="481"/>
    </row>
    <row r="519" spans="2:6" x14ac:dyDescent="0.2">
      <c r="B519" s="481"/>
      <c r="C519" s="481"/>
      <c r="D519" s="481"/>
      <c r="E519" s="481"/>
      <c r="F519" s="481"/>
    </row>
    <row r="520" spans="2:6" x14ac:dyDescent="0.2">
      <c r="B520" s="481"/>
      <c r="C520" s="481"/>
      <c r="D520" s="481"/>
      <c r="E520" s="481"/>
      <c r="F520" s="481"/>
    </row>
    <row r="521" spans="2:6" x14ac:dyDescent="0.2">
      <c r="B521" s="481"/>
      <c r="C521" s="481"/>
      <c r="D521" s="481"/>
      <c r="E521" s="481"/>
      <c r="F521" s="481"/>
    </row>
    <row r="522" spans="2:6" x14ac:dyDescent="0.2">
      <c r="B522" s="481"/>
      <c r="C522" s="481"/>
      <c r="D522" s="481"/>
      <c r="E522" s="481"/>
      <c r="F522" s="481"/>
    </row>
    <row r="523" spans="2:6" x14ac:dyDescent="0.2">
      <c r="B523" s="481"/>
      <c r="C523" s="481"/>
      <c r="D523" s="481"/>
      <c r="E523" s="481"/>
      <c r="F523" s="481"/>
    </row>
    <row r="524" spans="2:6" x14ac:dyDescent="0.2">
      <c r="B524" s="481"/>
      <c r="C524" s="481"/>
      <c r="D524" s="481"/>
      <c r="E524" s="481"/>
      <c r="F524" s="481"/>
    </row>
    <row r="525" spans="2:6" x14ac:dyDescent="0.2">
      <c r="B525" s="481"/>
      <c r="C525" s="481"/>
      <c r="D525" s="481"/>
      <c r="E525" s="481"/>
      <c r="F525" s="481"/>
    </row>
    <row r="526" spans="2:6" x14ac:dyDescent="0.2">
      <c r="B526" s="481"/>
      <c r="C526" s="481"/>
      <c r="D526" s="481"/>
      <c r="E526" s="481"/>
      <c r="F526" s="481"/>
    </row>
    <row r="527" spans="2:6" x14ac:dyDescent="0.2">
      <c r="B527" s="481"/>
      <c r="C527" s="481"/>
      <c r="D527" s="481"/>
      <c r="E527" s="481"/>
      <c r="F527" s="481"/>
    </row>
    <row r="528" spans="2:6" x14ac:dyDescent="0.2">
      <c r="B528" s="481"/>
      <c r="C528" s="481"/>
      <c r="D528" s="481"/>
      <c r="E528" s="481"/>
      <c r="F528" s="481"/>
    </row>
    <row r="529" spans="2:6" x14ac:dyDescent="0.2">
      <c r="B529" s="481"/>
      <c r="C529" s="481"/>
      <c r="D529" s="481"/>
      <c r="E529" s="481"/>
      <c r="F529" s="481"/>
    </row>
    <row r="530" spans="2:6" x14ac:dyDescent="0.2">
      <c r="B530" s="481"/>
      <c r="C530" s="481"/>
      <c r="D530" s="481"/>
      <c r="E530" s="481"/>
      <c r="F530" s="481"/>
    </row>
  </sheetData>
  <pageMargins left="0.70866141732283472" right="0.70866141732283472" top="0.74803149606299213" bottom="0.74803149606299213" header="0.31496062992125984" footer="0.31496062992125984"/>
  <pageSetup paperSize="9" scale="42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1"/>
  <sheetViews>
    <sheetView topLeftCell="A43" zoomScale="75" workbookViewId="0">
      <selection activeCell="B56" sqref="B56"/>
    </sheetView>
  </sheetViews>
  <sheetFormatPr defaultRowHeight="12.75" x14ac:dyDescent="0.2"/>
  <cols>
    <col min="1" max="1" width="15.85546875" style="352" customWidth="1"/>
    <col min="2" max="3" width="10.5703125" style="352" customWidth="1"/>
    <col min="4" max="4" width="9.85546875" style="352" customWidth="1"/>
    <col min="5" max="5" width="9.28515625" style="352" customWidth="1"/>
    <col min="6" max="6" width="70.28515625" style="352" customWidth="1"/>
    <col min="7" max="7" width="21.42578125" style="352" customWidth="1"/>
    <col min="8" max="8" width="20.85546875" style="482" customWidth="1"/>
    <col min="9" max="9" width="21.140625" style="352" customWidth="1"/>
    <col min="10" max="10" width="13.85546875" style="352" customWidth="1"/>
    <col min="11" max="16384" width="9.140625" style="352"/>
  </cols>
  <sheetData>
    <row r="1" spans="1:10" ht="15" x14ac:dyDescent="0.2">
      <c r="G1" s="353"/>
      <c r="H1" s="354"/>
    </row>
    <row r="3" spans="1:10" ht="23.25" x14ac:dyDescent="0.35">
      <c r="A3" s="355" t="s">
        <v>521</v>
      </c>
      <c r="B3" s="356"/>
      <c r="C3" s="356"/>
      <c r="D3" s="356"/>
      <c r="E3" s="356"/>
      <c r="F3" s="356"/>
      <c r="G3" s="356"/>
      <c r="H3" s="357"/>
      <c r="I3" s="358"/>
      <c r="J3" s="358"/>
    </row>
    <row r="4" spans="1:10" ht="24.75" customHeight="1" x14ac:dyDescent="0.25">
      <c r="A4" s="355" t="s">
        <v>308</v>
      </c>
      <c r="B4" s="355"/>
      <c r="C4" s="355"/>
      <c r="D4" s="355"/>
      <c r="E4" s="359"/>
      <c r="F4" s="359"/>
      <c r="G4" s="358"/>
      <c r="H4" s="360"/>
      <c r="I4" s="358"/>
    </row>
    <row r="5" spans="1:10" ht="15.75" thickBot="1" x14ac:dyDescent="0.25">
      <c r="B5" s="361"/>
      <c r="C5" s="361"/>
      <c r="G5" s="362"/>
      <c r="H5" s="363"/>
      <c r="I5" s="353"/>
      <c r="J5" s="364" t="s">
        <v>245</v>
      </c>
    </row>
    <row r="6" spans="1:10" ht="24" customHeight="1" x14ac:dyDescent="0.25">
      <c r="A6" s="365" t="s">
        <v>309</v>
      </c>
      <c r="B6" s="366" t="s">
        <v>310</v>
      </c>
      <c r="C6" s="367"/>
      <c r="D6" s="367"/>
      <c r="E6" s="368"/>
      <c r="F6" s="369" t="s">
        <v>311</v>
      </c>
      <c r="G6" s="369" t="s">
        <v>312</v>
      </c>
      <c r="H6" s="370" t="s">
        <v>313</v>
      </c>
      <c r="I6" s="369" t="s">
        <v>265</v>
      </c>
      <c r="J6" s="369" t="s">
        <v>314</v>
      </c>
    </row>
    <row r="7" spans="1:10" ht="17.25" customHeight="1" x14ac:dyDescent="0.25">
      <c r="A7" s="371" t="s">
        <v>315</v>
      </c>
      <c r="B7" s="372" t="s">
        <v>316</v>
      </c>
      <c r="C7" s="373" t="s">
        <v>317</v>
      </c>
      <c r="D7" s="374" t="s">
        <v>318</v>
      </c>
      <c r="E7" s="375" t="s">
        <v>319</v>
      </c>
      <c r="F7" s="376"/>
      <c r="G7" s="377" t="s">
        <v>267</v>
      </c>
      <c r="H7" s="378" t="s">
        <v>320</v>
      </c>
      <c r="I7" s="377" t="s">
        <v>321</v>
      </c>
      <c r="J7" s="377" t="s">
        <v>322</v>
      </c>
    </row>
    <row r="8" spans="1:10" ht="15" x14ac:dyDescent="0.25">
      <c r="A8" s="379" t="s">
        <v>323</v>
      </c>
      <c r="B8" s="380" t="s">
        <v>324</v>
      </c>
      <c r="C8" s="373"/>
      <c r="D8" s="373"/>
      <c r="E8" s="381" t="s">
        <v>325</v>
      </c>
      <c r="F8" s="382"/>
      <c r="G8" s="377" t="s">
        <v>274</v>
      </c>
      <c r="H8" s="378" t="s">
        <v>326</v>
      </c>
      <c r="I8" s="383" t="s">
        <v>482</v>
      </c>
      <c r="J8" s="384" t="s">
        <v>328</v>
      </c>
    </row>
    <row r="9" spans="1:10" ht="15.75" thickBot="1" x14ac:dyDescent="0.3">
      <c r="A9" s="379" t="s">
        <v>329</v>
      </c>
      <c r="B9" s="385"/>
      <c r="C9" s="386"/>
      <c r="D9" s="386"/>
      <c r="E9" s="387"/>
      <c r="F9" s="388"/>
      <c r="G9" s="383"/>
      <c r="H9" s="389"/>
      <c r="I9" s="390" t="s">
        <v>330</v>
      </c>
      <c r="J9" s="391"/>
    </row>
    <row r="10" spans="1:10" ht="15" thickBot="1" x14ac:dyDescent="0.25">
      <c r="A10" s="392" t="s">
        <v>0</v>
      </c>
      <c r="B10" s="393" t="s">
        <v>331</v>
      </c>
      <c r="C10" s="394" t="s">
        <v>332</v>
      </c>
      <c r="D10" s="394" t="s">
        <v>333</v>
      </c>
      <c r="E10" s="395" t="s">
        <v>334</v>
      </c>
      <c r="F10" s="395" t="s">
        <v>335</v>
      </c>
      <c r="G10" s="395">
        <v>1</v>
      </c>
      <c r="H10" s="396">
        <v>2</v>
      </c>
      <c r="I10" s="395">
        <v>3</v>
      </c>
      <c r="J10" s="395">
        <v>4</v>
      </c>
    </row>
    <row r="11" spans="1:10" ht="24.75" customHeight="1" x14ac:dyDescent="0.25">
      <c r="A11" s="397" t="s">
        <v>336</v>
      </c>
      <c r="B11" s="398" t="s">
        <v>337</v>
      </c>
      <c r="C11" s="399"/>
      <c r="D11" s="400"/>
      <c r="E11" s="401"/>
      <c r="F11" s="402" t="s">
        <v>284</v>
      </c>
      <c r="G11" s="403">
        <f>SUM(G12+G18+G19+G71)</f>
        <v>43990150</v>
      </c>
      <c r="H11" s="403">
        <f>SUM(H12+H18+H19+H71)</f>
        <v>57785147</v>
      </c>
      <c r="I11" s="403">
        <f>SUM(I12+I18+I19+I71)</f>
        <v>38288374</v>
      </c>
      <c r="J11" s="404">
        <f t="shared" ref="J11:J74" si="0">SUM($I11/H11)*100</f>
        <v>66.259888548868801</v>
      </c>
    </row>
    <row r="12" spans="1:10" ht="18.95" customHeight="1" x14ac:dyDescent="0.25">
      <c r="A12" s="405" t="s">
        <v>336</v>
      </c>
      <c r="B12" s="406"/>
      <c r="C12" s="407" t="s">
        <v>338</v>
      </c>
      <c r="D12" s="407"/>
      <c r="E12" s="408"/>
      <c r="F12" s="409" t="s">
        <v>339</v>
      </c>
      <c r="G12" s="410">
        <f>SUM(G13+G14+G16+G17)</f>
        <v>17595248</v>
      </c>
      <c r="H12" s="410">
        <f>SUM(H13+H14+H16+H17)</f>
        <v>19848278</v>
      </c>
      <c r="I12" s="410">
        <f>SUM(I13+I14+I16+I17)</f>
        <v>12933125</v>
      </c>
      <c r="J12" s="411">
        <f t="shared" si="0"/>
        <v>65.159934781244004</v>
      </c>
    </row>
    <row r="13" spans="1:10" ht="18.95" customHeight="1" x14ac:dyDescent="0.25">
      <c r="A13" s="412" t="s">
        <v>336</v>
      </c>
      <c r="B13" s="406"/>
      <c r="C13" s="407"/>
      <c r="D13" s="413" t="s">
        <v>340</v>
      </c>
      <c r="E13" s="414"/>
      <c r="F13" s="415" t="s">
        <v>341</v>
      </c>
      <c r="G13" s="416">
        <v>15663825</v>
      </c>
      <c r="H13" s="416">
        <v>15663825</v>
      </c>
      <c r="I13" s="416">
        <v>11923106</v>
      </c>
      <c r="J13" s="417">
        <f t="shared" si="0"/>
        <v>76.11873855843001</v>
      </c>
    </row>
    <row r="14" spans="1:10" ht="18.95" customHeight="1" x14ac:dyDescent="0.25">
      <c r="A14" s="412" t="s">
        <v>336</v>
      </c>
      <c r="B14" s="406"/>
      <c r="C14" s="407"/>
      <c r="D14" s="413" t="s">
        <v>342</v>
      </c>
      <c r="E14" s="414"/>
      <c r="F14" s="415" t="s">
        <v>343</v>
      </c>
      <c r="G14" s="416">
        <f>SUM(G15:G15)</f>
        <v>145200</v>
      </c>
      <c r="H14" s="416">
        <f>SUM(H15:H15)</f>
        <v>145200</v>
      </c>
      <c r="I14" s="416">
        <f>SUM(I15:I15)</f>
        <v>154438</v>
      </c>
      <c r="J14" s="417">
        <f t="shared" si="0"/>
        <v>106.36225895316804</v>
      </c>
    </row>
    <row r="15" spans="1:10" ht="18.95" customHeight="1" x14ac:dyDescent="0.2">
      <c r="A15" s="419" t="s">
        <v>336</v>
      </c>
      <c r="B15" s="420"/>
      <c r="C15" s="421"/>
      <c r="D15" s="422"/>
      <c r="E15" s="423" t="s">
        <v>344</v>
      </c>
      <c r="F15" s="424" t="s">
        <v>345</v>
      </c>
      <c r="G15" s="425">
        <v>145200</v>
      </c>
      <c r="H15" s="425">
        <v>145200</v>
      </c>
      <c r="I15" s="425">
        <v>154438</v>
      </c>
      <c r="J15" s="426">
        <f t="shared" si="0"/>
        <v>106.36225895316804</v>
      </c>
    </row>
    <row r="16" spans="1:10" ht="18.95" customHeight="1" x14ac:dyDescent="0.25">
      <c r="A16" s="412" t="s">
        <v>336</v>
      </c>
      <c r="B16" s="406"/>
      <c r="C16" s="407"/>
      <c r="D16" s="413" t="s">
        <v>346</v>
      </c>
      <c r="E16" s="414"/>
      <c r="F16" s="415" t="s">
        <v>347</v>
      </c>
      <c r="G16" s="416">
        <v>3600</v>
      </c>
      <c r="H16" s="416">
        <v>3600</v>
      </c>
      <c r="I16" s="416">
        <v>2475</v>
      </c>
      <c r="J16" s="417">
        <f t="shared" si="0"/>
        <v>68.75</v>
      </c>
    </row>
    <row r="17" spans="1:10" ht="18.95" customHeight="1" x14ac:dyDescent="0.25">
      <c r="A17" s="412" t="s">
        <v>336</v>
      </c>
      <c r="B17" s="406"/>
      <c r="C17" s="407"/>
      <c r="D17" s="413" t="s">
        <v>348</v>
      </c>
      <c r="E17" s="414"/>
      <c r="F17" s="415" t="s">
        <v>349</v>
      </c>
      <c r="G17" s="416">
        <v>1782623</v>
      </c>
      <c r="H17" s="416">
        <v>4035653</v>
      </c>
      <c r="I17" s="416">
        <v>853106</v>
      </c>
      <c r="J17" s="417">
        <f t="shared" si="0"/>
        <v>21.139230751504158</v>
      </c>
    </row>
    <row r="18" spans="1:10" ht="18.95" customHeight="1" x14ac:dyDescent="0.25">
      <c r="A18" s="405" t="s">
        <v>336</v>
      </c>
      <c r="B18" s="427"/>
      <c r="C18" s="428" t="s">
        <v>350</v>
      </c>
      <c r="D18" s="428"/>
      <c r="E18" s="429"/>
      <c r="F18" s="430" t="s">
        <v>351</v>
      </c>
      <c r="G18" s="431">
        <v>6898562</v>
      </c>
      <c r="H18" s="431">
        <v>7780040</v>
      </c>
      <c r="I18" s="432">
        <v>4990778</v>
      </c>
      <c r="J18" s="411">
        <f t="shared" si="0"/>
        <v>64.148487668443863</v>
      </c>
    </row>
    <row r="19" spans="1:10" ht="18.95" customHeight="1" x14ac:dyDescent="0.25">
      <c r="A19" s="405" t="s">
        <v>336</v>
      </c>
      <c r="B19" s="427"/>
      <c r="C19" s="441" t="s">
        <v>374</v>
      </c>
      <c r="D19" s="428"/>
      <c r="E19" s="442"/>
      <c r="F19" s="430" t="s">
        <v>375</v>
      </c>
      <c r="G19" s="443">
        <f>SUM(G20+G23+G28+G38+G50+G44+G53)</f>
        <v>19044726</v>
      </c>
      <c r="H19" s="443">
        <f>SUM(H20+H23+H28+H38+H50+H44+H53)</f>
        <v>29746265</v>
      </c>
      <c r="I19" s="444">
        <f>SUM(I20+I23+I28+I38+I50+I44+I53)</f>
        <v>20158582</v>
      </c>
      <c r="J19" s="411">
        <f t="shared" si="0"/>
        <v>67.768447568123264</v>
      </c>
    </row>
    <row r="20" spans="1:10" ht="18.95" customHeight="1" x14ac:dyDescent="0.2">
      <c r="A20" s="412" t="s">
        <v>336</v>
      </c>
      <c r="B20" s="445"/>
      <c r="C20" s="446"/>
      <c r="D20" s="413" t="s">
        <v>376</v>
      </c>
      <c r="E20" s="447"/>
      <c r="F20" s="415" t="s">
        <v>377</v>
      </c>
      <c r="G20" s="448">
        <f>SUM(G21:G22)</f>
        <v>62085</v>
      </c>
      <c r="H20" s="448">
        <f>SUM(H21:H22)</f>
        <v>62085</v>
      </c>
      <c r="I20" s="448">
        <f>SUM(I21:I22)</f>
        <v>31063</v>
      </c>
      <c r="J20" s="417">
        <f t="shared" si="0"/>
        <v>50.033019247805434</v>
      </c>
    </row>
    <row r="21" spans="1:10" ht="18.95" customHeight="1" x14ac:dyDescent="0.2">
      <c r="A21" s="419" t="s">
        <v>336</v>
      </c>
      <c r="B21" s="445"/>
      <c r="C21" s="449"/>
      <c r="D21" s="450"/>
      <c r="E21" s="451">
        <v>631001</v>
      </c>
      <c r="F21" s="452" t="s">
        <v>378</v>
      </c>
      <c r="G21" s="453">
        <v>42085</v>
      </c>
      <c r="H21" s="453">
        <v>42085</v>
      </c>
      <c r="I21" s="453">
        <v>25302</v>
      </c>
      <c r="J21" s="426">
        <f t="shared" si="0"/>
        <v>60.121183319472493</v>
      </c>
    </row>
    <row r="22" spans="1:10" ht="18.95" customHeight="1" x14ac:dyDescent="0.2">
      <c r="A22" s="419" t="s">
        <v>336</v>
      </c>
      <c r="B22" s="445"/>
      <c r="C22" s="449"/>
      <c r="D22" s="450"/>
      <c r="E22" s="451">
        <v>631002</v>
      </c>
      <c r="F22" s="452" t="s">
        <v>379</v>
      </c>
      <c r="G22" s="453">
        <v>20000</v>
      </c>
      <c r="H22" s="453">
        <v>20000</v>
      </c>
      <c r="I22" s="453">
        <v>5761</v>
      </c>
      <c r="J22" s="426">
        <f t="shared" si="0"/>
        <v>28.804999999999996</v>
      </c>
    </row>
    <row r="23" spans="1:10" ht="18.95" customHeight="1" x14ac:dyDescent="0.2">
      <c r="A23" s="412" t="s">
        <v>336</v>
      </c>
      <c r="B23" s="445"/>
      <c r="C23" s="446"/>
      <c r="D23" s="413" t="s">
        <v>381</v>
      </c>
      <c r="E23" s="447"/>
      <c r="F23" s="415" t="s">
        <v>382</v>
      </c>
      <c r="G23" s="448">
        <f>SUM(G24:G27)</f>
        <v>5849355</v>
      </c>
      <c r="H23" s="448">
        <f>SUM(H24:H27)</f>
        <v>8356450</v>
      </c>
      <c r="I23" s="448">
        <f>SUM(I24:I27)</f>
        <v>5650363</v>
      </c>
      <c r="J23" s="417">
        <f t="shared" si="0"/>
        <v>67.6167870327711</v>
      </c>
    </row>
    <row r="24" spans="1:10" ht="18.95" customHeight="1" x14ac:dyDescent="0.2">
      <c r="A24" s="419" t="s">
        <v>336</v>
      </c>
      <c r="B24" s="445"/>
      <c r="C24" s="446"/>
      <c r="D24" s="454"/>
      <c r="E24" s="455">
        <v>632001</v>
      </c>
      <c r="F24" s="456" t="s">
        <v>383</v>
      </c>
      <c r="G24" s="453">
        <v>633195</v>
      </c>
      <c r="H24" s="453">
        <v>618095</v>
      </c>
      <c r="I24" s="453">
        <v>383308</v>
      </c>
      <c r="J24" s="426">
        <f t="shared" si="0"/>
        <v>62.014415259790155</v>
      </c>
    </row>
    <row r="25" spans="1:10" ht="18.95" customHeight="1" x14ac:dyDescent="0.2">
      <c r="A25" s="419" t="s">
        <v>336</v>
      </c>
      <c r="B25" s="445"/>
      <c r="C25" s="446"/>
      <c r="D25" s="454"/>
      <c r="E25" s="455">
        <v>632002</v>
      </c>
      <c r="F25" s="456" t="s">
        <v>384</v>
      </c>
      <c r="G25" s="453">
        <v>70050</v>
      </c>
      <c r="H25" s="453">
        <v>69750</v>
      </c>
      <c r="I25" s="453">
        <v>53290</v>
      </c>
      <c r="J25" s="426">
        <f t="shared" si="0"/>
        <v>76.401433691756267</v>
      </c>
    </row>
    <row r="26" spans="1:10" ht="18.95" customHeight="1" x14ac:dyDescent="0.2">
      <c r="A26" s="419" t="s">
        <v>336</v>
      </c>
      <c r="B26" s="445"/>
      <c r="C26" s="446"/>
      <c r="D26" s="454"/>
      <c r="E26" s="455">
        <v>632003</v>
      </c>
      <c r="F26" s="457" t="s">
        <v>385</v>
      </c>
      <c r="G26" s="453">
        <v>3804360</v>
      </c>
      <c r="H26" s="453">
        <v>5918605</v>
      </c>
      <c r="I26" s="453">
        <v>3903779</v>
      </c>
      <c r="J26" s="426">
        <f t="shared" si="0"/>
        <v>65.957755248069432</v>
      </c>
    </row>
    <row r="27" spans="1:10" ht="18.95" customHeight="1" x14ac:dyDescent="0.2">
      <c r="A27" s="419" t="s">
        <v>336</v>
      </c>
      <c r="B27" s="445"/>
      <c r="C27" s="446"/>
      <c r="D27" s="454"/>
      <c r="E27" s="455">
        <v>632004</v>
      </c>
      <c r="F27" s="457" t="s">
        <v>386</v>
      </c>
      <c r="G27" s="453">
        <v>1341750</v>
      </c>
      <c r="H27" s="453">
        <v>1750000</v>
      </c>
      <c r="I27" s="453">
        <v>1309986</v>
      </c>
      <c r="J27" s="426">
        <f t="shared" si="0"/>
        <v>74.856342857142849</v>
      </c>
    </row>
    <row r="28" spans="1:10" ht="18.95" customHeight="1" x14ac:dyDescent="0.2">
      <c r="A28" s="412" t="s">
        <v>336</v>
      </c>
      <c r="B28" s="445"/>
      <c r="C28" s="446"/>
      <c r="D28" s="413" t="s">
        <v>387</v>
      </c>
      <c r="E28" s="447"/>
      <c r="F28" s="415" t="s">
        <v>388</v>
      </c>
      <c r="G28" s="448">
        <f>SUM(G29:G37)</f>
        <v>447849</v>
      </c>
      <c r="H28" s="448">
        <f>SUM(H29:H37)</f>
        <v>786241</v>
      </c>
      <c r="I28" s="448">
        <f>SUM(I29:I37)</f>
        <v>359332</v>
      </c>
      <c r="J28" s="417">
        <f t="shared" si="0"/>
        <v>45.702526324625651</v>
      </c>
    </row>
    <row r="29" spans="1:10" ht="18.95" customHeight="1" x14ac:dyDescent="0.2">
      <c r="A29" s="419" t="s">
        <v>336</v>
      </c>
      <c r="B29" s="445"/>
      <c r="C29" s="446"/>
      <c r="D29" s="458"/>
      <c r="E29" s="459" t="s">
        <v>389</v>
      </c>
      <c r="F29" s="460" t="s">
        <v>390</v>
      </c>
      <c r="G29" s="437">
        <v>15705</v>
      </c>
      <c r="H29" s="437">
        <v>60695</v>
      </c>
      <c r="I29" s="437">
        <v>13000</v>
      </c>
      <c r="J29" s="426">
        <f t="shared" si="0"/>
        <v>21.418568251091525</v>
      </c>
    </row>
    <row r="30" spans="1:10" ht="18.95" customHeight="1" x14ac:dyDescent="0.2">
      <c r="A30" s="419" t="s">
        <v>336</v>
      </c>
      <c r="B30" s="445"/>
      <c r="C30" s="446"/>
      <c r="D30" s="458"/>
      <c r="E30" s="459" t="s">
        <v>391</v>
      </c>
      <c r="F30" s="460" t="s">
        <v>392</v>
      </c>
      <c r="G30" s="437">
        <v>0</v>
      </c>
      <c r="H30" s="437">
        <v>1728</v>
      </c>
      <c r="I30" s="437">
        <v>1728</v>
      </c>
      <c r="J30" s="426">
        <f t="shared" si="0"/>
        <v>100</v>
      </c>
    </row>
    <row r="31" spans="1:10" ht="18.95" customHeight="1" x14ac:dyDescent="0.2">
      <c r="A31" s="419" t="s">
        <v>336</v>
      </c>
      <c r="B31" s="445"/>
      <c r="C31" s="446"/>
      <c r="D31" s="458"/>
      <c r="E31" s="459" t="s">
        <v>393</v>
      </c>
      <c r="F31" s="460" t="s">
        <v>394</v>
      </c>
      <c r="G31" s="437">
        <v>600</v>
      </c>
      <c r="H31" s="437">
        <v>1500</v>
      </c>
      <c r="I31" s="437">
        <v>1284</v>
      </c>
      <c r="J31" s="426">
        <f t="shared" si="0"/>
        <v>85.6</v>
      </c>
    </row>
    <row r="32" spans="1:10" ht="18.95" customHeight="1" x14ac:dyDescent="0.2">
      <c r="A32" s="419" t="s">
        <v>336</v>
      </c>
      <c r="B32" s="445"/>
      <c r="C32" s="446"/>
      <c r="D32" s="458"/>
      <c r="E32" s="459" t="s">
        <v>395</v>
      </c>
      <c r="F32" s="460" t="s">
        <v>396</v>
      </c>
      <c r="G32" s="437">
        <v>5569</v>
      </c>
      <c r="H32" s="437">
        <v>5469</v>
      </c>
      <c r="I32" s="437">
        <v>2093</v>
      </c>
      <c r="J32" s="426">
        <f t="shared" si="0"/>
        <v>38.270250502834159</v>
      </c>
    </row>
    <row r="33" spans="1:10" ht="18.95" customHeight="1" x14ac:dyDescent="0.2">
      <c r="A33" s="419" t="s">
        <v>336</v>
      </c>
      <c r="B33" s="445"/>
      <c r="C33" s="446"/>
      <c r="D33" s="458"/>
      <c r="E33" s="459" t="s">
        <v>397</v>
      </c>
      <c r="F33" s="460" t="s">
        <v>398</v>
      </c>
      <c r="G33" s="437">
        <v>382850</v>
      </c>
      <c r="H33" s="437">
        <v>670924</v>
      </c>
      <c r="I33" s="437">
        <v>320190</v>
      </c>
      <c r="J33" s="426">
        <f t="shared" si="0"/>
        <v>47.723736220495908</v>
      </c>
    </row>
    <row r="34" spans="1:10" ht="18.95" customHeight="1" x14ac:dyDescent="0.2">
      <c r="A34" s="419" t="s">
        <v>336</v>
      </c>
      <c r="B34" s="445"/>
      <c r="C34" s="446"/>
      <c r="D34" s="458"/>
      <c r="E34" s="459" t="s">
        <v>399</v>
      </c>
      <c r="F34" s="460" t="s">
        <v>400</v>
      </c>
      <c r="G34" s="437">
        <v>11000</v>
      </c>
      <c r="H34" s="437">
        <v>11000</v>
      </c>
      <c r="I34" s="437">
        <v>769</v>
      </c>
      <c r="J34" s="426">
        <f t="shared" si="0"/>
        <v>6.9909090909090903</v>
      </c>
    </row>
    <row r="35" spans="1:10" ht="18.95" customHeight="1" x14ac:dyDescent="0.2">
      <c r="A35" s="419" t="s">
        <v>336</v>
      </c>
      <c r="B35" s="445"/>
      <c r="C35" s="446"/>
      <c r="D35" s="458"/>
      <c r="E35" s="459" t="s">
        <v>401</v>
      </c>
      <c r="F35" s="460" t="s">
        <v>402</v>
      </c>
      <c r="G35" s="437">
        <v>9425</v>
      </c>
      <c r="H35" s="437">
        <v>12225</v>
      </c>
      <c r="I35" s="437">
        <v>4908</v>
      </c>
      <c r="J35" s="426">
        <f t="shared" si="0"/>
        <v>40.147239263803684</v>
      </c>
    </row>
    <row r="36" spans="1:10" ht="18.95" customHeight="1" x14ac:dyDescent="0.2">
      <c r="A36" s="419" t="s">
        <v>336</v>
      </c>
      <c r="B36" s="445"/>
      <c r="C36" s="446"/>
      <c r="D36" s="458"/>
      <c r="E36" s="459" t="s">
        <v>403</v>
      </c>
      <c r="F36" s="460" t="s">
        <v>404</v>
      </c>
      <c r="G36" s="437">
        <v>10000</v>
      </c>
      <c r="H36" s="437">
        <v>10000</v>
      </c>
      <c r="I36" s="437">
        <v>9779</v>
      </c>
      <c r="J36" s="426">
        <f t="shared" si="0"/>
        <v>97.789999999999992</v>
      </c>
    </row>
    <row r="37" spans="1:10" ht="18.95" customHeight="1" x14ac:dyDescent="0.2">
      <c r="A37" s="419" t="s">
        <v>336</v>
      </c>
      <c r="B37" s="445"/>
      <c r="C37" s="446"/>
      <c r="D37" s="458"/>
      <c r="E37" s="459" t="s">
        <v>405</v>
      </c>
      <c r="F37" s="460" t="s">
        <v>406</v>
      </c>
      <c r="G37" s="437">
        <v>12700</v>
      </c>
      <c r="H37" s="437">
        <v>12700</v>
      </c>
      <c r="I37" s="437">
        <v>5581</v>
      </c>
      <c r="J37" s="426">
        <f t="shared" si="0"/>
        <v>43.944881889763785</v>
      </c>
    </row>
    <row r="38" spans="1:10" ht="18.95" customHeight="1" x14ac:dyDescent="0.2">
      <c r="A38" s="412" t="s">
        <v>336</v>
      </c>
      <c r="B38" s="445"/>
      <c r="C38" s="446"/>
      <c r="D38" s="413" t="s">
        <v>407</v>
      </c>
      <c r="E38" s="447"/>
      <c r="F38" s="415" t="s">
        <v>408</v>
      </c>
      <c r="G38" s="448">
        <f>SUM(G39:G43)</f>
        <v>105896</v>
      </c>
      <c r="H38" s="448">
        <f>SUM(H39:H43)</f>
        <v>140687</v>
      </c>
      <c r="I38" s="448">
        <f>SUM(I39:I43)</f>
        <v>82559</v>
      </c>
      <c r="J38" s="417">
        <f t="shared" si="0"/>
        <v>58.68274964993212</v>
      </c>
    </row>
    <row r="39" spans="1:10" ht="18.95" customHeight="1" x14ac:dyDescent="0.2">
      <c r="A39" s="419" t="s">
        <v>336</v>
      </c>
      <c r="B39" s="445"/>
      <c r="C39" s="446"/>
      <c r="D39" s="454"/>
      <c r="E39" s="455">
        <v>634001</v>
      </c>
      <c r="F39" s="461" t="s">
        <v>409</v>
      </c>
      <c r="G39" s="453">
        <v>80950</v>
      </c>
      <c r="H39" s="453">
        <v>80150</v>
      </c>
      <c r="I39" s="453">
        <v>38794</v>
      </c>
      <c r="J39" s="426">
        <f t="shared" si="0"/>
        <v>48.401746724890835</v>
      </c>
    </row>
    <row r="40" spans="1:10" ht="18.95" customHeight="1" x14ac:dyDescent="0.2">
      <c r="A40" s="419" t="s">
        <v>336</v>
      </c>
      <c r="B40" s="445"/>
      <c r="C40" s="446"/>
      <c r="D40" s="454"/>
      <c r="E40" s="455">
        <v>634002</v>
      </c>
      <c r="F40" s="461" t="s">
        <v>410</v>
      </c>
      <c r="G40" s="453">
        <v>11874</v>
      </c>
      <c r="H40" s="453">
        <v>26500</v>
      </c>
      <c r="I40" s="453">
        <v>20015</v>
      </c>
      <c r="J40" s="426">
        <f t="shared" si="0"/>
        <v>75.528301886792448</v>
      </c>
    </row>
    <row r="41" spans="1:10" ht="18.95" customHeight="1" x14ac:dyDescent="0.2">
      <c r="A41" s="419" t="s">
        <v>336</v>
      </c>
      <c r="B41" s="445"/>
      <c r="C41" s="446"/>
      <c r="D41" s="462"/>
      <c r="E41" s="463" t="s">
        <v>411</v>
      </c>
      <c r="F41" s="460" t="s">
        <v>412</v>
      </c>
      <c r="G41" s="453">
        <v>11072</v>
      </c>
      <c r="H41" s="453">
        <v>12037</v>
      </c>
      <c r="I41" s="453">
        <v>11337</v>
      </c>
      <c r="J41" s="426">
        <f t="shared" si="0"/>
        <v>94.184597491069198</v>
      </c>
    </row>
    <row r="42" spans="1:10" ht="18.95" customHeight="1" x14ac:dyDescent="0.2">
      <c r="A42" s="419" t="s">
        <v>336</v>
      </c>
      <c r="B42" s="445"/>
      <c r="C42" s="446"/>
      <c r="D42" s="462"/>
      <c r="E42" s="455">
        <v>634004</v>
      </c>
      <c r="F42" s="464" t="s">
        <v>413</v>
      </c>
      <c r="G42" s="453">
        <v>500</v>
      </c>
      <c r="H42" s="453">
        <v>20500</v>
      </c>
      <c r="I42" s="453">
        <v>11443</v>
      </c>
      <c r="J42" s="426">
        <f t="shared" si="0"/>
        <v>55.819512195121959</v>
      </c>
    </row>
    <row r="43" spans="1:10" ht="18.95" customHeight="1" x14ac:dyDescent="0.2">
      <c r="A43" s="419" t="s">
        <v>336</v>
      </c>
      <c r="B43" s="445"/>
      <c r="C43" s="446"/>
      <c r="D43" s="462"/>
      <c r="E43" s="455">
        <v>634005</v>
      </c>
      <c r="F43" s="464" t="s">
        <v>414</v>
      </c>
      <c r="G43" s="453">
        <v>1500</v>
      </c>
      <c r="H43" s="453">
        <v>1500</v>
      </c>
      <c r="I43" s="453">
        <v>970</v>
      </c>
      <c r="J43" s="426">
        <f t="shared" si="0"/>
        <v>64.666666666666657</v>
      </c>
    </row>
    <row r="44" spans="1:10" ht="18.95" customHeight="1" x14ac:dyDescent="0.2">
      <c r="A44" s="412" t="s">
        <v>336</v>
      </c>
      <c r="B44" s="445"/>
      <c r="C44" s="446"/>
      <c r="D44" s="413" t="s">
        <v>415</v>
      </c>
      <c r="E44" s="465"/>
      <c r="F44" s="415" t="s">
        <v>416</v>
      </c>
      <c r="G44" s="448">
        <f>SUM(G45:G49)</f>
        <v>9573973</v>
      </c>
      <c r="H44" s="448">
        <f>SUM(H45:H49)</f>
        <v>15220578</v>
      </c>
      <c r="I44" s="448">
        <f>SUM(I45:I49)</f>
        <v>10333670</v>
      </c>
      <c r="J44" s="417">
        <f t="shared" si="0"/>
        <v>67.892756766530155</v>
      </c>
    </row>
    <row r="45" spans="1:10" ht="18.95" customHeight="1" x14ac:dyDescent="0.2">
      <c r="A45" s="419" t="s">
        <v>336</v>
      </c>
      <c r="B45" s="445"/>
      <c r="C45" s="446"/>
      <c r="D45" s="454"/>
      <c r="E45" s="455">
        <v>635001</v>
      </c>
      <c r="F45" s="464" t="s">
        <v>417</v>
      </c>
      <c r="G45" s="453">
        <v>15000</v>
      </c>
      <c r="H45" s="453">
        <v>15200</v>
      </c>
      <c r="I45" s="453">
        <v>10267</v>
      </c>
      <c r="J45" s="466">
        <f t="shared" si="0"/>
        <v>67.546052631578945</v>
      </c>
    </row>
    <row r="46" spans="1:10" ht="18.95" customHeight="1" x14ac:dyDescent="0.2">
      <c r="A46" s="419" t="s">
        <v>336</v>
      </c>
      <c r="B46" s="445"/>
      <c r="C46" s="446"/>
      <c r="D46" s="454"/>
      <c r="E46" s="455">
        <v>635002</v>
      </c>
      <c r="F46" s="464" t="s">
        <v>418</v>
      </c>
      <c r="G46" s="453">
        <v>9481296</v>
      </c>
      <c r="H46" s="453">
        <v>15066701</v>
      </c>
      <c r="I46" s="453">
        <v>10247962</v>
      </c>
      <c r="J46" s="466">
        <f t="shared" si="0"/>
        <v>68.017291907498532</v>
      </c>
    </row>
    <row r="47" spans="1:10" ht="18.95" customHeight="1" x14ac:dyDescent="0.2">
      <c r="A47" s="419" t="s">
        <v>336</v>
      </c>
      <c r="B47" s="445"/>
      <c r="C47" s="446"/>
      <c r="D47" s="454"/>
      <c r="E47" s="455">
        <v>635003</v>
      </c>
      <c r="F47" s="464" t="s">
        <v>419</v>
      </c>
      <c r="G47" s="453">
        <v>2250</v>
      </c>
      <c r="H47" s="453">
        <v>2250</v>
      </c>
      <c r="I47" s="453">
        <v>945</v>
      </c>
      <c r="J47" s="466">
        <f t="shared" si="0"/>
        <v>42</v>
      </c>
    </row>
    <row r="48" spans="1:10" ht="18.95" customHeight="1" x14ac:dyDescent="0.2">
      <c r="A48" s="419" t="s">
        <v>336</v>
      </c>
      <c r="B48" s="445"/>
      <c r="C48" s="446"/>
      <c r="D48" s="454"/>
      <c r="E48" s="455">
        <v>635004</v>
      </c>
      <c r="F48" s="464" t="s">
        <v>420</v>
      </c>
      <c r="G48" s="453">
        <v>35550</v>
      </c>
      <c r="H48" s="453">
        <v>71550</v>
      </c>
      <c r="I48" s="453">
        <v>33938</v>
      </c>
      <c r="J48" s="466">
        <f t="shared" si="0"/>
        <v>47.432564640111806</v>
      </c>
    </row>
    <row r="49" spans="1:10" ht="18.95" customHeight="1" x14ac:dyDescent="0.2">
      <c r="A49" s="419" t="s">
        <v>336</v>
      </c>
      <c r="B49" s="445"/>
      <c r="C49" s="446"/>
      <c r="D49" s="454"/>
      <c r="E49" s="455">
        <v>635006</v>
      </c>
      <c r="F49" s="461" t="s">
        <v>421</v>
      </c>
      <c r="G49" s="453">
        <v>39877</v>
      </c>
      <c r="H49" s="453">
        <v>64877</v>
      </c>
      <c r="I49" s="453">
        <v>40558</v>
      </c>
      <c r="J49" s="466">
        <f t="shared" si="0"/>
        <v>62.515221110717199</v>
      </c>
    </row>
    <row r="50" spans="1:10" ht="18.95" customHeight="1" x14ac:dyDescent="0.2">
      <c r="A50" s="412" t="s">
        <v>336</v>
      </c>
      <c r="B50" s="445"/>
      <c r="C50" s="446"/>
      <c r="D50" s="413" t="s">
        <v>422</v>
      </c>
      <c r="E50" s="447"/>
      <c r="F50" s="415" t="s">
        <v>423</v>
      </c>
      <c r="G50" s="448">
        <f>SUM(G51:G52)</f>
        <v>276000</v>
      </c>
      <c r="H50" s="448">
        <f>SUM(H51:H52)</f>
        <v>550990</v>
      </c>
      <c r="I50" s="448">
        <f>SUM(I51:I52)</f>
        <v>464260</v>
      </c>
      <c r="J50" s="417">
        <f t="shared" si="0"/>
        <v>84.259242454491016</v>
      </c>
    </row>
    <row r="51" spans="1:10" ht="18.95" customHeight="1" x14ac:dyDescent="0.2">
      <c r="A51" s="419" t="s">
        <v>336</v>
      </c>
      <c r="B51" s="445"/>
      <c r="C51" s="446"/>
      <c r="D51" s="467"/>
      <c r="E51" s="455">
        <v>636001</v>
      </c>
      <c r="F51" s="468" t="s">
        <v>424</v>
      </c>
      <c r="G51" s="453">
        <v>274000</v>
      </c>
      <c r="H51" s="453">
        <v>548990</v>
      </c>
      <c r="I51" s="453">
        <v>462797</v>
      </c>
      <c r="J51" s="426">
        <f t="shared" si="0"/>
        <v>84.299714020291802</v>
      </c>
    </row>
    <row r="52" spans="1:10" ht="18" customHeight="1" x14ac:dyDescent="0.2">
      <c r="A52" s="419" t="s">
        <v>336</v>
      </c>
      <c r="B52" s="445"/>
      <c r="C52" s="446"/>
      <c r="D52" s="467"/>
      <c r="E52" s="455">
        <v>636002</v>
      </c>
      <c r="F52" s="468" t="s">
        <v>425</v>
      </c>
      <c r="G52" s="453">
        <v>2000</v>
      </c>
      <c r="H52" s="453">
        <v>2000</v>
      </c>
      <c r="I52" s="453">
        <v>1463</v>
      </c>
      <c r="J52" s="426">
        <f t="shared" si="0"/>
        <v>73.150000000000006</v>
      </c>
    </row>
    <row r="53" spans="1:10" ht="18.95" customHeight="1" x14ac:dyDescent="0.2">
      <c r="A53" s="412" t="s">
        <v>336</v>
      </c>
      <c r="B53" s="445"/>
      <c r="C53" s="446"/>
      <c r="D53" s="413" t="s">
        <v>426</v>
      </c>
      <c r="E53" s="447"/>
      <c r="F53" s="415" t="s">
        <v>427</v>
      </c>
      <c r="G53" s="448">
        <f>SUM(G54:G70)</f>
        <v>2729568</v>
      </c>
      <c r="H53" s="448">
        <f>SUM(H54:H70)</f>
        <v>4629234</v>
      </c>
      <c r="I53" s="448">
        <f>SUM(I54:I70)</f>
        <v>3237335</v>
      </c>
      <c r="J53" s="417">
        <f t="shared" si="0"/>
        <v>69.932412144212194</v>
      </c>
    </row>
    <row r="54" spans="1:10" ht="18.95" customHeight="1" x14ac:dyDescent="0.2">
      <c r="A54" s="419" t="s">
        <v>336</v>
      </c>
      <c r="B54" s="445"/>
      <c r="C54" s="446"/>
      <c r="D54" s="458"/>
      <c r="E54" s="459" t="s">
        <v>428</v>
      </c>
      <c r="F54" s="460" t="s">
        <v>429</v>
      </c>
      <c r="G54" s="453">
        <v>20070</v>
      </c>
      <c r="H54" s="453">
        <v>30070</v>
      </c>
      <c r="I54" s="453">
        <v>17177</v>
      </c>
      <c r="J54" s="466">
        <f t="shared" si="0"/>
        <v>57.123378782840042</v>
      </c>
    </row>
    <row r="55" spans="1:10" ht="18.95" customHeight="1" x14ac:dyDescent="0.2">
      <c r="A55" s="419" t="s">
        <v>336</v>
      </c>
      <c r="B55" s="445"/>
      <c r="C55" s="446"/>
      <c r="D55" s="458"/>
      <c r="E55" s="459" t="s">
        <v>430</v>
      </c>
      <c r="F55" s="460" t="s">
        <v>431</v>
      </c>
      <c r="G55" s="453">
        <v>7750</v>
      </c>
      <c r="H55" s="453">
        <v>7750</v>
      </c>
      <c r="I55" s="453">
        <v>4135</v>
      </c>
      <c r="J55" s="466">
        <f t="shared" si="0"/>
        <v>53.354838709677423</v>
      </c>
    </row>
    <row r="56" spans="1:10" ht="18.95" customHeight="1" x14ac:dyDescent="0.2">
      <c r="A56" s="419" t="s">
        <v>336</v>
      </c>
      <c r="B56" s="445"/>
      <c r="C56" s="446"/>
      <c r="D56" s="458"/>
      <c r="E56" s="459" t="s">
        <v>432</v>
      </c>
      <c r="F56" s="460" t="s">
        <v>433</v>
      </c>
      <c r="G56" s="453">
        <v>465254</v>
      </c>
      <c r="H56" s="453">
        <v>782980</v>
      </c>
      <c r="I56" s="453">
        <v>370260</v>
      </c>
      <c r="J56" s="466">
        <f t="shared" si="0"/>
        <v>47.288564203427931</v>
      </c>
    </row>
    <row r="57" spans="1:10" ht="18.95" customHeight="1" x14ac:dyDescent="0.2">
      <c r="A57" s="419" t="s">
        <v>336</v>
      </c>
      <c r="B57" s="445"/>
      <c r="C57" s="446"/>
      <c r="D57" s="458"/>
      <c r="E57" s="459" t="s">
        <v>434</v>
      </c>
      <c r="F57" s="460" t="s">
        <v>435</v>
      </c>
      <c r="G57" s="453">
        <v>165430</v>
      </c>
      <c r="H57" s="453">
        <v>265959</v>
      </c>
      <c r="I57" s="453">
        <v>186726</v>
      </c>
      <c r="J57" s="466">
        <f t="shared" si="0"/>
        <v>70.208565981974672</v>
      </c>
    </row>
    <row r="58" spans="1:10" ht="18.95" customHeight="1" x14ac:dyDescent="0.2">
      <c r="A58" s="419" t="s">
        <v>336</v>
      </c>
      <c r="B58" s="445"/>
      <c r="C58" s="446"/>
      <c r="D58" s="458"/>
      <c r="E58" s="459" t="s">
        <v>436</v>
      </c>
      <c r="F58" s="460" t="s">
        <v>377</v>
      </c>
      <c r="G58" s="453">
        <v>170</v>
      </c>
      <c r="H58" s="453">
        <v>170</v>
      </c>
      <c r="I58" s="453">
        <v>31</v>
      </c>
      <c r="J58" s="466">
        <f t="shared" si="0"/>
        <v>18.235294117647058</v>
      </c>
    </row>
    <row r="59" spans="1:10" ht="18.95" customHeight="1" x14ac:dyDescent="0.2">
      <c r="A59" s="419" t="s">
        <v>336</v>
      </c>
      <c r="B59" s="445"/>
      <c r="C59" s="446"/>
      <c r="D59" s="458"/>
      <c r="E59" s="459" t="s">
        <v>437</v>
      </c>
      <c r="F59" s="460" t="s">
        <v>438</v>
      </c>
      <c r="G59" s="453">
        <v>1000</v>
      </c>
      <c r="H59" s="453">
        <v>25000</v>
      </c>
      <c r="I59" s="453">
        <v>1071</v>
      </c>
      <c r="J59" s="466">
        <f t="shared" si="0"/>
        <v>4.2840000000000007</v>
      </c>
    </row>
    <row r="60" spans="1:10" ht="18.95" customHeight="1" x14ac:dyDescent="0.2">
      <c r="A60" s="419" t="s">
        <v>336</v>
      </c>
      <c r="B60" s="445"/>
      <c r="C60" s="446"/>
      <c r="D60" s="458"/>
      <c r="E60" s="459" t="s">
        <v>439</v>
      </c>
      <c r="F60" s="460" t="s">
        <v>440</v>
      </c>
      <c r="G60" s="453">
        <v>769041</v>
      </c>
      <c r="H60" s="453">
        <v>1253098</v>
      </c>
      <c r="I60" s="453">
        <v>1037847</v>
      </c>
      <c r="J60" s="466">
        <f t="shared" si="0"/>
        <v>82.822492734008037</v>
      </c>
    </row>
    <row r="61" spans="1:10" ht="18.95" customHeight="1" x14ac:dyDescent="0.2">
      <c r="A61" s="419" t="s">
        <v>336</v>
      </c>
      <c r="B61" s="445"/>
      <c r="C61" s="446"/>
      <c r="D61" s="458"/>
      <c r="E61" s="459" t="s">
        <v>441</v>
      </c>
      <c r="F61" s="460" t="s">
        <v>442</v>
      </c>
      <c r="G61" s="453">
        <v>269992</v>
      </c>
      <c r="H61" s="453">
        <v>399992</v>
      </c>
      <c r="I61" s="453">
        <v>247359</v>
      </c>
      <c r="J61" s="466">
        <f t="shared" si="0"/>
        <v>61.840986819736401</v>
      </c>
    </row>
    <row r="62" spans="1:10" ht="18.95" customHeight="1" x14ac:dyDescent="0.2">
      <c r="A62" s="419" t="s">
        <v>336</v>
      </c>
      <c r="B62" s="445"/>
      <c r="C62" s="446"/>
      <c r="D62" s="458"/>
      <c r="E62" s="459" t="s">
        <v>443</v>
      </c>
      <c r="F62" s="460" t="s">
        <v>444</v>
      </c>
      <c r="G62" s="453">
        <v>5630</v>
      </c>
      <c r="H62" s="453">
        <v>5630</v>
      </c>
      <c r="I62" s="453">
        <v>4929</v>
      </c>
      <c r="J62" s="466">
        <f t="shared" si="0"/>
        <v>87.548845470692712</v>
      </c>
    </row>
    <row r="63" spans="1:10" ht="18.95" customHeight="1" x14ac:dyDescent="0.2">
      <c r="A63" s="419" t="s">
        <v>336</v>
      </c>
      <c r="B63" s="445"/>
      <c r="C63" s="446"/>
      <c r="D63" s="458"/>
      <c r="E63" s="459" t="s">
        <v>445</v>
      </c>
      <c r="F63" s="460" t="s">
        <v>446</v>
      </c>
      <c r="G63" s="453">
        <v>226900</v>
      </c>
      <c r="H63" s="453">
        <v>226900</v>
      </c>
      <c r="I63" s="471">
        <v>166143</v>
      </c>
      <c r="J63" s="466">
        <f t="shared" si="0"/>
        <v>73.223005729396206</v>
      </c>
    </row>
    <row r="64" spans="1:10" ht="18.95" customHeight="1" x14ac:dyDescent="0.2">
      <c r="A64" s="419" t="s">
        <v>336</v>
      </c>
      <c r="B64" s="445"/>
      <c r="C64" s="446"/>
      <c r="D64" s="458"/>
      <c r="E64" s="459" t="s">
        <v>447</v>
      </c>
      <c r="F64" s="460" t="s">
        <v>448</v>
      </c>
      <c r="G64" s="453">
        <v>8250</v>
      </c>
      <c r="H64" s="453">
        <v>12250</v>
      </c>
      <c r="I64" s="453">
        <v>11903</v>
      </c>
      <c r="J64" s="466">
        <f t="shared" si="0"/>
        <v>97.167346938775509</v>
      </c>
    </row>
    <row r="65" spans="1:10" ht="18.95" customHeight="1" x14ac:dyDescent="0.2">
      <c r="A65" s="419" t="s">
        <v>336</v>
      </c>
      <c r="B65" s="445"/>
      <c r="C65" s="446"/>
      <c r="D65" s="458"/>
      <c r="E65" s="459" t="s">
        <v>449</v>
      </c>
      <c r="F65" s="460" t="s">
        <v>450</v>
      </c>
      <c r="G65" s="453">
        <v>89685</v>
      </c>
      <c r="H65" s="453">
        <v>89685</v>
      </c>
      <c r="I65" s="453">
        <v>66445</v>
      </c>
      <c r="J65" s="466">
        <f t="shared" si="0"/>
        <v>74.087082566761438</v>
      </c>
    </row>
    <row r="66" spans="1:10" ht="18.95" customHeight="1" x14ac:dyDescent="0.2">
      <c r="A66" s="419" t="s">
        <v>336</v>
      </c>
      <c r="B66" s="445"/>
      <c r="C66" s="446"/>
      <c r="D66" s="458"/>
      <c r="E66" s="459" t="s">
        <v>451</v>
      </c>
      <c r="F66" s="460" t="s">
        <v>452</v>
      </c>
      <c r="G66" s="453">
        <v>40000</v>
      </c>
      <c r="H66" s="453">
        <v>75000</v>
      </c>
      <c r="I66" s="453">
        <v>58163</v>
      </c>
      <c r="J66" s="466">
        <f t="shared" si="0"/>
        <v>77.550666666666672</v>
      </c>
    </row>
    <row r="67" spans="1:10" ht="18.95" customHeight="1" x14ac:dyDescent="0.2">
      <c r="A67" s="419" t="s">
        <v>453</v>
      </c>
      <c r="B67" s="445"/>
      <c r="C67" s="446"/>
      <c r="D67" s="458"/>
      <c r="E67" s="459" t="s">
        <v>454</v>
      </c>
      <c r="F67" s="460" t="s">
        <v>455</v>
      </c>
      <c r="G67" s="453">
        <v>0</v>
      </c>
      <c r="H67" s="453">
        <v>89111</v>
      </c>
      <c r="I67" s="453">
        <v>89110</v>
      </c>
      <c r="J67" s="466">
        <f t="shared" si="0"/>
        <v>99.998877804087044</v>
      </c>
    </row>
    <row r="68" spans="1:10" ht="18.75" customHeight="1" x14ac:dyDescent="0.2">
      <c r="A68" s="419" t="s">
        <v>336</v>
      </c>
      <c r="B68" s="445"/>
      <c r="C68" s="446"/>
      <c r="D68" s="458"/>
      <c r="E68" s="459" t="s">
        <v>456</v>
      </c>
      <c r="F68" s="460" t="s">
        <v>457</v>
      </c>
      <c r="G68" s="453">
        <v>70000</v>
      </c>
      <c r="H68" s="453">
        <v>204843</v>
      </c>
      <c r="I68" s="453">
        <v>174698</v>
      </c>
      <c r="J68" s="466">
        <f t="shared" si="0"/>
        <v>85.283851535078085</v>
      </c>
    </row>
    <row r="69" spans="1:10" ht="18.95" customHeight="1" x14ac:dyDescent="0.2">
      <c r="A69" s="419" t="s">
        <v>336</v>
      </c>
      <c r="B69" s="445"/>
      <c r="C69" s="446"/>
      <c r="D69" s="458"/>
      <c r="E69" s="459" t="s">
        <v>458</v>
      </c>
      <c r="F69" s="460" t="s">
        <v>459</v>
      </c>
      <c r="G69" s="453">
        <v>550300</v>
      </c>
      <c r="H69" s="453">
        <v>1120300</v>
      </c>
      <c r="I69" s="453">
        <v>762740</v>
      </c>
      <c r="J69" s="466">
        <f t="shared" si="0"/>
        <v>68.083549049361778</v>
      </c>
    </row>
    <row r="70" spans="1:10" ht="18.95" customHeight="1" x14ac:dyDescent="0.2">
      <c r="A70" s="419" t="s">
        <v>336</v>
      </c>
      <c r="B70" s="445"/>
      <c r="C70" s="446"/>
      <c r="D70" s="458"/>
      <c r="E70" s="459" t="s">
        <v>460</v>
      </c>
      <c r="F70" s="460" t="s">
        <v>461</v>
      </c>
      <c r="G70" s="453">
        <v>40096</v>
      </c>
      <c r="H70" s="453">
        <v>40496</v>
      </c>
      <c r="I70" s="453">
        <v>38598</v>
      </c>
      <c r="J70" s="466">
        <f t="shared" si="0"/>
        <v>95.313117344922958</v>
      </c>
    </row>
    <row r="71" spans="1:10" ht="18.95" customHeight="1" x14ac:dyDescent="0.25">
      <c r="A71" s="405" t="s">
        <v>336</v>
      </c>
      <c r="B71" s="427"/>
      <c r="C71" s="441" t="s">
        <v>462</v>
      </c>
      <c r="D71" s="428"/>
      <c r="E71" s="442"/>
      <c r="F71" s="430" t="s">
        <v>463</v>
      </c>
      <c r="G71" s="472">
        <f>SUM(G72+G78)</f>
        <v>451614</v>
      </c>
      <c r="H71" s="472">
        <f>SUM(H72+H78)</f>
        <v>410564</v>
      </c>
      <c r="I71" s="472">
        <f>SUM(I72+I78)</f>
        <v>205889</v>
      </c>
      <c r="J71" s="411">
        <f t="shared" si="0"/>
        <v>50.147845402909162</v>
      </c>
    </row>
    <row r="72" spans="1:10" ht="18.95" customHeight="1" x14ac:dyDescent="0.2">
      <c r="A72" s="412" t="s">
        <v>336</v>
      </c>
      <c r="B72" s="445"/>
      <c r="C72" s="446"/>
      <c r="D72" s="413" t="s">
        <v>464</v>
      </c>
      <c r="E72" s="447"/>
      <c r="F72" s="415" t="s">
        <v>465</v>
      </c>
      <c r="G72" s="448">
        <f>SUM(G73:G77)</f>
        <v>409614</v>
      </c>
      <c r="H72" s="448">
        <f>SUM(H73:H77)</f>
        <v>368564</v>
      </c>
      <c r="I72" s="448">
        <f>SUM(I73:I77)</f>
        <v>165607</v>
      </c>
      <c r="J72" s="417">
        <f t="shared" si="0"/>
        <v>44.933037410056329</v>
      </c>
    </row>
    <row r="73" spans="1:10" ht="18.95" customHeight="1" x14ac:dyDescent="0.2">
      <c r="A73" s="419" t="s">
        <v>336</v>
      </c>
      <c r="B73" s="445"/>
      <c r="C73" s="446"/>
      <c r="D73" s="458"/>
      <c r="E73" s="459" t="s">
        <v>466</v>
      </c>
      <c r="F73" s="460" t="s">
        <v>467</v>
      </c>
      <c r="G73" s="453">
        <v>100000</v>
      </c>
      <c r="H73" s="453">
        <v>125125</v>
      </c>
      <c r="I73" s="471">
        <v>18772</v>
      </c>
      <c r="J73" s="426">
        <f t="shared" si="0"/>
        <v>15.002597402597404</v>
      </c>
    </row>
    <row r="74" spans="1:10" ht="18.95" customHeight="1" x14ac:dyDescent="0.2">
      <c r="A74" s="419" t="s">
        <v>336</v>
      </c>
      <c r="B74" s="445"/>
      <c r="C74" s="446"/>
      <c r="D74" s="458"/>
      <c r="E74" s="459" t="s">
        <v>468</v>
      </c>
      <c r="F74" s="460" t="s">
        <v>469</v>
      </c>
      <c r="G74" s="453">
        <v>166014</v>
      </c>
      <c r="H74" s="453">
        <v>99839</v>
      </c>
      <c r="I74" s="471">
        <v>39165</v>
      </c>
      <c r="J74" s="426">
        <f t="shared" si="0"/>
        <v>39.228157333306626</v>
      </c>
    </row>
    <row r="75" spans="1:10" ht="18.95" customHeight="1" x14ac:dyDescent="0.2">
      <c r="A75" s="419" t="s">
        <v>336</v>
      </c>
      <c r="B75" s="445"/>
      <c r="C75" s="446"/>
      <c r="D75" s="458"/>
      <c r="E75" s="459" t="s">
        <v>470</v>
      </c>
      <c r="F75" s="460" t="s">
        <v>471</v>
      </c>
      <c r="G75" s="453">
        <v>11000</v>
      </c>
      <c r="H75" s="453">
        <v>11000</v>
      </c>
      <c r="I75" s="471">
        <v>5799</v>
      </c>
      <c r="J75" s="426">
        <f t="shared" ref="J75:J79" si="1">SUM($I75/H75)*100</f>
        <v>52.718181818181819</v>
      </c>
    </row>
    <row r="76" spans="1:10" ht="18.75" customHeight="1" x14ac:dyDescent="0.2">
      <c r="A76" s="419" t="s">
        <v>336</v>
      </c>
      <c r="B76" s="445"/>
      <c r="C76" s="446"/>
      <c r="D76" s="458"/>
      <c r="E76" s="459" t="s">
        <v>472</v>
      </c>
      <c r="F76" s="460" t="s">
        <v>473</v>
      </c>
      <c r="G76" s="453">
        <v>132600</v>
      </c>
      <c r="H76" s="453">
        <v>132600</v>
      </c>
      <c r="I76" s="471">
        <v>101871</v>
      </c>
      <c r="J76" s="426">
        <f t="shared" si="1"/>
        <v>76.825791855203619</v>
      </c>
    </row>
    <row r="77" spans="1:10" ht="18.95" hidden="1" customHeight="1" x14ac:dyDescent="0.2">
      <c r="A77" s="419" t="s">
        <v>336</v>
      </c>
      <c r="B77" s="445"/>
      <c r="C77" s="446"/>
      <c r="D77" s="458"/>
      <c r="E77" s="459" t="s">
        <v>474</v>
      </c>
      <c r="F77" s="460" t="s">
        <v>475</v>
      </c>
      <c r="G77" s="453">
        <v>0</v>
      </c>
      <c r="H77" s="453">
        <v>0</v>
      </c>
      <c r="I77" s="453">
        <v>0</v>
      </c>
      <c r="J77" s="426" t="e">
        <f t="shared" si="1"/>
        <v>#DIV/0!</v>
      </c>
    </row>
    <row r="78" spans="1:10" ht="18.95" customHeight="1" x14ac:dyDescent="0.2">
      <c r="A78" s="412" t="s">
        <v>336</v>
      </c>
      <c r="B78" s="445"/>
      <c r="C78" s="446"/>
      <c r="D78" s="413" t="s">
        <v>476</v>
      </c>
      <c r="E78" s="459"/>
      <c r="F78" s="415" t="s">
        <v>477</v>
      </c>
      <c r="G78" s="448">
        <f>SUM(G79)</f>
        <v>42000</v>
      </c>
      <c r="H78" s="448">
        <f>SUM(H79)</f>
        <v>42000</v>
      </c>
      <c r="I78" s="448">
        <f>SUM(I79)</f>
        <v>40282</v>
      </c>
      <c r="J78" s="417">
        <f t="shared" si="1"/>
        <v>95.909523809523805</v>
      </c>
    </row>
    <row r="79" spans="1:10" ht="18.95" customHeight="1" x14ac:dyDescent="0.2">
      <c r="A79" s="419" t="s">
        <v>336</v>
      </c>
      <c r="B79" s="445"/>
      <c r="C79" s="446"/>
      <c r="D79" s="458"/>
      <c r="E79" s="459" t="s">
        <v>478</v>
      </c>
      <c r="F79" s="460" t="s">
        <v>479</v>
      </c>
      <c r="G79" s="453">
        <v>42000</v>
      </c>
      <c r="H79" s="453">
        <v>42000</v>
      </c>
      <c r="I79" s="453">
        <v>40282</v>
      </c>
      <c r="J79" s="426">
        <f t="shared" si="1"/>
        <v>95.909523809523805</v>
      </c>
    </row>
    <row r="80" spans="1:10" ht="15" thickBot="1" x14ac:dyDescent="0.25">
      <c r="A80" s="473"/>
      <c r="B80" s="474"/>
      <c r="C80" s="475"/>
      <c r="D80" s="475"/>
      <c r="E80" s="476"/>
      <c r="F80" s="477"/>
      <c r="G80" s="478"/>
      <c r="H80" s="479"/>
      <c r="I80" s="478"/>
      <c r="J80" s="480"/>
    </row>
    <row r="81" spans="2:9" x14ac:dyDescent="0.2">
      <c r="B81" s="481"/>
      <c r="C81" s="481"/>
      <c r="D81" s="481"/>
      <c r="E81" s="481"/>
      <c r="F81" s="481"/>
    </row>
    <row r="82" spans="2:9" x14ac:dyDescent="0.2">
      <c r="B82" s="481"/>
      <c r="C82" s="481"/>
      <c r="D82" s="481"/>
      <c r="E82" s="481"/>
      <c r="F82" s="481"/>
      <c r="I82" s="483"/>
    </row>
    <row r="83" spans="2:9" x14ac:dyDescent="0.2">
      <c r="B83" s="481"/>
      <c r="C83" s="481"/>
      <c r="D83" s="481"/>
      <c r="E83" s="481"/>
      <c r="F83" s="481"/>
      <c r="I83" s="483"/>
    </row>
    <row r="84" spans="2:9" x14ac:dyDescent="0.2">
      <c r="B84" s="481"/>
      <c r="C84" s="481"/>
      <c r="D84" s="481"/>
      <c r="E84" s="481"/>
      <c r="F84" s="481"/>
    </row>
    <row r="85" spans="2:9" x14ac:dyDescent="0.2">
      <c r="B85" s="481"/>
      <c r="C85" s="481"/>
      <c r="D85" s="481"/>
      <c r="E85" s="481"/>
      <c r="F85" s="481"/>
    </row>
    <row r="86" spans="2:9" x14ac:dyDescent="0.2">
      <c r="B86" s="481"/>
      <c r="C86" s="481"/>
      <c r="D86" s="481"/>
      <c r="E86" s="481"/>
      <c r="F86" s="481"/>
    </row>
    <row r="87" spans="2:9" x14ac:dyDescent="0.2">
      <c r="B87" s="481"/>
      <c r="C87" s="481"/>
      <c r="D87" s="481"/>
      <c r="E87" s="481"/>
      <c r="F87" s="481"/>
    </row>
    <row r="88" spans="2:9" x14ac:dyDescent="0.2">
      <c r="B88" s="481"/>
      <c r="C88" s="481"/>
      <c r="D88" s="481"/>
      <c r="E88" s="481"/>
      <c r="F88" s="481"/>
    </row>
    <row r="89" spans="2:9" x14ac:dyDescent="0.2">
      <c r="B89" s="481"/>
      <c r="C89" s="481"/>
      <c r="D89" s="481"/>
      <c r="E89" s="481"/>
      <c r="F89" s="481"/>
    </row>
    <row r="90" spans="2:9" x14ac:dyDescent="0.2">
      <c r="B90" s="481"/>
      <c r="C90" s="481"/>
      <c r="D90" s="481"/>
      <c r="E90" s="481"/>
      <c r="F90" s="481"/>
    </row>
    <row r="91" spans="2:9" x14ac:dyDescent="0.2">
      <c r="B91" s="481"/>
      <c r="C91" s="481"/>
      <c r="D91" s="481"/>
      <c r="E91" s="481"/>
      <c r="F91" s="481"/>
    </row>
    <row r="92" spans="2:9" x14ac:dyDescent="0.2">
      <c r="B92" s="481"/>
      <c r="C92" s="481"/>
      <c r="D92" s="481"/>
      <c r="E92" s="481"/>
      <c r="F92" s="481"/>
    </row>
    <row r="93" spans="2:9" x14ac:dyDescent="0.2">
      <c r="B93" s="481"/>
      <c r="C93" s="481"/>
      <c r="D93" s="481"/>
      <c r="E93" s="481"/>
      <c r="F93" s="481"/>
    </row>
    <row r="94" spans="2:9" x14ac:dyDescent="0.2">
      <c r="B94" s="481"/>
      <c r="C94" s="481"/>
      <c r="D94" s="481"/>
      <c r="E94" s="481"/>
      <c r="F94" s="481"/>
    </row>
    <row r="95" spans="2:9" x14ac:dyDescent="0.2">
      <c r="B95" s="481"/>
      <c r="C95" s="481"/>
      <c r="D95" s="481"/>
      <c r="E95" s="481"/>
      <c r="F95" s="481"/>
    </row>
    <row r="96" spans="2:9" x14ac:dyDescent="0.2">
      <c r="B96" s="481"/>
      <c r="C96" s="481"/>
      <c r="D96" s="481"/>
      <c r="E96" s="481"/>
      <c r="F96" s="481"/>
    </row>
    <row r="97" spans="2:6" x14ac:dyDescent="0.2">
      <c r="B97" s="481"/>
      <c r="C97" s="481"/>
      <c r="D97" s="481"/>
      <c r="E97" s="481"/>
      <c r="F97" s="481"/>
    </row>
    <row r="98" spans="2:6" x14ac:dyDescent="0.2">
      <c r="B98" s="481"/>
      <c r="C98" s="481"/>
      <c r="D98" s="481"/>
      <c r="E98" s="481"/>
      <c r="F98" s="481"/>
    </row>
    <row r="99" spans="2:6" x14ac:dyDescent="0.2">
      <c r="B99" s="481"/>
      <c r="C99" s="481"/>
      <c r="D99" s="481"/>
      <c r="E99" s="481"/>
      <c r="F99" s="481"/>
    </row>
    <row r="100" spans="2:6" x14ac:dyDescent="0.2">
      <c r="B100" s="481"/>
      <c r="C100" s="481"/>
      <c r="D100" s="481"/>
      <c r="E100" s="481"/>
      <c r="F100" s="481"/>
    </row>
    <row r="101" spans="2:6" x14ac:dyDescent="0.2">
      <c r="B101" s="481"/>
      <c r="C101" s="481"/>
      <c r="D101" s="481"/>
      <c r="E101" s="481"/>
      <c r="F101" s="481"/>
    </row>
    <row r="102" spans="2:6" x14ac:dyDescent="0.2">
      <c r="B102" s="481"/>
      <c r="C102" s="481"/>
      <c r="D102" s="481"/>
      <c r="E102" s="481"/>
      <c r="F102" s="481"/>
    </row>
    <row r="103" spans="2:6" x14ac:dyDescent="0.2">
      <c r="B103" s="481"/>
      <c r="C103" s="481"/>
      <c r="D103" s="481"/>
      <c r="E103" s="481"/>
      <c r="F103" s="481"/>
    </row>
    <row r="104" spans="2:6" x14ac:dyDescent="0.2">
      <c r="B104" s="481"/>
      <c r="C104" s="481"/>
      <c r="D104" s="481"/>
      <c r="E104" s="481"/>
      <c r="F104" s="481"/>
    </row>
    <row r="105" spans="2:6" x14ac:dyDescent="0.2">
      <c r="B105" s="481"/>
      <c r="C105" s="481"/>
      <c r="D105" s="481"/>
      <c r="E105" s="481"/>
      <c r="F105" s="481"/>
    </row>
    <row r="106" spans="2:6" x14ac:dyDescent="0.2">
      <c r="B106" s="481"/>
      <c r="C106" s="481"/>
      <c r="D106" s="481"/>
      <c r="E106" s="481"/>
      <c r="F106" s="481"/>
    </row>
    <row r="107" spans="2:6" x14ac:dyDescent="0.2">
      <c r="B107" s="481"/>
      <c r="C107" s="481"/>
      <c r="D107" s="481"/>
      <c r="E107" s="481"/>
      <c r="F107" s="481"/>
    </row>
    <row r="108" spans="2:6" x14ac:dyDescent="0.2">
      <c r="B108" s="481"/>
      <c r="C108" s="481"/>
      <c r="D108" s="481"/>
      <c r="E108" s="481"/>
      <c r="F108" s="481"/>
    </row>
    <row r="109" spans="2:6" x14ac:dyDescent="0.2">
      <c r="B109" s="481"/>
      <c r="C109" s="481"/>
      <c r="D109" s="481"/>
      <c r="E109" s="481"/>
      <c r="F109" s="481"/>
    </row>
    <row r="110" spans="2:6" x14ac:dyDescent="0.2">
      <c r="B110" s="481"/>
      <c r="C110" s="481"/>
      <c r="D110" s="481"/>
      <c r="E110" s="481"/>
      <c r="F110" s="481"/>
    </row>
    <row r="111" spans="2:6" x14ac:dyDescent="0.2">
      <c r="B111" s="481"/>
      <c r="C111" s="481"/>
      <c r="D111" s="481"/>
      <c r="E111" s="481"/>
      <c r="F111" s="481"/>
    </row>
    <row r="112" spans="2:6" x14ac:dyDescent="0.2">
      <c r="B112" s="481"/>
      <c r="C112" s="481"/>
      <c r="D112" s="481"/>
      <c r="E112" s="481"/>
      <c r="F112" s="481"/>
    </row>
    <row r="113" spans="2:6" x14ac:dyDescent="0.2">
      <c r="B113" s="481"/>
      <c r="C113" s="481"/>
      <c r="D113" s="481"/>
      <c r="E113" s="481"/>
      <c r="F113" s="481"/>
    </row>
    <row r="114" spans="2:6" x14ac:dyDescent="0.2">
      <c r="B114" s="481"/>
      <c r="C114" s="481"/>
      <c r="D114" s="481"/>
      <c r="E114" s="481"/>
      <c r="F114" s="481"/>
    </row>
    <row r="115" spans="2:6" x14ac:dyDescent="0.2">
      <c r="B115" s="481"/>
      <c r="C115" s="481"/>
      <c r="D115" s="481"/>
      <c r="E115" s="481"/>
      <c r="F115" s="481"/>
    </row>
    <row r="116" spans="2:6" x14ac:dyDescent="0.2">
      <c r="B116" s="481"/>
      <c r="C116" s="481"/>
      <c r="D116" s="481"/>
      <c r="E116" s="481"/>
      <c r="F116" s="481"/>
    </row>
    <row r="117" spans="2:6" x14ac:dyDescent="0.2">
      <c r="B117" s="481"/>
      <c r="C117" s="481"/>
      <c r="D117" s="481"/>
      <c r="E117" s="481"/>
      <c r="F117" s="481"/>
    </row>
    <row r="118" spans="2:6" x14ac:dyDescent="0.2">
      <c r="B118" s="481"/>
      <c r="C118" s="481"/>
      <c r="D118" s="481"/>
      <c r="E118" s="481"/>
      <c r="F118" s="481"/>
    </row>
    <row r="119" spans="2:6" x14ac:dyDescent="0.2">
      <c r="B119" s="481"/>
      <c r="C119" s="481"/>
      <c r="D119" s="481"/>
      <c r="E119" s="481"/>
      <c r="F119" s="481"/>
    </row>
    <row r="120" spans="2:6" x14ac:dyDescent="0.2">
      <c r="B120" s="481"/>
      <c r="C120" s="481"/>
      <c r="D120" s="481"/>
      <c r="E120" s="481"/>
      <c r="F120" s="481"/>
    </row>
    <row r="121" spans="2:6" x14ac:dyDescent="0.2">
      <c r="B121" s="481"/>
      <c r="C121" s="481"/>
      <c r="D121" s="481"/>
      <c r="E121" s="481"/>
      <c r="F121" s="481"/>
    </row>
    <row r="122" spans="2:6" x14ac:dyDescent="0.2">
      <c r="B122" s="481"/>
      <c r="C122" s="481"/>
      <c r="D122" s="481"/>
      <c r="E122" s="481"/>
      <c r="F122" s="481"/>
    </row>
    <row r="123" spans="2:6" x14ac:dyDescent="0.2">
      <c r="B123" s="481"/>
      <c r="C123" s="481"/>
      <c r="D123" s="481"/>
      <c r="E123" s="481"/>
      <c r="F123" s="481"/>
    </row>
    <row r="124" spans="2:6" x14ac:dyDescent="0.2">
      <c r="B124" s="481"/>
      <c r="C124" s="481"/>
      <c r="D124" s="481"/>
      <c r="E124" s="481"/>
      <c r="F124" s="481"/>
    </row>
    <row r="125" spans="2:6" x14ac:dyDescent="0.2">
      <c r="B125" s="481"/>
      <c r="C125" s="481"/>
      <c r="D125" s="481"/>
      <c r="E125" s="481"/>
      <c r="F125" s="481"/>
    </row>
    <row r="126" spans="2:6" x14ac:dyDescent="0.2">
      <c r="B126" s="481"/>
      <c r="C126" s="481"/>
      <c r="D126" s="481"/>
      <c r="E126" s="481"/>
      <c r="F126" s="481"/>
    </row>
    <row r="127" spans="2:6" x14ac:dyDescent="0.2">
      <c r="B127" s="481"/>
      <c r="C127" s="481"/>
      <c r="D127" s="481"/>
      <c r="E127" s="481"/>
      <c r="F127" s="481"/>
    </row>
    <row r="128" spans="2:6" x14ac:dyDescent="0.2">
      <c r="B128" s="481"/>
      <c r="C128" s="481"/>
      <c r="D128" s="481"/>
      <c r="E128" s="481"/>
      <c r="F128" s="481"/>
    </row>
    <row r="129" spans="2:6" x14ac:dyDescent="0.2">
      <c r="B129" s="481"/>
      <c r="C129" s="481"/>
      <c r="D129" s="481"/>
      <c r="E129" s="481"/>
      <c r="F129" s="481"/>
    </row>
    <row r="130" spans="2:6" x14ac:dyDescent="0.2">
      <c r="B130" s="481"/>
      <c r="C130" s="481"/>
      <c r="D130" s="481"/>
      <c r="E130" s="481"/>
      <c r="F130" s="481"/>
    </row>
    <row r="131" spans="2:6" x14ac:dyDescent="0.2">
      <c r="B131" s="481"/>
      <c r="C131" s="481"/>
      <c r="D131" s="481"/>
      <c r="E131" s="481"/>
      <c r="F131" s="481"/>
    </row>
    <row r="132" spans="2:6" x14ac:dyDescent="0.2">
      <c r="B132" s="481"/>
      <c r="C132" s="481"/>
      <c r="D132" s="481"/>
      <c r="E132" s="481"/>
      <c r="F132" s="481"/>
    </row>
    <row r="133" spans="2:6" x14ac:dyDescent="0.2">
      <c r="B133" s="481"/>
      <c r="C133" s="481"/>
      <c r="D133" s="481"/>
      <c r="E133" s="481"/>
      <c r="F133" s="481"/>
    </row>
    <row r="134" spans="2:6" x14ac:dyDescent="0.2">
      <c r="B134" s="481"/>
      <c r="C134" s="481"/>
      <c r="D134" s="481"/>
      <c r="E134" s="481"/>
      <c r="F134" s="481"/>
    </row>
    <row r="135" spans="2:6" x14ac:dyDescent="0.2">
      <c r="B135" s="481"/>
      <c r="C135" s="481"/>
      <c r="D135" s="481"/>
      <c r="E135" s="481"/>
      <c r="F135" s="481"/>
    </row>
    <row r="136" spans="2:6" x14ac:dyDescent="0.2">
      <c r="B136" s="481"/>
      <c r="C136" s="481"/>
      <c r="D136" s="481"/>
      <c r="E136" s="481"/>
      <c r="F136" s="481"/>
    </row>
    <row r="137" spans="2:6" x14ac:dyDescent="0.2">
      <c r="B137" s="481"/>
      <c r="C137" s="481"/>
      <c r="D137" s="481"/>
      <c r="E137" s="481"/>
      <c r="F137" s="481"/>
    </row>
    <row r="138" spans="2:6" x14ac:dyDescent="0.2">
      <c r="B138" s="481"/>
      <c r="C138" s="481"/>
      <c r="D138" s="481"/>
      <c r="E138" s="481"/>
      <c r="F138" s="481"/>
    </row>
    <row r="139" spans="2:6" x14ac:dyDescent="0.2">
      <c r="B139" s="481"/>
      <c r="C139" s="481"/>
      <c r="D139" s="481"/>
      <c r="E139" s="481"/>
      <c r="F139" s="481"/>
    </row>
    <row r="140" spans="2:6" x14ac:dyDescent="0.2">
      <c r="B140" s="481"/>
      <c r="C140" s="481"/>
      <c r="D140" s="481"/>
      <c r="E140" s="481"/>
      <c r="F140" s="481"/>
    </row>
    <row r="141" spans="2:6" x14ac:dyDescent="0.2">
      <c r="B141" s="481"/>
      <c r="C141" s="481"/>
      <c r="D141" s="481"/>
      <c r="E141" s="481"/>
      <c r="F141" s="481"/>
    </row>
    <row r="142" spans="2:6" x14ac:dyDescent="0.2">
      <c r="B142" s="481"/>
      <c r="C142" s="481"/>
      <c r="D142" s="481"/>
      <c r="E142" s="481"/>
      <c r="F142" s="481"/>
    </row>
    <row r="143" spans="2:6" x14ac:dyDescent="0.2">
      <c r="B143" s="481"/>
      <c r="C143" s="481"/>
      <c r="D143" s="481"/>
      <c r="E143" s="481"/>
      <c r="F143" s="481"/>
    </row>
    <row r="144" spans="2:6" x14ac:dyDescent="0.2">
      <c r="B144" s="481"/>
      <c r="C144" s="481"/>
      <c r="D144" s="481"/>
      <c r="E144" s="481"/>
      <c r="F144" s="481"/>
    </row>
    <row r="145" spans="2:6" x14ac:dyDescent="0.2">
      <c r="B145" s="481"/>
      <c r="C145" s="481"/>
      <c r="D145" s="481"/>
      <c r="E145" s="481"/>
      <c r="F145" s="481"/>
    </row>
    <row r="146" spans="2:6" x14ac:dyDescent="0.2">
      <c r="B146" s="481"/>
      <c r="C146" s="481"/>
      <c r="D146" s="481"/>
      <c r="E146" s="481"/>
      <c r="F146" s="481"/>
    </row>
    <row r="147" spans="2:6" x14ac:dyDescent="0.2">
      <c r="B147" s="481"/>
      <c r="C147" s="481"/>
      <c r="D147" s="481"/>
      <c r="E147" s="481"/>
      <c r="F147" s="481"/>
    </row>
    <row r="148" spans="2:6" x14ac:dyDescent="0.2">
      <c r="B148" s="481"/>
      <c r="C148" s="481"/>
      <c r="D148" s="481"/>
      <c r="E148" s="481"/>
      <c r="F148" s="481"/>
    </row>
    <row r="149" spans="2:6" x14ac:dyDescent="0.2">
      <c r="B149" s="481"/>
      <c r="C149" s="481"/>
      <c r="D149" s="481"/>
      <c r="E149" s="481"/>
      <c r="F149" s="481"/>
    </row>
    <row r="150" spans="2:6" x14ac:dyDescent="0.2">
      <c r="B150" s="481"/>
      <c r="C150" s="481"/>
      <c r="D150" s="481"/>
      <c r="E150" s="481"/>
      <c r="F150" s="481"/>
    </row>
    <row r="151" spans="2:6" x14ac:dyDescent="0.2">
      <c r="B151" s="481"/>
      <c r="C151" s="481"/>
      <c r="D151" s="481"/>
      <c r="E151" s="481"/>
      <c r="F151" s="481"/>
    </row>
    <row r="152" spans="2:6" x14ac:dyDescent="0.2">
      <c r="B152" s="481"/>
      <c r="C152" s="481"/>
      <c r="D152" s="481"/>
      <c r="E152" s="481"/>
      <c r="F152" s="481"/>
    </row>
    <row r="153" spans="2:6" x14ac:dyDescent="0.2">
      <c r="B153" s="481"/>
      <c r="C153" s="481"/>
      <c r="D153" s="481"/>
      <c r="E153" s="481"/>
      <c r="F153" s="481"/>
    </row>
    <row r="154" spans="2:6" x14ac:dyDescent="0.2">
      <c r="B154" s="481"/>
      <c r="C154" s="481"/>
      <c r="D154" s="481"/>
      <c r="E154" s="481"/>
      <c r="F154" s="481"/>
    </row>
    <row r="155" spans="2:6" x14ac:dyDescent="0.2">
      <c r="B155" s="481"/>
      <c r="C155" s="481"/>
      <c r="D155" s="481"/>
      <c r="E155" s="481"/>
      <c r="F155" s="481"/>
    </row>
    <row r="156" spans="2:6" x14ac:dyDescent="0.2">
      <c r="B156" s="481"/>
      <c r="C156" s="481"/>
      <c r="D156" s="481"/>
      <c r="E156" s="481"/>
      <c r="F156" s="481"/>
    </row>
    <row r="157" spans="2:6" x14ac:dyDescent="0.2">
      <c r="B157" s="481"/>
      <c r="C157" s="481"/>
      <c r="D157" s="481"/>
      <c r="E157" s="481"/>
      <c r="F157" s="481"/>
    </row>
    <row r="158" spans="2:6" x14ac:dyDescent="0.2">
      <c r="B158" s="481"/>
      <c r="C158" s="481"/>
      <c r="D158" s="481"/>
      <c r="E158" s="481"/>
      <c r="F158" s="481"/>
    </row>
    <row r="159" spans="2:6" x14ac:dyDescent="0.2">
      <c r="B159" s="481"/>
      <c r="C159" s="481"/>
      <c r="D159" s="481"/>
      <c r="E159" s="481"/>
      <c r="F159" s="481"/>
    </row>
    <row r="160" spans="2:6" x14ac:dyDescent="0.2">
      <c r="B160" s="481"/>
      <c r="C160" s="481"/>
      <c r="D160" s="481"/>
      <c r="E160" s="481"/>
      <c r="F160" s="481"/>
    </row>
    <row r="161" spans="2:6" x14ac:dyDescent="0.2">
      <c r="B161" s="481"/>
      <c r="C161" s="481"/>
      <c r="D161" s="481"/>
      <c r="E161" s="481"/>
      <c r="F161" s="481"/>
    </row>
    <row r="162" spans="2:6" x14ac:dyDescent="0.2">
      <c r="B162" s="481"/>
      <c r="C162" s="481"/>
      <c r="D162" s="481"/>
      <c r="E162" s="481"/>
      <c r="F162" s="481"/>
    </row>
    <row r="163" spans="2:6" x14ac:dyDescent="0.2">
      <c r="B163" s="481"/>
      <c r="C163" s="481"/>
      <c r="D163" s="481"/>
      <c r="E163" s="481"/>
      <c r="F163" s="481"/>
    </row>
    <row r="164" spans="2:6" x14ac:dyDescent="0.2">
      <c r="B164" s="481"/>
      <c r="C164" s="481"/>
      <c r="D164" s="481"/>
      <c r="E164" s="481"/>
      <c r="F164" s="481"/>
    </row>
    <row r="165" spans="2:6" x14ac:dyDescent="0.2">
      <c r="B165" s="481"/>
      <c r="C165" s="481"/>
      <c r="D165" s="481"/>
      <c r="E165" s="481"/>
      <c r="F165" s="481"/>
    </row>
    <row r="166" spans="2:6" x14ac:dyDescent="0.2">
      <c r="B166" s="481"/>
      <c r="C166" s="481"/>
      <c r="D166" s="481"/>
      <c r="E166" s="481"/>
      <c r="F166" s="481"/>
    </row>
    <row r="167" spans="2:6" x14ac:dyDescent="0.2">
      <c r="B167" s="481"/>
      <c r="C167" s="481"/>
      <c r="D167" s="481"/>
      <c r="E167" s="481"/>
      <c r="F167" s="481"/>
    </row>
    <row r="168" spans="2:6" x14ac:dyDescent="0.2">
      <c r="B168" s="481"/>
      <c r="C168" s="481"/>
      <c r="D168" s="481"/>
      <c r="E168" s="481"/>
      <c r="F168" s="481"/>
    </row>
    <row r="169" spans="2:6" x14ac:dyDescent="0.2">
      <c r="B169" s="481"/>
      <c r="C169" s="481"/>
      <c r="D169" s="481"/>
      <c r="E169" s="481"/>
      <c r="F169" s="481"/>
    </row>
    <row r="170" spans="2:6" x14ac:dyDescent="0.2">
      <c r="B170" s="481"/>
      <c r="C170" s="481"/>
      <c r="D170" s="481"/>
      <c r="E170" s="481"/>
      <c r="F170" s="481"/>
    </row>
    <row r="171" spans="2:6" x14ac:dyDescent="0.2">
      <c r="B171" s="481"/>
      <c r="C171" s="481"/>
      <c r="D171" s="481"/>
      <c r="E171" s="481"/>
      <c r="F171" s="481"/>
    </row>
    <row r="172" spans="2:6" x14ac:dyDescent="0.2">
      <c r="B172" s="481"/>
      <c r="C172" s="481"/>
      <c r="D172" s="481"/>
      <c r="E172" s="481"/>
      <c r="F172" s="481"/>
    </row>
    <row r="173" spans="2:6" x14ac:dyDescent="0.2">
      <c r="B173" s="481"/>
      <c r="C173" s="481"/>
      <c r="D173" s="481"/>
      <c r="E173" s="481"/>
      <c r="F173" s="481"/>
    </row>
    <row r="174" spans="2:6" x14ac:dyDescent="0.2">
      <c r="B174" s="481"/>
      <c r="C174" s="481"/>
      <c r="D174" s="481"/>
      <c r="E174" s="481"/>
      <c r="F174" s="481"/>
    </row>
    <row r="175" spans="2:6" x14ac:dyDescent="0.2">
      <c r="B175" s="481"/>
      <c r="C175" s="481"/>
      <c r="D175" s="481"/>
      <c r="E175" s="481"/>
      <c r="F175" s="481"/>
    </row>
    <row r="176" spans="2:6" x14ac:dyDescent="0.2">
      <c r="B176" s="481"/>
      <c r="C176" s="481"/>
      <c r="D176" s="481"/>
      <c r="E176" s="481"/>
      <c r="F176" s="481"/>
    </row>
    <row r="177" spans="2:6" x14ac:dyDescent="0.2">
      <c r="B177" s="481"/>
      <c r="C177" s="481"/>
      <c r="D177" s="481"/>
      <c r="E177" s="481"/>
      <c r="F177" s="481"/>
    </row>
    <row r="178" spans="2:6" x14ac:dyDescent="0.2">
      <c r="B178" s="481"/>
      <c r="C178" s="481"/>
      <c r="D178" s="481"/>
      <c r="E178" s="481"/>
      <c r="F178" s="481"/>
    </row>
    <row r="179" spans="2:6" x14ac:dyDescent="0.2">
      <c r="B179" s="481"/>
      <c r="C179" s="481"/>
      <c r="D179" s="481"/>
      <c r="E179" s="481"/>
      <c r="F179" s="481"/>
    </row>
    <row r="180" spans="2:6" x14ac:dyDescent="0.2">
      <c r="B180" s="481"/>
      <c r="C180" s="481"/>
      <c r="D180" s="481"/>
      <c r="E180" s="481"/>
      <c r="F180" s="481"/>
    </row>
    <row r="181" spans="2:6" x14ac:dyDescent="0.2">
      <c r="B181" s="481"/>
      <c r="C181" s="481"/>
      <c r="D181" s="481"/>
      <c r="E181" s="481"/>
      <c r="F181" s="481"/>
    </row>
    <row r="182" spans="2:6" x14ac:dyDescent="0.2">
      <c r="B182" s="481"/>
      <c r="C182" s="481"/>
      <c r="D182" s="481"/>
      <c r="E182" s="481"/>
      <c r="F182" s="481"/>
    </row>
    <row r="183" spans="2:6" x14ac:dyDescent="0.2">
      <c r="B183" s="481"/>
      <c r="C183" s="481"/>
      <c r="D183" s="481"/>
      <c r="E183" s="481"/>
      <c r="F183" s="481"/>
    </row>
    <row r="184" spans="2:6" x14ac:dyDescent="0.2">
      <c r="B184" s="481"/>
      <c r="C184" s="481"/>
      <c r="D184" s="481"/>
      <c r="E184" s="481"/>
      <c r="F184" s="481"/>
    </row>
    <row r="185" spans="2:6" x14ac:dyDescent="0.2">
      <c r="B185" s="481"/>
      <c r="C185" s="481"/>
      <c r="D185" s="481"/>
      <c r="E185" s="481"/>
      <c r="F185" s="481"/>
    </row>
    <row r="186" spans="2:6" x14ac:dyDescent="0.2">
      <c r="B186" s="481"/>
      <c r="C186" s="481"/>
      <c r="D186" s="481"/>
      <c r="E186" s="481"/>
      <c r="F186" s="481"/>
    </row>
    <row r="187" spans="2:6" x14ac:dyDescent="0.2">
      <c r="B187" s="481"/>
      <c r="C187" s="481"/>
      <c r="D187" s="481"/>
      <c r="E187" s="481"/>
      <c r="F187" s="481"/>
    </row>
    <row r="188" spans="2:6" x14ac:dyDescent="0.2">
      <c r="B188" s="481"/>
      <c r="C188" s="481"/>
      <c r="D188" s="481"/>
      <c r="E188" s="481"/>
      <c r="F188" s="481"/>
    </row>
    <row r="189" spans="2:6" x14ac:dyDescent="0.2">
      <c r="B189" s="481"/>
      <c r="C189" s="481"/>
      <c r="D189" s="481"/>
      <c r="E189" s="481"/>
      <c r="F189" s="481"/>
    </row>
    <row r="190" spans="2:6" x14ac:dyDescent="0.2">
      <c r="B190" s="481"/>
      <c r="C190" s="481"/>
      <c r="D190" s="481"/>
      <c r="E190" s="481"/>
      <c r="F190" s="481"/>
    </row>
    <row r="191" spans="2:6" x14ac:dyDescent="0.2">
      <c r="B191" s="481"/>
      <c r="C191" s="481"/>
      <c r="D191" s="481"/>
      <c r="E191" s="481"/>
      <c r="F191" s="481"/>
    </row>
    <row r="192" spans="2:6" x14ac:dyDescent="0.2">
      <c r="B192" s="481"/>
      <c r="C192" s="481"/>
      <c r="D192" s="481"/>
      <c r="E192" s="481"/>
      <c r="F192" s="481"/>
    </row>
    <row r="193" spans="2:6" x14ac:dyDescent="0.2">
      <c r="B193" s="481"/>
      <c r="C193" s="481"/>
      <c r="D193" s="481"/>
      <c r="E193" s="481"/>
      <c r="F193" s="481"/>
    </row>
    <row r="194" spans="2:6" x14ac:dyDescent="0.2">
      <c r="B194" s="481"/>
      <c r="C194" s="481"/>
      <c r="D194" s="481"/>
      <c r="E194" s="481"/>
      <c r="F194" s="481"/>
    </row>
    <row r="195" spans="2:6" x14ac:dyDescent="0.2">
      <c r="B195" s="481"/>
      <c r="C195" s="481"/>
      <c r="D195" s="481"/>
      <c r="E195" s="481"/>
      <c r="F195" s="481"/>
    </row>
    <row r="196" spans="2:6" x14ac:dyDescent="0.2">
      <c r="B196" s="481"/>
      <c r="C196" s="481"/>
      <c r="D196" s="481"/>
      <c r="E196" s="481"/>
      <c r="F196" s="481"/>
    </row>
    <row r="197" spans="2:6" x14ac:dyDescent="0.2">
      <c r="B197" s="481"/>
      <c r="C197" s="481"/>
      <c r="D197" s="481"/>
      <c r="E197" s="481"/>
      <c r="F197" s="481"/>
    </row>
    <row r="198" spans="2:6" x14ac:dyDescent="0.2">
      <c r="B198" s="481"/>
      <c r="C198" s="481"/>
      <c r="D198" s="481"/>
      <c r="E198" s="481"/>
      <c r="F198" s="481"/>
    </row>
    <row r="199" spans="2:6" x14ac:dyDescent="0.2">
      <c r="B199" s="481"/>
      <c r="C199" s="481"/>
      <c r="D199" s="481"/>
      <c r="E199" s="481"/>
      <c r="F199" s="481"/>
    </row>
    <row r="200" spans="2:6" x14ac:dyDescent="0.2">
      <c r="B200" s="481"/>
      <c r="C200" s="481"/>
      <c r="D200" s="481"/>
      <c r="E200" s="481"/>
      <c r="F200" s="481"/>
    </row>
    <row r="201" spans="2:6" x14ac:dyDescent="0.2">
      <c r="B201" s="481"/>
      <c r="C201" s="481"/>
      <c r="D201" s="481"/>
      <c r="E201" s="481"/>
      <c r="F201" s="481"/>
    </row>
    <row r="202" spans="2:6" x14ac:dyDescent="0.2">
      <c r="B202" s="481"/>
      <c r="C202" s="481"/>
      <c r="D202" s="481"/>
      <c r="E202" s="481"/>
      <c r="F202" s="481"/>
    </row>
    <row r="203" spans="2:6" x14ac:dyDescent="0.2">
      <c r="B203" s="481"/>
      <c r="C203" s="481"/>
      <c r="D203" s="481"/>
      <c r="E203" s="481"/>
      <c r="F203" s="481"/>
    </row>
    <row r="204" spans="2:6" x14ac:dyDescent="0.2">
      <c r="B204" s="481"/>
      <c r="C204" s="481"/>
      <c r="D204" s="481"/>
      <c r="E204" s="481"/>
      <c r="F204" s="481"/>
    </row>
    <row r="205" spans="2:6" x14ac:dyDescent="0.2">
      <c r="B205" s="481"/>
      <c r="C205" s="481"/>
      <c r="D205" s="481"/>
      <c r="E205" s="481"/>
      <c r="F205" s="481"/>
    </row>
    <row r="206" spans="2:6" x14ac:dyDescent="0.2">
      <c r="B206" s="481"/>
      <c r="C206" s="481"/>
      <c r="D206" s="481"/>
      <c r="E206" s="481"/>
      <c r="F206" s="481"/>
    </row>
    <row r="207" spans="2:6" x14ac:dyDescent="0.2">
      <c r="B207" s="481"/>
      <c r="C207" s="481"/>
      <c r="D207" s="481"/>
      <c r="E207" s="481"/>
      <c r="F207" s="481"/>
    </row>
    <row r="208" spans="2:6" x14ac:dyDescent="0.2">
      <c r="B208" s="481"/>
      <c r="C208" s="481"/>
      <c r="D208" s="481"/>
      <c r="E208" s="481"/>
      <c r="F208" s="481"/>
    </row>
    <row r="209" spans="2:6" x14ac:dyDescent="0.2">
      <c r="B209" s="481"/>
      <c r="C209" s="481"/>
      <c r="D209" s="481"/>
      <c r="E209" s="481"/>
      <c r="F209" s="481"/>
    </row>
    <row r="210" spans="2:6" x14ac:dyDescent="0.2">
      <c r="B210" s="481"/>
      <c r="C210" s="481"/>
      <c r="D210" s="481"/>
      <c r="E210" s="481"/>
      <c r="F210" s="481"/>
    </row>
    <row r="211" spans="2:6" x14ac:dyDescent="0.2">
      <c r="B211" s="481"/>
      <c r="C211" s="481"/>
      <c r="D211" s="481"/>
      <c r="E211" s="481"/>
      <c r="F211" s="481"/>
    </row>
    <row r="212" spans="2:6" x14ac:dyDescent="0.2">
      <c r="B212" s="481"/>
      <c r="C212" s="481"/>
      <c r="D212" s="481"/>
      <c r="E212" s="481"/>
      <c r="F212" s="481"/>
    </row>
    <row r="213" spans="2:6" x14ac:dyDescent="0.2">
      <c r="B213" s="481"/>
      <c r="C213" s="481"/>
      <c r="D213" s="481"/>
      <c r="E213" s="481"/>
      <c r="F213" s="481"/>
    </row>
    <row r="214" spans="2:6" x14ac:dyDescent="0.2">
      <c r="B214" s="481"/>
      <c r="C214" s="481"/>
      <c r="D214" s="481"/>
      <c r="E214" s="481"/>
      <c r="F214" s="481"/>
    </row>
    <row r="215" spans="2:6" x14ac:dyDescent="0.2">
      <c r="B215" s="481"/>
      <c r="C215" s="481"/>
      <c r="D215" s="481"/>
      <c r="E215" s="481"/>
      <c r="F215" s="481"/>
    </row>
    <row r="216" spans="2:6" x14ac:dyDescent="0.2">
      <c r="B216" s="481"/>
      <c r="C216" s="481"/>
      <c r="D216" s="481"/>
      <c r="E216" s="481"/>
      <c r="F216" s="481"/>
    </row>
    <row r="217" spans="2:6" x14ac:dyDescent="0.2">
      <c r="B217" s="481"/>
      <c r="C217" s="481"/>
      <c r="D217" s="481"/>
      <c r="E217" s="481"/>
      <c r="F217" s="481"/>
    </row>
    <row r="218" spans="2:6" x14ac:dyDescent="0.2">
      <c r="B218" s="481"/>
      <c r="C218" s="481"/>
      <c r="D218" s="481"/>
      <c r="E218" s="481"/>
      <c r="F218" s="481"/>
    </row>
    <row r="219" spans="2:6" x14ac:dyDescent="0.2">
      <c r="B219" s="481"/>
      <c r="C219" s="481"/>
      <c r="D219" s="481"/>
      <c r="E219" s="481"/>
      <c r="F219" s="481"/>
    </row>
    <row r="220" spans="2:6" x14ac:dyDescent="0.2">
      <c r="B220" s="481"/>
      <c r="C220" s="481"/>
      <c r="D220" s="481"/>
      <c r="E220" s="481"/>
      <c r="F220" s="481"/>
    </row>
    <row r="221" spans="2:6" x14ac:dyDescent="0.2">
      <c r="B221" s="481"/>
      <c r="C221" s="481"/>
      <c r="D221" s="481"/>
      <c r="E221" s="481"/>
      <c r="F221" s="481"/>
    </row>
    <row r="222" spans="2:6" x14ac:dyDescent="0.2">
      <c r="B222" s="481"/>
      <c r="C222" s="481"/>
      <c r="D222" s="481"/>
      <c r="E222" s="481"/>
      <c r="F222" s="481"/>
    </row>
    <row r="223" spans="2:6" x14ac:dyDescent="0.2">
      <c r="B223" s="481"/>
      <c r="C223" s="481"/>
      <c r="D223" s="481"/>
      <c r="E223" s="481"/>
      <c r="F223" s="481"/>
    </row>
    <row r="224" spans="2:6" x14ac:dyDescent="0.2">
      <c r="B224" s="481"/>
      <c r="C224" s="481"/>
      <c r="D224" s="481"/>
      <c r="E224" s="481"/>
      <c r="F224" s="481"/>
    </row>
    <row r="225" spans="2:6" x14ac:dyDescent="0.2">
      <c r="B225" s="481"/>
      <c r="C225" s="481"/>
      <c r="D225" s="481"/>
      <c r="E225" s="481"/>
      <c r="F225" s="481"/>
    </row>
    <row r="226" spans="2:6" x14ac:dyDescent="0.2">
      <c r="B226" s="481"/>
      <c r="C226" s="481"/>
      <c r="D226" s="481"/>
      <c r="E226" s="481"/>
      <c r="F226" s="481"/>
    </row>
    <row r="227" spans="2:6" x14ac:dyDescent="0.2">
      <c r="B227" s="481"/>
      <c r="C227" s="481"/>
      <c r="D227" s="481"/>
      <c r="E227" s="481"/>
      <c r="F227" s="481"/>
    </row>
    <row r="228" spans="2:6" x14ac:dyDescent="0.2">
      <c r="B228" s="481"/>
      <c r="C228" s="481"/>
      <c r="D228" s="481"/>
      <c r="E228" s="481"/>
      <c r="F228" s="481"/>
    </row>
    <row r="229" spans="2:6" x14ac:dyDescent="0.2">
      <c r="B229" s="481"/>
      <c r="C229" s="481"/>
      <c r="D229" s="481"/>
      <c r="E229" s="481"/>
      <c r="F229" s="481"/>
    </row>
    <row r="230" spans="2:6" x14ac:dyDescent="0.2">
      <c r="B230" s="481"/>
      <c r="C230" s="481"/>
      <c r="D230" s="481"/>
      <c r="E230" s="481"/>
      <c r="F230" s="481"/>
    </row>
    <row r="231" spans="2:6" x14ac:dyDescent="0.2">
      <c r="B231" s="481"/>
      <c r="C231" s="481"/>
      <c r="D231" s="481"/>
      <c r="E231" s="481"/>
      <c r="F231" s="481"/>
    </row>
    <row r="232" spans="2:6" x14ac:dyDescent="0.2">
      <c r="B232" s="481"/>
      <c r="C232" s="481"/>
      <c r="D232" s="481"/>
      <c r="E232" s="481"/>
      <c r="F232" s="481"/>
    </row>
    <row r="233" spans="2:6" x14ac:dyDescent="0.2">
      <c r="B233" s="481"/>
      <c r="C233" s="481"/>
      <c r="D233" s="481"/>
      <c r="E233" s="481"/>
      <c r="F233" s="481"/>
    </row>
    <row r="234" spans="2:6" x14ac:dyDescent="0.2">
      <c r="B234" s="481"/>
      <c r="C234" s="481"/>
      <c r="D234" s="481"/>
      <c r="E234" s="481"/>
      <c r="F234" s="481"/>
    </row>
    <row r="235" spans="2:6" x14ac:dyDescent="0.2">
      <c r="B235" s="481"/>
      <c r="C235" s="481"/>
      <c r="D235" s="481"/>
      <c r="E235" s="481"/>
      <c r="F235" s="481"/>
    </row>
    <row r="236" spans="2:6" x14ac:dyDescent="0.2">
      <c r="B236" s="481"/>
      <c r="C236" s="481"/>
      <c r="D236" s="481"/>
      <c r="E236" s="481"/>
      <c r="F236" s="481"/>
    </row>
    <row r="237" spans="2:6" x14ac:dyDescent="0.2">
      <c r="B237" s="481"/>
      <c r="C237" s="481"/>
      <c r="D237" s="481"/>
      <c r="E237" s="481"/>
      <c r="F237" s="481"/>
    </row>
    <row r="238" spans="2:6" x14ac:dyDescent="0.2">
      <c r="B238" s="481"/>
      <c r="C238" s="481"/>
      <c r="D238" s="481"/>
      <c r="E238" s="481"/>
      <c r="F238" s="481"/>
    </row>
    <row r="239" spans="2:6" x14ac:dyDescent="0.2">
      <c r="B239" s="481"/>
      <c r="C239" s="481"/>
      <c r="D239" s="481"/>
      <c r="E239" s="481"/>
      <c r="F239" s="481"/>
    </row>
    <row r="240" spans="2:6" x14ac:dyDescent="0.2">
      <c r="B240" s="481"/>
      <c r="C240" s="481"/>
      <c r="D240" s="481"/>
      <c r="E240" s="481"/>
      <c r="F240" s="481"/>
    </row>
    <row r="241" spans="2:6" x14ac:dyDescent="0.2">
      <c r="B241" s="481"/>
      <c r="C241" s="481"/>
      <c r="D241" s="481"/>
      <c r="E241" s="481"/>
      <c r="F241" s="481"/>
    </row>
    <row r="242" spans="2:6" x14ac:dyDescent="0.2">
      <c r="B242" s="481"/>
      <c r="C242" s="481"/>
      <c r="D242" s="481"/>
      <c r="E242" s="481"/>
      <c r="F242" s="481"/>
    </row>
    <row r="243" spans="2:6" x14ac:dyDescent="0.2">
      <c r="B243" s="481"/>
      <c r="C243" s="481"/>
      <c r="D243" s="481"/>
      <c r="E243" s="481"/>
      <c r="F243" s="481"/>
    </row>
    <row r="244" spans="2:6" x14ac:dyDescent="0.2">
      <c r="B244" s="481"/>
      <c r="C244" s="481"/>
      <c r="D244" s="481"/>
      <c r="E244" s="481"/>
      <c r="F244" s="481"/>
    </row>
    <row r="245" spans="2:6" x14ac:dyDescent="0.2">
      <c r="B245" s="481"/>
      <c r="C245" s="481"/>
      <c r="D245" s="481"/>
      <c r="E245" s="481"/>
      <c r="F245" s="481"/>
    </row>
    <row r="246" spans="2:6" x14ac:dyDescent="0.2">
      <c r="B246" s="481"/>
      <c r="C246" s="481"/>
      <c r="D246" s="481"/>
      <c r="E246" s="481"/>
      <c r="F246" s="481"/>
    </row>
    <row r="247" spans="2:6" x14ac:dyDescent="0.2">
      <c r="B247" s="481"/>
      <c r="C247" s="481"/>
      <c r="D247" s="481"/>
      <c r="E247" s="481"/>
      <c r="F247" s="481"/>
    </row>
    <row r="248" spans="2:6" x14ac:dyDescent="0.2">
      <c r="B248" s="481"/>
      <c r="C248" s="481"/>
      <c r="D248" s="481"/>
      <c r="E248" s="481"/>
      <c r="F248" s="481"/>
    </row>
    <row r="249" spans="2:6" x14ac:dyDescent="0.2">
      <c r="B249" s="481"/>
      <c r="C249" s="481"/>
      <c r="D249" s="481"/>
      <c r="E249" s="481"/>
      <c r="F249" s="481"/>
    </row>
    <row r="250" spans="2:6" x14ac:dyDescent="0.2">
      <c r="B250" s="481"/>
      <c r="C250" s="481"/>
      <c r="D250" s="481"/>
      <c r="E250" s="481"/>
      <c r="F250" s="481"/>
    </row>
    <row r="251" spans="2:6" x14ac:dyDescent="0.2">
      <c r="B251" s="481"/>
      <c r="C251" s="481"/>
      <c r="D251" s="481"/>
      <c r="E251" s="481"/>
      <c r="F251" s="481"/>
    </row>
    <row r="252" spans="2:6" x14ac:dyDescent="0.2">
      <c r="B252" s="481"/>
      <c r="C252" s="481"/>
      <c r="D252" s="481"/>
      <c r="E252" s="481"/>
      <c r="F252" s="481"/>
    </row>
    <row r="253" spans="2:6" x14ac:dyDescent="0.2">
      <c r="B253" s="481"/>
      <c r="C253" s="481"/>
      <c r="D253" s="481"/>
      <c r="E253" s="481"/>
      <c r="F253" s="481"/>
    </row>
    <row r="254" spans="2:6" x14ac:dyDescent="0.2">
      <c r="B254" s="481"/>
      <c r="C254" s="481"/>
      <c r="D254" s="481"/>
      <c r="E254" s="481"/>
      <c r="F254" s="481"/>
    </row>
    <row r="255" spans="2:6" x14ac:dyDescent="0.2">
      <c r="B255" s="481"/>
      <c r="C255" s="481"/>
      <c r="D255" s="481"/>
      <c r="E255" s="481"/>
      <c r="F255" s="481"/>
    </row>
    <row r="256" spans="2:6" x14ac:dyDescent="0.2">
      <c r="B256" s="481"/>
      <c r="C256" s="481"/>
      <c r="D256" s="481"/>
      <c r="E256" s="481"/>
      <c r="F256" s="481"/>
    </row>
    <row r="257" spans="2:6" x14ac:dyDescent="0.2">
      <c r="B257" s="481"/>
      <c r="C257" s="481"/>
      <c r="D257" s="481"/>
      <c r="E257" s="481"/>
      <c r="F257" s="481"/>
    </row>
    <row r="258" spans="2:6" x14ac:dyDescent="0.2">
      <c r="B258" s="481"/>
      <c r="C258" s="481"/>
      <c r="D258" s="481"/>
      <c r="E258" s="481"/>
      <c r="F258" s="481"/>
    </row>
    <row r="259" spans="2:6" x14ac:dyDescent="0.2">
      <c r="B259" s="481"/>
      <c r="C259" s="481"/>
      <c r="D259" s="481"/>
      <c r="E259" s="481"/>
      <c r="F259" s="481"/>
    </row>
    <row r="260" spans="2:6" x14ac:dyDescent="0.2">
      <c r="B260" s="481"/>
      <c r="C260" s="481"/>
      <c r="D260" s="481"/>
      <c r="E260" s="481"/>
      <c r="F260" s="481"/>
    </row>
    <row r="261" spans="2:6" x14ac:dyDescent="0.2">
      <c r="B261" s="481"/>
      <c r="C261" s="481"/>
      <c r="D261" s="481"/>
      <c r="E261" s="481"/>
      <c r="F261" s="481"/>
    </row>
    <row r="262" spans="2:6" x14ac:dyDescent="0.2">
      <c r="B262" s="481"/>
      <c r="C262" s="481"/>
      <c r="D262" s="481"/>
      <c r="E262" s="481"/>
      <c r="F262" s="481"/>
    </row>
    <row r="263" spans="2:6" x14ac:dyDescent="0.2">
      <c r="B263" s="481"/>
      <c r="C263" s="481"/>
      <c r="D263" s="481"/>
      <c r="E263" s="481"/>
      <c r="F263" s="481"/>
    </row>
    <row r="264" spans="2:6" x14ac:dyDescent="0.2">
      <c r="B264" s="481"/>
      <c r="C264" s="481"/>
      <c r="D264" s="481"/>
      <c r="E264" s="481"/>
      <c r="F264" s="481"/>
    </row>
    <row r="265" spans="2:6" x14ac:dyDescent="0.2">
      <c r="B265" s="481"/>
      <c r="C265" s="481"/>
      <c r="D265" s="481"/>
      <c r="E265" s="481"/>
      <c r="F265" s="481"/>
    </row>
    <row r="266" spans="2:6" x14ac:dyDescent="0.2">
      <c r="B266" s="481"/>
      <c r="C266" s="481"/>
      <c r="D266" s="481"/>
      <c r="E266" s="481"/>
      <c r="F266" s="481"/>
    </row>
    <row r="267" spans="2:6" x14ac:dyDescent="0.2">
      <c r="B267" s="481"/>
      <c r="C267" s="481"/>
      <c r="D267" s="481"/>
      <c r="E267" s="481"/>
      <c r="F267" s="481"/>
    </row>
    <row r="268" spans="2:6" x14ac:dyDescent="0.2">
      <c r="B268" s="481"/>
      <c r="C268" s="481"/>
      <c r="D268" s="481"/>
      <c r="E268" s="481"/>
      <c r="F268" s="481"/>
    </row>
    <row r="269" spans="2:6" x14ac:dyDescent="0.2">
      <c r="B269" s="481"/>
      <c r="C269" s="481"/>
      <c r="D269" s="481"/>
      <c r="E269" s="481"/>
      <c r="F269" s="481"/>
    </row>
    <row r="270" spans="2:6" x14ac:dyDescent="0.2">
      <c r="B270" s="481"/>
      <c r="C270" s="481"/>
      <c r="D270" s="481"/>
      <c r="E270" s="481"/>
      <c r="F270" s="481"/>
    </row>
    <row r="271" spans="2:6" x14ac:dyDescent="0.2">
      <c r="B271" s="481"/>
      <c r="C271" s="481"/>
      <c r="D271" s="481"/>
      <c r="E271" s="481"/>
      <c r="F271" s="481"/>
    </row>
    <row r="272" spans="2:6" x14ac:dyDescent="0.2">
      <c r="B272" s="481"/>
      <c r="C272" s="481"/>
      <c r="D272" s="481"/>
      <c r="E272" s="481"/>
      <c r="F272" s="481"/>
    </row>
    <row r="273" spans="2:6" x14ac:dyDescent="0.2">
      <c r="B273" s="481"/>
      <c r="C273" s="481"/>
      <c r="D273" s="481"/>
      <c r="E273" s="481"/>
      <c r="F273" s="481"/>
    </row>
    <row r="274" spans="2:6" x14ac:dyDescent="0.2">
      <c r="B274" s="481"/>
      <c r="C274" s="481"/>
      <c r="D274" s="481"/>
      <c r="E274" s="481"/>
      <c r="F274" s="481"/>
    </row>
    <row r="275" spans="2:6" x14ac:dyDescent="0.2">
      <c r="B275" s="481"/>
      <c r="C275" s="481"/>
      <c r="D275" s="481"/>
      <c r="E275" s="481"/>
      <c r="F275" s="481"/>
    </row>
    <row r="276" spans="2:6" x14ac:dyDescent="0.2">
      <c r="B276" s="481"/>
      <c r="C276" s="481"/>
      <c r="D276" s="481"/>
      <c r="E276" s="481"/>
      <c r="F276" s="481"/>
    </row>
    <row r="277" spans="2:6" x14ac:dyDescent="0.2">
      <c r="B277" s="481"/>
      <c r="C277" s="481"/>
      <c r="D277" s="481"/>
      <c r="E277" s="481"/>
      <c r="F277" s="481"/>
    </row>
    <row r="278" spans="2:6" x14ac:dyDescent="0.2">
      <c r="B278" s="481"/>
      <c r="C278" s="481"/>
      <c r="D278" s="481"/>
      <c r="E278" s="481"/>
      <c r="F278" s="481"/>
    </row>
    <row r="279" spans="2:6" x14ac:dyDescent="0.2">
      <c r="B279" s="481"/>
      <c r="C279" s="481"/>
      <c r="D279" s="481"/>
      <c r="E279" s="481"/>
      <c r="F279" s="481"/>
    </row>
    <row r="280" spans="2:6" x14ac:dyDescent="0.2">
      <c r="B280" s="481"/>
      <c r="C280" s="481"/>
      <c r="D280" s="481"/>
      <c r="E280" s="481"/>
      <c r="F280" s="481"/>
    </row>
    <row r="281" spans="2:6" x14ac:dyDescent="0.2">
      <c r="B281" s="481"/>
      <c r="C281" s="481"/>
      <c r="D281" s="481"/>
      <c r="E281" s="481"/>
      <c r="F281" s="481"/>
    </row>
    <row r="282" spans="2:6" x14ac:dyDescent="0.2">
      <c r="B282" s="481"/>
      <c r="C282" s="481"/>
      <c r="D282" s="481"/>
      <c r="E282" s="481"/>
      <c r="F282" s="481"/>
    </row>
    <row r="283" spans="2:6" x14ac:dyDescent="0.2">
      <c r="B283" s="481"/>
      <c r="C283" s="481"/>
      <c r="D283" s="481"/>
      <c r="E283" s="481"/>
      <c r="F283" s="481"/>
    </row>
    <row r="284" spans="2:6" x14ac:dyDescent="0.2">
      <c r="B284" s="481"/>
      <c r="C284" s="481"/>
      <c r="D284" s="481"/>
      <c r="E284" s="481"/>
      <c r="F284" s="481"/>
    </row>
    <row r="285" spans="2:6" x14ac:dyDescent="0.2">
      <c r="B285" s="481"/>
      <c r="C285" s="481"/>
      <c r="D285" s="481"/>
      <c r="E285" s="481"/>
      <c r="F285" s="481"/>
    </row>
    <row r="286" spans="2:6" x14ac:dyDescent="0.2">
      <c r="B286" s="481"/>
      <c r="C286" s="481"/>
      <c r="D286" s="481"/>
      <c r="E286" s="481"/>
      <c r="F286" s="481"/>
    </row>
    <row r="287" spans="2:6" x14ac:dyDescent="0.2">
      <c r="B287" s="481"/>
      <c r="C287" s="481"/>
      <c r="D287" s="481"/>
      <c r="E287" s="481"/>
      <c r="F287" s="481"/>
    </row>
    <row r="288" spans="2:6" x14ac:dyDescent="0.2">
      <c r="B288" s="481"/>
      <c r="C288" s="481"/>
      <c r="D288" s="481"/>
      <c r="E288" s="481"/>
      <c r="F288" s="481"/>
    </row>
    <row r="289" spans="2:6" x14ac:dyDescent="0.2">
      <c r="B289" s="481"/>
      <c r="C289" s="481"/>
      <c r="D289" s="481"/>
      <c r="E289" s="481"/>
      <c r="F289" s="481"/>
    </row>
    <row r="290" spans="2:6" x14ac:dyDescent="0.2">
      <c r="B290" s="481"/>
      <c r="C290" s="481"/>
      <c r="D290" s="481"/>
      <c r="E290" s="481"/>
      <c r="F290" s="481"/>
    </row>
    <row r="291" spans="2:6" x14ac:dyDescent="0.2">
      <c r="B291" s="481"/>
      <c r="C291" s="481"/>
      <c r="D291" s="481"/>
      <c r="E291" s="481"/>
      <c r="F291" s="481"/>
    </row>
    <row r="292" spans="2:6" x14ac:dyDescent="0.2">
      <c r="B292" s="481"/>
      <c r="C292" s="481"/>
      <c r="D292" s="481"/>
      <c r="E292" s="481"/>
      <c r="F292" s="481"/>
    </row>
    <row r="293" spans="2:6" x14ac:dyDescent="0.2">
      <c r="B293" s="481"/>
      <c r="C293" s="481"/>
      <c r="D293" s="481"/>
      <c r="E293" s="481"/>
      <c r="F293" s="481"/>
    </row>
    <row r="294" spans="2:6" x14ac:dyDescent="0.2">
      <c r="B294" s="481"/>
      <c r="C294" s="481"/>
      <c r="D294" s="481"/>
      <c r="E294" s="481"/>
      <c r="F294" s="481"/>
    </row>
    <row r="295" spans="2:6" x14ac:dyDescent="0.2">
      <c r="B295" s="481"/>
      <c r="C295" s="481"/>
      <c r="D295" s="481"/>
      <c r="E295" s="481"/>
      <c r="F295" s="481"/>
    </row>
    <row r="296" spans="2:6" x14ac:dyDescent="0.2">
      <c r="B296" s="481"/>
      <c r="C296" s="481"/>
      <c r="D296" s="481"/>
      <c r="E296" s="481"/>
      <c r="F296" s="481"/>
    </row>
    <row r="297" spans="2:6" x14ac:dyDescent="0.2">
      <c r="B297" s="481"/>
      <c r="C297" s="481"/>
      <c r="D297" s="481"/>
      <c r="E297" s="481"/>
      <c r="F297" s="481"/>
    </row>
    <row r="298" spans="2:6" x14ac:dyDescent="0.2">
      <c r="B298" s="481"/>
      <c r="C298" s="481"/>
      <c r="D298" s="481"/>
      <c r="E298" s="481"/>
      <c r="F298" s="481"/>
    </row>
    <row r="299" spans="2:6" x14ac:dyDescent="0.2">
      <c r="B299" s="481"/>
      <c r="C299" s="481"/>
      <c r="D299" s="481"/>
      <c r="E299" s="481"/>
      <c r="F299" s="481"/>
    </row>
    <row r="300" spans="2:6" x14ac:dyDescent="0.2">
      <c r="B300" s="481"/>
      <c r="C300" s="481"/>
      <c r="D300" s="481"/>
      <c r="E300" s="481"/>
      <c r="F300" s="481"/>
    </row>
    <row r="301" spans="2:6" x14ac:dyDescent="0.2">
      <c r="B301" s="481"/>
      <c r="C301" s="481"/>
      <c r="D301" s="481"/>
      <c r="E301" s="481"/>
      <c r="F301" s="481"/>
    </row>
    <row r="302" spans="2:6" x14ac:dyDescent="0.2">
      <c r="B302" s="481"/>
      <c r="C302" s="481"/>
      <c r="D302" s="481"/>
      <c r="E302" s="481"/>
      <c r="F302" s="481"/>
    </row>
    <row r="303" spans="2:6" x14ac:dyDescent="0.2">
      <c r="B303" s="481"/>
      <c r="C303" s="481"/>
      <c r="D303" s="481"/>
      <c r="E303" s="481"/>
      <c r="F303" s="481"/>
    </row>
    <row r="304" spans="2:6" x14ac:dyDescent="0.2">
      <c r="B304" s="481"/>
      <c r="C304" s="481"/>
      <c r="D304" s="481"/>
      <c r="E304" s="481"/>
      <c r="F304" s="481"/>
    </row>
    <row r="305" spans="2:6" x14ac:dyDescent="0.2">
      <c r="B305" s="481"/>
      <c r="C305" s="481"/>
      <c r="D305" s="481"/>
      <c r="E305" s="481"/>
      <c r="F305" s="481"/>
    </row>
    <row r="306" spans="2:6" x14ac:dyDescent="0.2">
      <c r="B306" s="481"/>
      <c r="C306" s="481"/>
      <c r="D306" s="481"/>
      <c r="E306" s="481"/>
      <c r="F306" s="481"/>
    </row>
    <row r="307" spans="2:6" x14ac:dyDescent="0.2">
      <c r="B307" s="481"/>
      <c r="C307" s="481"/>
      <c r="D307" s="481"/>
      <c r="E307" s="481"/>
      <c r="F307" s="481"/>
    </row>
    <row r="308" spans="2:6" x14ac:dyDescent="0.2">
      <c r="B308" s="481"/>
      <c r="C308" s="481"/>
      <c r="D308" s="481"/>
      <c r="E308" s="481"/>
      <c r="F308" s="481"/>
    </row>
    <row r="309" spans="2:6" x14ac:dyDescent="0.2">
      <c r="B309" s="481"/>
      <c r="C309" s="481"/>
      <c r="D309" s="481"/>
      <c r="E309" s="481"/>
      <c r="F309" s="481"/>
    </row>
    <row r="310" spans="2:6" x14ac:dyDescent="0.2">
      <c r="B310" s="481"/>
      <c r="C310" s="481"/>
      <c r="D310" s="481"/>
      <c r="E310" s="481"/>
      <c r="F310" s="481"/>
    </row>
    <row r="311" spans="2:6" x14ac:dyDescent="0.2">
      <c r="B311" s="481"/>
      <c r="C311" s="481"/>
      <c r="D311" s="481"/>
      <c r="E311" s="481"/>
      <c r="F311" s="481"/>
    </row>
    <row r="312" spans="2:6" x14ac:dyDescent="0.2">
      <c r="B312" s="481"/>
      <c r="C312" s="481"/>
      <c r="D312" s="481"/>
      <c r="E312" s="481"/>
      <c r="F312" s="481"/>
    </row>
    <row r="313" spans="2:6" x14ac:dyDescent="0.2">
      <c r="B313" s="481"/>
      <c r="C313" s="481"/>
      <c r="D313" s="481"/>
      <c r="E313" s="481"/>
      <c r="F313" s="481"/>
    </row>
    <row r="314" spans="2:6" x14ac:dyDescent="0.2">
      <c r="B314" s="481"/>
      <c r="C314" s="481"/>
      <c r="D314" s="481"/>
      <c r="E314" s="481"/>
      <c r="F314" s="481"/>
    </row>
    <row r="315" spans="2:6" x14ac:dyDescent="0.2">
      <c r="B315" s="481"/>
      <c r="C315" s="481"/>
      <c r="D315" s="481"/>
      <c r="E315" s="481"/>
      <c r="F315" s="481"/>
    </row>
    <row r="316" spans="2:6" x14ac:dyDescent="0.2">
      <c r="B316" s="481"/>
      <c r="C316" s="481"/>
      <c r="D316" s="481"/>
      <c r="E316" s="481"/>
      <c r="F316" s="481"/>
    </row>
    <row r="317" spans="2:6" x14ac:dyDescent="0.2">
      <c r="B317" s="481"/>
      <c r="C317" s="481"/>
      <c r="D317" s="481"/>
      <c r="E317" s="481"/>
      <c r="F317" s="481"/>
    </row>
    <row r="318" spans="2:6" x14ac:dyDescent="0.2">
      <c r="B318" s="481"/>
      <c r="C318" s="481"/>
      <c r="D318" s="481"/>
      <c r="E318" s="481"/>
      <c r="F318" s="481"/>
    </row>
    <row r="319" spans="2:6" x14ac:dyDescent="0.2">
      <c r="B319" s="481"/>
      <c r="C319" s="481"/>
      <c r="D319" s="481"/>
      <c r="E319" s="481"/>
      <c r="F319" s="481"/>
    </row>
    <row r="320" spans="2:6" x14ac:dyDescent="0.2">
      <c r="B320" s="481"/>
      <c r="C320" s="481"/>
      <c r="D320" s="481"/>
      <c r="E320" s="481"/>
      <c r="F320" s="481"/>
    </row>
    <row r="321" spans="2:6" x14ac:dyDescent="0.2">
      <c r="B321" s="481"/>
      <c r="C321" s="481"/>
      <c r="D321" s="481"/>
      <c r="E321" s="481"/>
      <c r="F321" s="481"/>
    </row>
    <row r="322" spans="2:6" x14ac:dyDescent="0.2">
      <c r="B322" s="481"/>
      <c r="C322" s="481"/>
      <c r="D322" s="481"/>
      <c r="E322" s="481"/>
      <c r="F322" s="481"/>
    </row>
    <row r="323" spans="2:6" x14ac:dyDescent="0.2">
      <c r="B323" s="481"/>
      <c r="C323" s="481"/>
      <c r="D323" s="481"/>
      <c r="E323" s="481"/>
      <c r="F323" s="481"/>
    </row>
    <row r="324" spans="2:6" x14ac:dyDescent="0.2">
      <c r="B324" s="481"/>
      <c r="C324" s="481"/>
      <c r="D324" s="481"/>
      <c r="E324" s="481"/>
      <c r="F324" s="481"/>
    </row>
    <row r="325" spans="2:6" x14ac:dyDescent="0.2">
      <c r="B325" s="481"/>
      <c r="C325" s="481"/>
      <c r="D325" s="481"/>
      <c r="E325" s="481"/>
      <c r="F325" s="481"/>
    </row>
    <row r="326" spans="2:6" x14ac:dyDescent="0.2">
      <c r="B326" s="481"/>
      <c r="C326" s="481"/>
      <c r="D326" s="481"/>
      <c r="E326" s="481"/>
      <c r="F326" s="481"/>
    </row>
    <row r="327" spans="2:6" x14ac:dyDescent="0.2">
      <c r="B327" s="481"/>
      <c r="C327" s="481"/>
      <c r="D327" s="481"/>
      <c r="E327" s="481"/>
      <c r="F327" s="481"/>
    </row>
    <row r="328" spans="2:6" x14ac:dyDescent="0.2">
      <c r="B328" s="481"/>
      <c r="C328" s="481"/>
      <c r="D328" s="481"/>
      <c r="E328" s="481"/>
      <c r="F328" s="481"/>
    </row>
    <row r="329" spans="2:6" x14ac:dyDescent="0.2">
      <c r="B329" s="481"/>
      <c r="C329" s="481"/>
      <c r="D329" s="481"/>
      <c r="E329" s="481"/>
      <c r="F329" s="481"/>
    </row>
    <row r="330" spans="2:6" x14ac:dyDescent="0.2">
      <c r="B330" s="481"/>
      <c r="C330" s="481"/>
      <c r="D330" s="481"/>
      <c r="E330" s="481"/>
      <c r="F330" s="481"/>
    </row>
    <row r="331" spans="2:6" x14ac:dyDescent="0.2">
      <c r="B331" s="481"/>
      <c r="C331" s="481"/>
      <c r="D331" s="481"/>
      <c r="E331" s="481"/>
      <c r="F331" s="481"/>
    </row>
    <row r="332" spans="2:6" x14ac:dyDescent="0.2">
      <c r="B332" s="481"/>
      <c r="C332" s="481"/>
      <c r="D332" s="481"/>
      <c r="E332" s="481"/>
      <c r="F332" s="481"/>
    </row>
    <row r="333" spans="2:6" x14ac:dyDescent="0.2">
      <c r="B333" s="481"/>
      <c r="C333" s="481"/>
      <c r="D333" s="481"/>
      <c r="E333" s="481"/>
      <c r="F333" s="481"/>
    </row>
    <row r="334" spans="2:6" x14ac:dyDescent="0.2">
      <c r="B334" s="481"/>
      <c r="C334" s="481"/>
      <c r="D334" s="481"/>
      <c r="E334" s="481"/>
      <c r="F334" s="481"/>
    </row>
    <row r="335" spans="2:6" x14ac:dyDescent="0.2">
      <c r="B335" s="481"/>
      <c r="C335" s="481"/>
      <c r="D335" s="481"/>
      <c r="E335" s="481"/>
      <c r="F335" s="481"/>
    </row>
    <row r="336" spans="2:6" x14ac:dyDescent="0.2">
      <c r="B336" s="481"/>
      <c r="C336" s="481"/>
      <c r="D336" s="481"/>
      <c r="E336" s="481"/>
      <c r="F336" s="481"/>
    </row>
    <row r="337" spans="2:6" x14ac:dyDescent="0.2">
      <c r="B337" s="481"/>
      <c r="C337" s="481"/>
      <c r="D337" s="481"/>
      <c r="E337" s="481"/>
      <c r="F337" s="481"/>
    </row>
    <row r="338" spans="2:6" x14ac:dyDescent="0.2">
      <c r="B338" s="481"/>
      <c r="C338" s="481"/>
      <c r="D338" s="481"/>
      <c r="E338" s="481"/>
      <c r="F338" s="481"/>
    </row>
    <row r="339" spans="2:6" x14ac:dyDescent="0.2">
      <c r="B339" s="481"/>
      <c r="C339" s="481"/>
      <c r="D339" s="481"/>
      <c r="E339" s="481"/>
      <c r="F339" s="481"/>
    </row>
    <row r="340" spans="2:6" x14ac:dyDescent="0.2">
      <c r="B340" s="481"/>
      <c r="C340" s="481"/>
      <c r="D340" s="481"/>
      <c r="E340" s="481"/>
      <c r="F340" s="481"/>
    </row>
    <row r="341" spans="2:6" x14ac:dyDescent="0.2">
      <c r="B341" s="481"/>
      <c r="C341" s="481"/>
      <c r="D341" s="481"/>
      <c r="E341" s="481"/>
      <c r="F341" s="481"/>
    </row>
    <row r="342" spans="2:6" x14ac:dyDescent="0.2">
      <c r="B342" s="481"/>
      <c r="C342" s="481"/>
      <c r="D342" s="481"/>
      <c r="E342" s="481"/>
      <c r="F342" s="481"/>
    </row>
    <row r="343" spans="2:6" x14ac:dyDescent="0.2">
      <c r="B343" s="481"/>
      <c r="C343" s="481"/>
      <c r="D343" s="481"/>
      <c r="E343" s="481"/>
      <c r="F343" s="481"/>
    </row>
    <row r="344" spans="2:6" x14ac:dyDescent="0.2">
      <c r="B344" s="481"/>
      <c r="C344" s="481"/>
      <c r="D344" s="481"/>
      <c r="E344" s="481"/>
      <c r="F344" s="481"/>
    </row>
    <row r="345" spans="2:6" x14ac:dyDescent="0.2">
      <c r="B345" s="481"/>
      <c r="C345" s="481"/>
      <c r="D345" s="481"/>
      <c r="E345" s="481"/>
      <c r="F345" s="481"/>
    </row>
    <row r="346" spans="2:6" x14ac:dyDescent="0.2">
      <c r="B346" s="481"/>
      <c r="C346" s="481"/>
      <c r="D346" s="481"/>
      <c r="E346" s="481"/>
      <c r="F346" s="481"/>
    </row>
    <row r="347" spans="2:6" x14ac:dyDescent="0.2">
      <c r="B347" s="481"/>
      <c r="C347" s="481"/>
      <c r="D347" s="481"/>
      <c r="E347" s="481"/>
      <c r="F347" s="481"/>
    </row>
    <row r="348" spans="2:6" x14ac:dyDescent="0.2">
      <c r="B348" s="481"/>
      <c r="C348" s="481"/>
      <c r="D348" s="481"/>
      <c r="E348" s="481"/>
      <c r="F348" s="481"/>
    </row>
    <row r="349" spans="2:6" x14ac:dyDescent="0.2">
      <c r="B349" s="481"/>
      <c r="C349" s="481"/>
      <c r="D349" s="481"/>
      <c r="E349" s="481"/>
      <c r="F349" s="481"/>
    </row>
    <row r="350" spans="2:6" x14ac:dyDescent="0.2">
      <c r="B350" s="481"/>
      <c r="C350" s="481"/>
      <c r="D350" s="481"/>
      <c r="E350" s="481"/>
      <c r="F350" s="481"/>
    </row>
    <row r="351" spans="2:6" x14ac:dyDescent="0.2">
      <c r="B351" s="481"/>
      <c r="C351" s="481"/>
      <c r="D351" s="481"/>
      <c r="E351" s="481"/>
      <c r="F351" s="481"/>
    </row>
    <row r="352" spans="2:6" x14ac:dyDescent="0.2">
      <c r="B352" s="481"/>
      <c r="C352" s="481"/>
      <c r="D352" s="481"/>
      <c r="E352" s="481"/>
      <c r="F352" s="481"/>
    </row>
    <row r="353" spans="2:6" x14ac:dyDescent="0.2">
      <c r="B353" s="481"/>
      <c r="C353" s="481"/>
      <c r="D353" s="481"/>
      <c r="E353" s="481"/>
      <c r="F353" s="481"/>
    </row>
    <row r="354" spans="2:6" x14ac:dyDescent="0.2">
      <c r="B354" s="481"/>
      <c r="C354" s="481"/>
      <c r="D354" s="481"/>
      <c r="E354" s="481"/>
      <c r="F354" s="481"/>
    </row>
    <row r="355" spans="2:6" x14ac:dyDescent="0.2">
      <c r="B355" s="481"/>
      <c r="C355" s="481"/>
      <c r="D355" s="481"/>
      <c r="E355" s="481"/>
      <c r="F355" s="481"/>
    </row>
    <row r="356" spans="2:6" x14ac:dyDescent="0.2">
      <c r="B356" s="481"/>
      <c r="C356" s="481"/>
      <c r="D356" s="481"/>
      <c r="E356" s="481"/>
      <c r="F356" s="481"/>
    </row>
    <row r="357" spans="2:6" x14ac:dyDescent="0.2">
      <c r="B357" s="481"/>
      <c r="C357" s="481"/>
      <c r="D357" s="481"/>
      <c r="E357" s="481"/>
      <c r="F357" s="481"/>
    </row>
    <row r="358" spans="2:6" x14ac:dyDescent="0.2">
      <c r="B358" s="481"/>
      <c r="C358" s="481"/>
      <c r="D358" s="481"/>
      <c r="E358" s="481"/>
      <c r="F358" s="481"/>
    </row>
    <row r="359" spans="2:6" x14ac:dyDescent="0.2">
      <c r="B359" s="481"/>
      <c r="C359" s="481"/>
      <c r="D359" s="481"/>
      <c r="E359" s="481"/>
      <c r="F359" s="481"/>
    </row>
    <row r="360" spans="2:6" x14ac:dyDescent="0.2">
      <c r="B360" s="481"/>
      <c r="C360" s="481"/>
      <c r="D360" s="481"/>
      <c r="E360" s="481"/>
      <c r="F360" s="481"/>
    </row>
    <row r="361" spans="2:6" x14ac:dyDescent="0.2">
      <c r="B361" s="481"/>
      <c r="C361" s="481"/>
      <c r="D361" s="481"/>
      <c r="E361" s="481"/>
      <c r="F361" s="481"/>
    </row>
    <row r="362" spans="2:6" x14ac:dyDescent="0.2">
      <c r="B362" s="481"/>
      <c r="C362" s="481"/>
      <c r="D362" s="481"/>
      <c r="E362" s="481"/>
      <c r="F362" s="481"/>
    </row>
    <row r="363" spans="2:6" x14ac:dyDescent="0.2">
      <c r="B363" s="481"/>
      <c r="C363" s="481"/>
      <c r="D363" s="481"/>
      <c r="E363" s="481"/>
      <c r="F363" s="481"/>
    </row>
    <row r="364" spans="2:6" x14ac:dyDescent="0.2">
      <c r="B364" s="481"/>
      <c r="C364" s="481"/>
      <c r="D364" s="481"/>
      <c r="E364" s="481"/>
      <c r="F364" s="481"/>
    </row>
    <row r="365" spans="2:6" x14ac:dyDescent="0.2">
      <c r="B365" s="481"/>
      <c r="C365" s="481"/>
      <c r="D365" s="481"/>
      <c r="E365" s="481"/>
      <c r="F365" s="481"/>
    </row>
    <row r="366" spans="2:6" x14ac:dyDescent="0.2">
      <c r="B366" s="481"/>
      <c r="C366" s="481"/>
      <c r="D366" s="481"/>
      <c r="E366" s="481"/>
      <c r="F366" s="481"/>
    </row>
    <row r="367" spans="2:6" x14ac:dyDescent="0.2">
      <c r="B367" s="481"/>
      <c r="C367" s="481"/>
      <c r="D367" s="481"/>
      <c r="E367" s="481"/>
      <c r="F367" s="481"/>
    </row>
    <row r="368" spans="2:6" x14ac:dyDescent="0.2">
      <c r="B368" s="481"/>
      <c r="C368" s="481"/>
      <c r="D368" s="481"/>
      <c r="E368" s="481"/>
      <c r="F368" s="481"/>
    </row>
    <row r="369" spans="2:6" x14ac:dyDescent="0.2">
      <c r="B369" s="481"/>
      <c r="C369" s="481"/>
      <c r="D369" s="481"/>
      <c r="E369" s="481"/>
      <c r="F369" s="481"/>
    </row>
    <row r="370" spans="2:6" x14ac:dyDescent="0.2">
      <c r="B370" s="481"/>
      <c r="C370" s="481"/>
      <c r="D370" s="481"/>
      <c r="E370" s="481"/>
      <c r="F370" s="481"/>
    </row>
    <row r="371" spans="2:6" x14ac:dyDescent="0.2">
      <c r="B371" s="481"/>
      <c r="C371" s="481"/>
      <c r="D371" s="481"/>
      <c r="E371" s="481"/>
      <c r="F371" s="481"/>
    </row>
    <row r="372" spans="2:6" x14ac:dyDescent="0.2">
      <c r="B372" s="481"/>
      <c r="C372" s="481"/>
      <c r="D372" s="481"/>
      <c r="E372" s="481"/>
      <c r="F372" s="481"/>
    </row>
    <row r="373" spans="2:6" x14ac:dyDescent="0.2">
      <c r="B373" s="481"/>
      <c r="C373" s="481"/>
      <c r="D373" s="481"/>
      <c r="E373" s="481"/>
      <c r="F373" s="481"/>
    </row>
    <row r="374" spans="2:6" x14ac:dyDescent="0.2">
      <c r="B374" s="481"/>
      <c r="C374" s="481"/>
      <c r="D374" s="481"/>
      <c r="E374" s="481"/>
      <c r="F374" s="481"/>
    </row>
    <row r="375" spans="2:6" x14ac:dyDescent="0.2">
      <c r="B375" s="481"/>
      <c r="C375" s="481"/>
      <c r="D375" s="481"/>
      <c r="E375" s="481"/>
      <c r="F375" s="481"/>
    </row>
    <row r="376" spans="2:6" x14ac:dyDescent="0.2">
      <c r="B376" s="481"/>
      <c r="C376" s="481"/>
      <c r="D376" s="481"/>
      <c r="E376" s="481"/>
      <c r="F376" s="481"/>
    </row>
    <row r="377" spans="2:6" x14ac:dyDescent="0.2">
      <c r="B377" s="481"/>
      <c r="C377" s="481"/>
      <c r="D377" s="481"/>
      <c r="E377" s="481"/>
      <c r="F377" s="481"/>
    </row>
    <row r="378" spans="2:6" x14ac:dyDescent="0.2">
      <c r="B378" s="481"/>
      <c r="C378" s="481"/>
      <c r="D378" s="481"/>
      <c r="E378" s="481"/>
      <c r="F378" s="481"/>
    </row>
    <row r="379" spans="2:6" x14ac:dyDescent="0.2">
      <c r="B379" s="481"/>
      <c r="C379" s="481"/>
      <c r="D379" s="481"/>
      <c r="E379" s="481"/>
      <c r="F379" s="481"/>
    </row>
    <row r="380" spans="2:6" x14ac:dyDescent="0.2">
      <c r="B380" s="481"/>
      <c r="C380" s="481"/>
      <c r="D380" s="481"/>
      <c r="E380" s="481"/>
      <c r="F380" s="481"/>
    </row>
    <row r="381" spans="2:6" x14ac:dyDescent="0.2">
      <c r="B381" s="481"/>
      <c r="C381" s="481"/>
      <c r="D381" s="481"/>
      <c r="E381" s="481"/>
      <c r="F381" s="481"/>
    </row>
    <row r="382" spans="2:6" x14ac:dyDescent="0.2">
      <c r="B382" s="481"/>
      <c r="C382" s="481"/>
      <c r="D382" s="481"/>
      <c r="E382" s="481"/>
      <c r="F382" s="481"/>
    </row>
    <row r="383" spans="2:6" x14ac:dyDescent="0.2">
      <c r="B383" s="481"/>
      <c r="C383" s="481"/>
      <c r="D383" s="481"/>
      <c r="E383" s="481"/>
      <c r="F383" s="481"/>
    </row>
    <row r="384" spans="2:6" x14ac:dyDescent="0.2">
      <c r="B384" s="481"/>
      <c r="C384" s="481"/>
      <c r="D384" s="481"/>
      <c r="E384" s="481"/>
      <c r="F384" s="481"/>
    </row>
    <row r="385" spans="2:6" x14ac:dyDescent="0.2">
      <c r="B385" s="481"/>
      <c r="C385" s="481"/>
      <c r="D385" s="481"/>
      <c r="E385" s="481"/>
      <c r="F385" s="481"/>
    </row>
    <row r="386" spans="2:6" x14ac:dyDescent="0.2">
      <c r="B386" s="481"/>
      <c r="C386" s="481"/>
      <c r="D386" s="481"/>
      <c r="E386" s="481"/>
      <c r="F386" s="481"/>
    </row>
    <row r="387" spans="2:6" x14ac:dyDescent="0.2">
      <c r="B387" s="481"/>
      <c r="C387" s="481"/>
      <c r="D387" s="481"/>
      <c r="E387" s="481"/>
      <c r="F387" s="481"/>
    </row>
    <row r="388" spans="2:6" x14ac:dyDescent="0.2">
      <c r="B388" s="481"/>
      <c r="C388" s="481"/>
      <c r="D388" s="481"/>
      <c r="E388" s="481"/>
      <c r="F388" s="481"/>
    </row>
    <row r="389" spans="2:6" x14ac:dyDescent="0.2">
      <c r="B389" s="481"/>
      <c r="C389" s="481"/>
      <c r="D389" s="481"/>
      <c r="E389" s="481"/>
      <c r="F389" s="481"/>
    </row>
    <row r="390" spans="2:6" x14ac:dyDescent="0.2">
      <c r="B390" s="481"/>
      <c r="C390" s="481"/>
      <c r="D390" s="481"/>
      <c r="E390" s="481"/>
      <c r="F390" s="481"/>
    </row>
    <row r="391" spans="2:6" x14ac:dyDescent="0.2">
      <c r="B391" s="481"/>
      <c r="C391" s="481"/>
      <c r="D391" s="481"/>
      <c r="E391" s="481"/>
      <c r="F391" s="481"/>
    </row>
    <row r="392" spans="2:6" x14ac:dyDescent="0.2">
      <c r="B392" s="481"/>
      <c r="C392" s="481"/>
      <c r="D392" s="481"/>
      <c r="E392" s="481"/>
      <c r="F392" s="481"/>
    </row>
    <row r="393" spans="2:6" x14ac:dyDescent="0.2">
      <c r="B393" s="481"/>
      <c r="C393" s="481"/>
      <c r="D393" s="481"/>
      <c r="E393" s="481"/>
      <c r="F393" s="481"/>
    </row>
    <row r="394" spans="2:6" x14ac:dyDescent="0.2">
      <c r="B394" s="481"/>
      <c r="C394" s="481"/>
      <c r="D394" s="481"/>
      <c r="E394" s="481"/>
      <c r="F394" s="481"/>
    </row>
    <row r="395" spans="2:6" x14ac:dyDescent="0.2">
      <c r="B395" s="481"/>
      <c r="C395" s="481"/>
      <c r="D395" s="481"/>
      <c r="E395" s="481"/>
      <c r="F395" s="481"/>
    </row>
    <row r="396" spans="2:6" x14ac:dyDescent="0.2">
      <c r="B396" s="481"/>
      <c r="C396" s="481"/>
      <c r="D396" s="481"/>
      <c r="E396" s="481"/>
      <c r="F396" s="481"/>
    </row>
    <row r="397" spans="2:6" x14ac:dyDescent="0.2">
      <c r="B397" s="481"/>
      <c r="C397" s="481"/>
      <c r="D397" s="481"/>
      <c r="E397" s="481"/>
      <c r="F397" s="481"/>
    </row>
    <row r="398" spans="2:6" x14ac:dyDescent="0.2">
      <c r="B398" s="481"/>
      <c r="C398" s="481"/>
      <c r="D398" s="481"/>
      <c r="E398" s="481"/>
      <c r="F398" s="481"/>
    </row>
    <row r="399" spans="2:6" x14ac:dyDescent="0.2">
      <c r="B399" s="481"/>
      <c r="C399" s="481"/>
      <c r="D399" s="481"/>
      <c r="E399" s="481"/>
      <c r="F399" s="481"/>
    </row>
    <row r="400" spans="2:6" x14ac:dyDescent="0.2">
      <c r="B400" s="481"/>
      <c r="C400" s="481"/>
      <c r="D400" s="481"/>
      <c r="E400" s="481"/>
      <c r="F400" s="481"/>
    </row>
    <row r="401" spans="2:6" x14ac:dyDescent="0.2">
      <c r="B401" s="481"/>
      <c r="C401" s="481"/>
      <c r="D401" s="481"/>
      <c r="E401" s="481"/>
      <c r="F401" s="481"/>
    </row>
    <row r="402" spans="2:6" x14ac:dyDescent="0.2">
      <c r="B402" s="481"/>
      <c r="C402" s="481"/>
      <c r="D402" s="481"/>
      <c r="E402" s="481"/>
      <c r="F402" s="481"/>
    </row>
    <row r="403" spans="2:6" x14ac:dyDescent="0.2">
      <c r="B403" s="481"/>
      <c r="C403" s="481"/>
      <c r="D403" s="481"/>
      <c r="E403" s="481"/>
      <c r="F403" s="481"/>
    </row>
    <row r="404" spans="2:6" x14ac:dyDescent="0.2">
      <c r="B404" s="481"/>
      <c r="C404" s="481"/>
      <c r="D404" s="481"/>
      <c r="E404" s="481"/>
      <c r="F404" s="481"/>
    </row>
    <row r="405" spans="2:6" x14ac:dyDescent="0.2">
      <c r="B405" s="481"/>
      <c r="C405" s="481"/>
      <c r="D405" s="481"/>
      <c r="E405" s="481"/>
      <c r="F405" s="481"/>
    </row>
    <row r="406" spans="2:6" x14ac:dyDescent="0.2">
      <c r="B406" s="481"/>
      <c r="C406" s="481"/>
      <c r="D406" s="481"/>
      <c r="E406" s="481"/>
      <c r="F406" s="481"/>
    </row>
    <row r="407" spans="2:6" x14ac:dyDescent="0.2">
      <c r="B407" s="481"/>
      <c r="C407" s="481"/>
      <c r="D407" s="481"/>
      <c r="E407" s="481"/>
      <c r="F407" s="481"/>
    </row>
    <row r="408" spans="2:6" x14ac:dyDescent="0.2">
      <c r="B408" s="481"/>
      <c r="C408" s="481"/>
      <c r="D408" s="481"/>
      <c r="E408" s="481"/>
      <c r="F408" s="481"/>
    </row>
    <row r="409" spans="2:6" x14ac:dyDescent="0.2">
      <c r="B409" s="481"/>
      <c r="C409" s="481"/>
      <c r="D409" s="481"/>
      <c r="E409" s="481"/>
      <c r="F409" s="481"/>
    </row>
    <row r="410" spans="2:6" x14ac:dyDescent="0.2">
      <c r="B410" s="481"/>
      <c r="C410" s="481"/>
      <c r="D410" s="481"/>
      <c r="E410" s="481"/>
      <c r="F410" s="481"/>
    </row>
    <row r="411" spans="2:6" x14ac:dyDescent="0.2">
      <c r="B411" s="481"/>
      <c r="C411" s="481"/>
      <c r="D411" s="481"/>
      <c r="E411" s="481"/>
      <c r="F411" s="481"/>
    </row>
    <row r="412" spans="2:6" x14ac:dyDescent="0.2">
      <c r="B412" s="481"/>
      <c r="C412" s="481"/>
      <c r="D412" s="481"/>
      <c r="E412" s="481"/>
      <c r="F412" s="481"/>
    </row>
    <row r="413" spans="2:6" x14ac:dyDescent="0.2">
      <c r="B413" s="481"/>
      <c r="C413" s="481"/>
      <c r="D413" s="481"/>
      <c r="E413" s="481"/>
      <c r="F413" s="481"/>
    </row>
    <row r="414" spans="2:6" x14ac:dyDescent="0.2">
      <c r="B414" s="481"/>
      <c r="C414" s="481"/>
      <c r="D414" s="481"/>
      <c r="E414" s="481"/>
      <c r="F414" s="481"/>
    </row>
    <row r="415" spans="2:6" x14ac:dyDescent="0.2">
      <c r="B415" s="481"/>
      <c r="C415" s="481"/>
      <c r="D415" s="481"/>
      <c r="E415" s="481"/>
      <c r="F415" s="481"/>
    </row>
    <row r="416" spans="2:6" x14ac:dyDescent="0.2">
      <c r="B416" s="481"/>
      <c r="C416" s="481"/>
      <c r="D416" s="481"/>
      <c r="E416" s="481"/>
      <c r="F416" s="481"/>
    </row>
    <row r="417" spans="2:6" x14ac:dyDescent="0.2">
      <c r="B417" s="481"/>
      <c r="C417" s="481"/>
      <c r="D417" s="481"/>
      <c r="E417" s="481"/>
      <c r="F417" s="481"/>
    </row>
    <row r="418" spans="2:6" x14ac:dyDescent="0.2">
      <c r="B418" s="481"/>
      <c r="C418" s="481"/>
      <c r="D418" s="481"/>
      <c r="E418" s="481"/>
      <c r="F418" s="481"/>
    </row>
    <row r="419" spans="2:6" x14ac:dyDescent="0.2">
      <c r="B419" s="481"/>
      <c r="C419" s="481"/>
      <c r="D419" s="481"/>
      <c r="E419" s="481"/>
      <c r="F419" s="481"/>
    </row>
    <row r="420" spans="2:6" x14ac:dyDescent="0.2">
      <c r="B420" s="481"/>
      <c r="C420" s="481"/>
      <c r="D420" s="481"/>
      <c r="E420" s="481"/>
      <c r="F420" s="481"/>
    </row>
    <row r="421" spans="2:6" x14ac:dyDescent="0.2">
      <c r="B421" s="481"/>
      <c r="C421" s="481"/>
      <c r="D421" s="481"/>
      <c r="E421" s="481"/>
      <c r="F421" s="481"/>
    </row>
    <row r="422" spans="2:6" x14ac:dyDescent="0.2">
      <c r="B422" s="481"/>
      <c r="C422" s="481"/>
      <c r="D422" s="481"/>
      <c r="E422" s="481"/>
      <c r="F422" s="481"/>
    </row>
    <row r="423" spans="2:6" x14ac:dyDescent="0.2">
      <c r="B423" s="481"/>
      <c r="C423" s="481"/>
      <c r="D423" s="481"/>
      <c r="E423" s="481"/>
      <c r="F423" s="481"/>
    </row>
    <row r="424" spans="2:6" x14ac:dyDescent="0.2">
      <c r="B424" s="481"/>
      <c r="C424" s="481"/>
      <c r="D424" s="481"/>
      <c r="E424" s="481"/>
      <c r="F424" s="481"/>
    </row>
    <row r="425" spans="2:6" x14ac:dyDescent="0.2">
      <c r="B425" s="481"/>
      <c r="C425" s="481"/>
      <c r="D425" s="481"/>
      <c r="E425" s="481"/>
      <c r="F425" s="481"/>
    </row>
    <row r="426" spans="2:6" x14ac:dyDescent="0.2">
      <c r="B426" s="481"/>
      <c r="C426" s="481"/>
      <c r="D426" s="481"/>
      <c r="E426" s="481"/>
      <c r="F426" s="481"/>
    </row>
    <row r="427" spans="2:6" x14ac:dyDescent="0.2">
      <c r="B427" s="481"/>
      <c r="C427" s="481"/>
      <c r="D427" s="481"/>
      <c r="E427" s="481"/>
      <c r="F427" s="481"/>
    </row>
    <row r="428" spans="2:6" x14ac:dyDescent="0.2">
      <c r="B428" s="481"/>
      <c r="C428" s="481"/>
      <c r="D428" s="481"/>
      <c r="E428" s="481"/>
      <c r="F428" s="481"/>
    </row>
    <row r="429" spans="2:6" x14ac:dyDescent="0.2">
      <c r="B429" s="481"/>
      <c r="C429" s="481"/>
      <c r="D429" s="481"/>
      <c r="E429" s="481"/>
      <c r="F429" s="481"/>
    </row>
    <row r="430" spans="2:6" x14ac:dyDescent="0.2">
      <c r="B430" s="481"/>
      <c r="C430" s="481"/>
      <c r="D430" s="481"/>
      <c r="E430" s="481"/>
      <c r="F430" s="481"/>
    </row>
    <row r="431" spans="2:6" x14ac:dyDescent="0.2">
      <c r="B431" s="481"/>
      <c r="C431" s="481"/>
      <c r="D431" s="481"/>
      <c r="E431" s="481"/>
      <c r="F431" s="481"/>
    </row>
    <row r="432" spans="2:6" x14ac:dyDescent="0.2">
      <c r="B432" s="481"/>
      <c r="C432" s="481"/>
      <c r="D432" s="481"/>
      <c r="E432" s="481"/>
      <c r="F432" s="481"/>
    </row>
    <row r="433" spans="2:6" x14ac:dyDescent="0.2">
      <c r="B433" s="481"/>
      <c r="C433" s="481"/>
      <c r="D433" s="481"/>
      <c r="E433" s="481"/>
      <c r="F433" s="481"/>
    </row>
    <row r="434" spans="2:6" x14ac:dyDescent="0.2">
      <c r="B434" s="481"/>
      <c r="C434" s="481"/>
      <c r="D434" s="481"/>
      <c r="E434" s="481"/>
      <c r="F434" s="481"/>
    </row>
    <row r="435" spans="2:6" x14ac:dyDescent="0.2">
      <c r="B435" s="481"/>
      <c r="C435" s="481"/>
      <c r="D435" s="481"/>
      <c r="E435" s="481"/>
      <c r="F435" s="481"/>
    </row>
    <row r="436" spans="2:6" x14ac:dyDescent="0.2">
      <c r="B436" s="481"/>
      <c r="C436" s="481"/>
      <c r="D436" s="481"/>
      <c r="E436" s="481"/>
      <c r="F436" s="481"/>
    </row>
    <row r="437" spans="2:6" x14ac:dyDescent="0.2">
      <c r="B437" s="481"/>
      <c r="C437" s="481"/>
      <c r="D437" s="481"/>
      <c r="E437" s="481"/>
      <c r="F437" s="481"/>
    </row>
    <row r="438" spans="2:6" x14ac:dyDescent="0.2">
      <c r="B438" s="481"/>
      <c r="C438" s="481"/>
      <c r="D438" s="481"/>
      <c r="E438" s="481"/>
      <c r="F438" s="481"/>
    </row>
    <row r="439" spans="2:6" x14ac:dyDescent="0.2">
      <c r="B439" s="481"/>
      <c r="C439" s="481"/>
      <c r="D439" s="481"/>
      <c r="E439" s="481"/>
      <c r="F439" s="481"/>
    </row>
    <row r="440" spans="2:6" x14ac:dyDescent="0.2">
      <c r="B440" s="481"/>
      <c r="C440" s="481"/>
      <c r="D440" s="481"/>
      <c r="E440" s="481"/>
      <c r="F440" s="481"/>
    </row>
    <row r="441" spans="2:6" x14ac:dyDescent="0.2">
      <c r="B441" s="481"/>
      <c r="C441" s="481"/>
      <c r="D441" s="481"/>
      <c r="E441" s="481"/>
      <c r="F441" s="481"/>
    </row>
    <row r="442" spans="2:6" x14ac:dyDescent="0.2">
      <c r="B442" s="481"/>
      <c r="C442" s="481"/>
      <c r="D442" s="481"/>
      <c r="E442" s="481"/>
      <c r="F442" s="481"/>
    </row>
    <row r="443" spans="2:6" x14ac:dyDescent="0.2">
      <c r="B443" s="481"/>
      <c r="C443" s="481"/>
      <c r="D443" s="481"/>
      <c r="E443" s="481"/>
      <c r="F443" s="481"/>
    </row>
    <row r="444" spans="2:6" x14ac:dyDescent="0.2">
      <c r="B444" s="481"/>
      <c r="C444" s="481"/>
      <c r="D444" s="481"/>
      <c r="E444" s="481"/>
      <c r="F444" s="481"/>
    </row>
    <row r="445" spans="2:6" x14ac:dyDescent="0.2">
      <c r="B445" s="481"/>
      <c r="C445" s="481"/>
      <c r="D445" s="481"/>
      <c r="E445" s="481"/>
      <c r="F445" s="481"/>
    </row>
    <row r="446" spans="2:6" x14ac:dyDescent="0.2">
      <c r="B446" s="481"/>
      <c r="C446" s="481"/>
      <c r="D446" s="481"/>
      <c r="E446" s="481"/>
      <c r="F446" s="481"/>
    </row>
    <row r="447" spans="2:6" x14ac:dyDescent="0.2">
      <c r="B447" s="481"/>
      <c r="C447" s="481"/>
      <c r="D447" s="481"/>
      <c r="E447" s="481"/>
      <c r="F447" s="481"/>
    </row>
    <row r="448" spans="2:6" x14ac:dyDescent="0.2">
      <c r="B448" s="481"/>
      <c r="C448" s="481"/>
      <c r="D448" s="481"/>
      <c r="E448" s="481"/>
      <c r="F448" s="481"/>
    </row>
    <row r="449" spans="2:6" x14ac:dyDescent="0.2">
      <c r="B449" s="481"/>
      <c r="C449" s="481"/>
      <c r="D449" s="481"/>
      <c r="E449" s="481"/>
      <c r="F449" s="481"/>
    </row>
    <row r="450" spans="2:6" x14ac:dyDescent="0.2">
      <c r="B450" s="481"/>
      <c r="C450" s="481"/>
      <c r="D450" s="481"/>
      <c r="E450" s="481"/>
      <c r="F450" s="481"/>
    </row>
    <row r="451" spans="2:6" x14ac:dyDescent="0.2">
      <c r="B451" s="481"/>
      <c r="C451" s="481"/>
      <c r="D451" s="481"/>
      <c r="E451" s="481"/>
      <c r="F451" s="481"/>
    </row>
    <row r="452" spans="2:6" x14ac:dyDescent="0.2">
      <c r="B452" s="481"/>
      <c r="C452" s="481"/>
      <c r="D452" s="481"/>
      <c r="E452" s="481"/>
      <c r="F452" s="481"/>
    </row>
    <row r="453" spans="2:6" x14ac:dyDescent="0.2">
      <c r="B453" s="481"/>
      <c r="C453" s="481"/>
      <c r="D453" s="481"/>
      <c r="E453" s="481"/>
      <c r="F453" s="481"/>
    </row>
    <row r="454" spans="2:6" x14ac:dyDescent="0.2">
      <c r="B454" s="481"/>
      <c r="C454" s="481"/>
      <c r="D454" s="481"/>
      <c r="E454" s="481"/>
      <c r="F454" s="481"/>
    </row>
    <row r="455" spans="2:6" x14ac:dyDescent="0.2">
      <c r="B455" s="481"/>
      <c r="C455" s="481"/>
      <c r="D455" s="481"/>
      <c r="E455" s="481"/>
      <c r="F455" s="481"/>
    </row>
    <row r="456" spans="2:6" x14ac:dyDescent="0.2">
      <c r="B456" s="481"/>
      <c r="C456" s="481"/>
      <c r="D456" s="481"/>
      <c r="E456" s="481"/>
      <c r="F456" s="481"/>
    </row>
    <row r="457" spans="2:6" x14ac:dyDescent="0.2">
      <c r="B457" s="481"/>
      <c r="C457" s="481"/>
      <c r="D457" s="481"/>
      <c r="E457" s="481"/>
      <c r="F457" s="481"/>
    </row>
    <row r="458" spans="2:6" x14ac:dyDescent="0.2">
      <c r="B458" s="481"/>
      <c r="C458" s="481"/>
      <c r="D458" s="481"/>
      <c r="E458" s="481"/>
      <c r="F458" s="481"/>
    </row>
    <row r="459" spans="2:6" x14ac:dyDescent="0.2">
      <c r="B459" s="481"/>
      <c r="C459" s="481"/>
      <c r="D459" s="481"/>
      <c r="E459" s="481"/>
      <c r="F459" s="481"/>
    </row>
    <row r="460" spans="2:6" x14ac:dyDescent="0.2">
      <c r="B460" s="481"/>
      <c r="C460" s="481"/>
      <c r="D460" s="481"/>
      <c r="E460" s="481"/>
      <c r="F460" s="481"/>
    </row>
    <row r="461" spans="2:6" x14ac:dyDescent="0.2">
      <c r="B461" s="481"/>
      <c r="C461" s="481"/>
      <c r="D461" s="481"/>
      <c r="E461" s="481"/>
      <c r="F461" s="481"/>
    </row>
    <row r="462" spans="2:6" x14ac:dyDescent="0.2">
      <c r="B462" s="481"/>
      <c r="C462" s="481"/>
      <c r="D462" s="481"/>
      <c r="E462" s="481"/>
      <c r="F462" s="481"/>
    </row>
    <row r="463" spans="2:6" x14ac:dyDescent="0.2">
      <c r="B463" s="481"/>
      <c r="C463" s="481"/>
      <c r="D463" s="481"/>
      <c r="E463" s="481"/>
      <c r="F463" s="481"/>
    </row>
    <row r="464" spans="2:6" x14ac:dyDescent="0.2">
      <c r="B464" s="481"/>
      <c r="C464" s="481"/>
      <c r="D464" s="481"/>
      <c r="E464" s="481"/>
      <c r="F464" s="481"/>
    </row>
    <row r="465" spans="2:6" x14ac:dyDescent="0.2">
      <c r="B465" s="481"/>
      <c r="C465" s="481"/>
      <c r="D465" s="481"/>
      <c r="E465" s="481"/>
      <c r="F465" s="481"/>
    </row>
    <row r="466" spans="2:6" x14ac:dyDescent="0.2">
      <c r="B466" s="481"/>
      <c r="C466" s="481"/>
      <c r="D466" s="481"/>
      <c r="E466" s="481"/>
      <c r="F466" s="481"/>
    </row>
    <row r="467" spans="2:6" x14ac:dyDescent="0.2">
      <c r="B467" s="481"/>
      <c r="C467" s="481"/>
      <c r="D467" s="481"/>
      <c r="E467" s="481"/>
      <c r="F467" s="481"/>
    </row>
    <row r="468" spans="2:6" x14ac:dyDescent="0.2">
      <c r="B468" s="481"/>
      <c r="C468" s="481"/>
      <c r="D468" s="481"/>
      <c r="E468" s="481"/>
      <c r="F468" s="481"/>
    </row>
    <row r="469" spans="2:6" x14ac:dyDescent="0.2">
      <c r="B469" s="481"/>
      <c r="C469" s="481"/>
      <c r="D469" s="481"/>
      <c r="E469" s="481"/>
      <c r="F469" s="481"/>
    </row>
    <row r="470" spans="2:6" x14ac:dyDescent="0.2">
      <c r="B470" s="481"/>
      <c r="C470" s="481"/>
      <c r="D470" s="481"/>
      <c r="E470" s="481"/>
      <c r="F470" s="481"/>
    </row>
    <row r="471" spans="2:6" x14ac:dyDescent="0.2">
      <c r="B471" s="481"/>
      <c r="C471" s="481"/>
      <c r="D471" s="481"/>
      <c r="E471" s="481"/>
      <c r="F471" s="481"/>
    </row>
    <row r="472" spans="2:6" x14ac:dyDescent="0.2">
      <c r="B472" s="481"/>
      <c r="C472" s="481"/>
      <c r="D472" s="481"/>
      <c r="E472" s="481"/>
      <c r="F472" s="481"/>
    </row>
    <row r="473" spans="2:6" x14ac:dyDescent="0.2">
      <c r="B473" s="481"/>
      <c r="C473" s="481"/>
      <c r="D473" s="481"/>
      <c r="E473" s="481"/>
      <c r="F473" s="481"/>
    </row>
    <row r="474" spans="2:6" x14ac:dyDescent="0.2">
      <c r="B474" s="481"/>
      <c r="C474" s="481"/>
      <c r="D474" s="481"/>
      <c r="E474" s="481"/>
      <c r="F474" s="481"/>
    </row>
    <row r="475" spans="2:6" x14ac:dyDescent="0.2">
      <c r="B475" s="481"/>
      <c r="C475" s="481"/>
      <c r="D475" s="481"/>
      <c r="E475" s="481"/>
      <c r="F475" s="481"/>
    </row>
    <row r="476" spans="2:6" x14ac:dyDescent="0.2">
      <c r="B476" s="481"/>
      <c r="C476" s="481"/>
      <c r="D476" s="481"/>
      <c r="E476" s="481"/>
      <c r="F476" s="481"/>
    </row>
    <row r="477" spans="2:6" x14ac:dyDescent="0.2">
      <c r="B477" s="481"/>
      <c r="C477" s="481"/>
      <c r="D477" s="481"/>
      <c r="E477" s="481"/>
      <c r="F477" s="481"/>
    </row>
    <row r="478" spans="2:6" x14ac:dyDescent="0.2">
      <c r="B478" s="481"/>
      <c r="C478" s="481"/>
      <c r="D478" s="481"/>
      <c r="E478" s="481"/>
      <c r="F478" s="481"/>
    </row>
    <row r="479" spans="2:6" x14ac:dyDescent="0.2">
      <c r="B479" s="481"/>
      <c r="C479" s="481"/>
      <c r="D479" s="481"/>
      <c r="E479" s="481"/>
      <c r="F479" s="481"/>
    </row>
    <row r="480" spans="2:6" x14ac:dyDescent="0.2">
      <c r="B480" s="481"/>
      <c r="C480" s="481"/>
      <c r="D480" s="481"/>
      <c r="E480" s="481"/>
      <c r="F480" s="481"/>
    </row>
    <row r="481" spans="2:6" x14ac:dyDescent="0.2">
      <c r="B481" s="481"/>
      <c r="C481" s="481"/>
      <c r="D481" s="481"/>
      <c r="E481" s="481"/>
      <c r="F481" s="481"/>
    </row>
    <row r="482" spans="2:6" x14ac:dyDescent="0.2">
      <c r="B482" s="481"/>
      <c r="C482" s="481"/>
      <c r="D482" s="481"/>
      <c r="E482" s="481"/>
      <c r="F482" s="481"/>
    </row>
    <row r="483" spans="2:6" x14ac:dyDescent="0.2">
      <c r="B483" s="481"/>
      <c r="C483" s="481"/>
      <c r="D483" s="481"/>
      <c r="E483" s="481"/>
      <c r="F483" s="481"/>
    </row>
    <row r="484" spans="2:6" x14ac:dyDescent="0.2">
      <c r="B484" s="481"/>
      <c r="C484" s="481"/>
      <c r="D484" s="481"/>
      <c r="E484" s="481"/>
      <c r="F484" s="481"/>
    </row>
    <row r="485" spans="2:6" x14ac:dyDescent="0.2">
      <c r="B485" s="481"/>
      <c r="C485" s="481"/>
      <c r="D485" s="481"/>
      <c r="E485" s="481"/>
      <c r="F485" s="481"/>
    </row>
    <row r="486" spans="2:6" x14ac:dyDescent="0.2">
      <c r="B486" s="481"/>
      <c r="C486" s="481"/>
      <c r="D486" s="481"/>
      <c r="E486" s="481"/>
      <c r="F486" s="481"/>
    </row>
    <row r="487" spans="2:6" x14ac:dyDescent="0.2">
      <c r="B487" s="481"/>
      <c r="C487" s="481"/>
      <c r="D487" s="481"/>
      <c r="E487" s="481"/>
      <c r="F487" s="481"/>
    </row>
    <row r="488" spans="2:6" x14ac:dyDescent="0.2">
      <c r="B488" s="481"/>
      <c r="C488" s="481"/>
      <c r="D488" s="481"/>
      <c r="E488" s="481"/>
      <c r="F488" s="481"/>
    </row>
    <row r="489" spans="2:6" x14ac:dyDescent="0.2">
      <c r="B489" s="481"/>
      <c r="C489" s="481"/>
      <c r="D489" s="481"/>
      <c r="E489" s="481"/>
      <c r="F489" s="481"/>
    </row>
    <row r="490" spans="2:6" x14ac:dyDescent="0.2">
      <c r="B490" s="481"/>
      <c r="C490" s="481"/>
      <c r="D490" s="481"/>
      <c r="E490" s="481"/>
      <c r="F490" s="481"/>
    </row>
    <row r="491" spans="2:6" x14ac:dyDescent="0.2">
      <c r="B491" s="481"/>
      <c r="C491" s="481"/>
      <c r="D491" s="481"/>
      <c r="E491" s="481"/>
      <c r="F491" s="481"/>
    </row>
    <row r="492" spans="2:6" x14ac:dyDescent="0.2">
      <c r="B492" s="481"/>
      <c r="C492" s="481"/>
      <c r="D492" s="481"/>
      <c r="E492" s="481"/>
      <c r="F492" s="481"/>
    </row>
    <row r="493" spans="2:6" x14ac:dyDescent="0.2">
      <c r="B493" s="481"/>
      <c r="C493" s="481"/>
      <c r="D493" s="481"/>
      <c r="E493" s="481"/>
      <c r="F493" s="481"/>
    </row>
    <row r="494" spans="2:6" x14ac:dyDescent="0.2">
      <c r="B494" s="481"/>
      <c r="C494" s="481"/>
      <c r="D494" s="481"/>
      <c r="E494" s="481"/>
      <c r="F494" s="481"/>
    </row>
    <row r="495" spans="2:6" x14ac:dyDescent="0.2">
      <c r="B495" s="481"/>
      <c r="C495" s="481"/>
      <c r="D495" s="481"/>
      <c r="E495" s="481"/>
      <c r="F495" s="481"/>
    </row>
    <row r="496" spans="2:6" x14ac:dyDescent="0.2">
      <c r="B496" s="481"/>
      <c r="C496" s="481"/>
      <c r="D496" s="481"/>
      <c r="E496" s="481"/>
      <c r="F496" s="481"/>
    </row>
    <row r="497" spans="2:6" x14ac:dyDescent="0.2">
      <c r="B497" s="481"/>
      <c r="C497" s="481"/>
      <c r="D497" s="481"/>
      <c r="E497" s="481"/>
      <c r="F497" s="481"/>
    </row>
    <row r="498" spans="2:6" x14ac:dyDescent="0.2">
      <c r="B498" s="481"/>
      <c r="C498" s="481"/>
      <c r="D498" s="481"/>
      <c r="E498" s="481"/>
      <c r="F498" s="481"/>
    </row>
    <row r="499" spans="2:6" x14ac:dyDescent="0.2">
      <c r="B499" s="481"/>
      <c r="C499" s="481"/>
      <c r="D499" s="481"/>
      <c r="E499" s="481"/>
      <c r="F499" s="481"/>
    </row>
    <row r="500" spans="2:6" x14ac:dyDescent="0.2">
      <c r="B500" s="481"/>
      <c r="C500" s="481"/>
      <c r="D500" s="481"/>
      <c r="E500" s="481"/>
      <c r="F500" s="481"/>
    </row>
    <row r="501" spans="2:6" x14ac:dyDescent="0.2">
      <c r="B501" s="481"/>
      <c r="C501" s="481"/>
      <c r="D501" s="481"/>
      <c r="E501" s="481"/>
      <c r="F501" s="481"/>
    </row>
    <row r="502" spans="2:6" x14ac:dyDescent="0.2">
      <c r="B502" s="481"/>
      <c r="C502" s="481"/>
      <c r="D502" s="481"/>
      <c r="E502" s="481"/>
      <c r="F502" s="481"/>
    </row>
    <row r="503" spans="2:6" x14ac:dyDescent="0.2">
      <c r="B503" s="481"/>
      <c r="C503" s="481"/>
      <c r="D503" s="481"/>
      <c r="E503" s="481"/>
      <c r="F503" s="481"/>
    </row>
    <row r="504" spans="2:6" x14ac:dyDescent="0.2">
      <c r="B504" s="481"/>
      <c r="C504" s="481"/>
      <c r="D504" s="481"/>
      <c r="E504" s="481"/>
      <c r="F504" s="481"/>
    </row>
    <row r="505" spans="2:6" x14ac:dyDescent="0.2">
      <c r="B505" s="481"/>
      <c r="C505" s="481"/>
      <c r="D505" s="481"/>
      <c r="E505" s="481"/>
      <c r="F505" s="481"/>
    </row>
    <row r="506" spans="2:6" x14ac:dyDescent="0.2">
      <c r="B506" s="481"/>
      <c r="C506" s="481"/>
      <c r="D506" s="481"/>
      <c r="E506" s="481"/>
      <c r="F506" s="481"/>
    </row>
    <row r="507" spans="2:6" x14ac:dyDescent="0.2">
      <c r="B507" s="481"/>
      <c r="C507" s="481"/>
      <c r="D507" s="481"/>
      <c r="E507" s="481"/>
      <c r="F507" s="481"/>
    </row>
    <row r="508" spans="2:6" x14ac:dyDescent="0.2">
      <c r="B508" s="481"/>
      <c r="C508" s="481"/>
      <c r="D508" s="481"/>
      <c r="E508" s="481"/>
      <c r="F508" s="481"/>
    </row>
    <row r="509" spans="2:6" x14ac:dyDescent="0.2">
      <c r="B509" s="481"/>
      <c r="C509" s="481"/>
      <c r="D509" s="481"/>
      <c r="E509" s="481"/>
      <c r="F509" s="481"/>
    </row>
    <row r="510" spans="2:6" x14ac:dyDescent="0.2">
      <c r="B510" s="481"/>
      <c r="C510" s="481"/>
      <c r="D510" s="481"/>
      <c r="E510" s="481"/>
      <c r="F510" s="481"/>
    </row>
    <row r="511" spans="2:6" x14ac:dyDescent="0.2">
      <c r="B511" s="481"/>
      <c r="C511" s="481"/>
      <c r="D511" s="481"/>
      <c r="E511" s="481"/>
      <c r="F511" s="481"/>
    </row>
    <row r="512" spans="2:6" x14ac:dyDescent="0.2">
      <c r="B512" s="481"/>
      <c r="C512" s="481"/>
      <c r="D512" s="481"/>
      <c r="E512" s="481"/>
      <c r="F512" s="481"/>
    </row>
    <row r="513" spans="2:6" x14ac:dyDescent="0.2">
      <c r="B513" s="481"/>
      <c r="C513" s="481"/>
      <c r="D513" s="481"/>
      <c r="E513" s="481"/>
      <c r="F513" s="481"/>
    </row>
    <row r="514" spans="2:6" x14ac:dyDescent="0.2">
      <c r="B514" s="481"/>
      <c r="C514" s="481"/>
      <c r="D514" s="481"/>
      <c r="E514" s="481"/>
      <c r="F514" s="481"/>
    </row>
    <row r="515" spans="2:6" x14ac:dyDescent="0.2">
      <c r="B515" s="481"/>
      <c r="C515" s="481"/>
      <c r="D515" s="481"/>
      <c r="E515" s="481"/>
      <c r="F515" s="481"/>
    </row>
    <row r="516" spans="2:6" x14ac:dyDescent="0.2">
      <c r="B516" s="481"/>
      <c r="C516" s="481"/>
      <c r="D516" s="481"/>
      <c r="E516" s="481"/>
      <c r="F516" s="481"/>
    </row>
    <row r="517" spans="2:6" x14ac:dyDescent="0.2">
      <c r="B517" s="481"/>
      <c r="C517" s="481"/>
      <c r="D517" s="481"/>
      <c r="E517" s="481"/>
      <c r="F517" s="481"/>
    </row>
    <row r="518" spans="2:6" x14ac:dyDescent="0.2">
      <c r="B518" s="481"/>
      <c r="C518" s="481"/>
      <c r="D518" s="481"/>
      <c r="E518" s="481"/>
      <c r="F518" s="481"/>
    </row>
    <row r="519" spans="2:6" x14ac:dyDescent="0.2">
      <c r="B519" s="481"/>
      <c r="C519" s="481"/>
      <c r="D519" s="481"/>
      <c r="E519" s="481"/>
      <c r="F519" s="481"/>
    </row>
    <row r="520" spans="2:6" x14ac:dyDescent="0.2">
      <c r="B520" s="481"/>
      <c r="C520" s="481"/>
      <c r="D520" s="481"/>
      <c r="E520" s="481"/>
      <c r="F520" s="481"/>
    </row>
    <row r="521" spans="2:6" x14ac:dyDescent="0.2">
      <c r="B521" s="481"/>
      <c r="C521" s="481"/>
      <c r="D521" s="481"/>
      <c r="E521" s="481"/>
      <c r="F521" s="481"/>
    </row>
    <row r="522" spans="2:6" x14ac:dyDescent="0.2">
      <c r="B522" s="481"/>
      <c r="C522" s="481"/>
      <c r="D522" s="481"/>
      <c r="E522" s="481"/>
      <c r="F522" s="481"/>
    </row>
    <row r="523" spans="2:6" x14ac:dyDescent="0.2">
      <c r="B523" s="481"/>
      <c r="C523" s="481"/>
      <c r="D523" s="481"/>
      <c r="E523" s="481"/>
      <c r="F523" s="481"/>
    </row>
    <row r="524" spans="2:6" x14ac:dyDescent="0.2">
      <c r="B524" s="481"/>
      <c r="C524" s="481"/>
      <c r="D524" s="481"/>
      <c r="E524" s="481"/>
      <c r="F524" s="481"/>
    </row>
    <row r="525" spans="2:6" x14ac:dyDescent="0.2">
      <c r="B525" s="481"/>
      <c r="C525" s="481"/>
      <c r="D525" s="481"/>
      <c r="E525" s="481"/>
      <c r="F525" s="481"/>
    </row>
    <row r="526" spans="2:6" x14ac:dyDescent="0.2">
      <c r="B526" s="481"/>
      <c r="C526" s="481"/>
      <c r="D526" s="481"/>
      <c r="E526" s="481"/>
      <c r="F526" s="481"/>
    </row>
    <row r="527" spans="2:6" x14ac:dyDescent="0.2">
      <c r="B527" s="481"/>
      <c r="C527" s="481"/>
      <c r="D527" s="481"/>
      <c r="E527" s="481"/>
      <c r="F527" s="481"/>
    </row>
    <row r="528" spans="2:6" x14ac:dyDescent="0.2">
      <c r="B528" s="481"/>
      <c r="C528" s="481"/>
      <c r="D528" s="481"/>
      <c r="E528" s="481"/>
      <c r="F528" s="481"/>
    </row>
    <row r="529" spans="2:6" x14ac:dyDescent="0.2">
      <c r="B529" s="481"/>
      <c r="C529" s="481"/>
      <c r="D529" s="481"/>
      <c r="E529" s="481"/>
      <c r="F529" s="481"/>
    </row>
    <row r="530" spans="2:6" x14ac:dyDescent="0.2">
      <c r="B530" s="481"/>
      <c r="C530" s="481"/>
      <c r="D530" s="481"/>
      <c r="E530" s="481"/>
      <c r="F530" s="481"/>
    </row>
    <row r="531" spans="2:6" x14ac:dyDescent="0.2">
      <c r="B531" s="481"/>
      <c r="C531" s="481"/>
      <c r="D531" s="481"/>
      <c r="E531" s="481"/>
      <c r="F531" s="481"/>
    </row>
    <row r="532" spans="2:6" x14ac:dyDescent="0.2">
      <c r="B532" s="481"/>
      <c r="C532" s="481"/>
      <c r="D532" s="481"/>
      <c r="E532" s="481"/>
      <c r="F532" s="481"/>
    </row>
    <row r="533" spans="2:6" x14ac:dyDescent="0.2">
      <c r="B533" s="481"/>
      <c r="C533" s="481"/>
      <c r="D533" s="481"/>
      <c r="E533" s="481"/>
      <c r="F533" s="481"/>
    </row>
    <row r="534" spans="2:6" x14ac:dyDescent="0.2">
      <c r="B534" s="481"/>
      <c r="C534" s="481"/>
      <c r="D534" s="481"/>
      <c r="E534" s="481"/>
      <c r="F534" s="481"/>
    </row>
    <row r="535" spans="2:6" x14ac:dyDescent="0.2">
      <c r="B535" s="481"/>
      <c r="C535" s="481"/>
      <c r="D535" s="481"/>
      <c r="E535" s="481"/>
      <c r="F535" s="481"/>
    </row>
    <row r="536" spans="2:6" x14ac:dyDescent="0.2">
      <c r="B536" s="481"/>
      <c r="C536" s="481"/>
      <c r="D536" s="481"/>
      <c r="E536" s="481"/>
      <c r="F536" s="481"/>
    </row>
    <row r="537" spans="2:6" x14ac:dyDescent="0.2">
      <c r="B537" s="481"/>
      <c r="C537" s="481"/>
      <c r="D537" s="481"/>
      <c r="E537" s="481"/>
      <c r="F537" s="481"/>
    </row>
    <row r="538" spans="2:6" x14ac:dyDescent="0.2">
      <c r="B538" s="481"/>
      <c r="C538" s="481"/>
      <c r="D538" s="481"/>
      <c r="E538" s="481"/>
      <c r="F538" s="481"/>
    </row>
    <row r="539" spans="2:6" x14ac:dyDescent="0.2">
      <c r="B539" s="481"/>
      <c r="C539" s="481"/>
      <c r="D539" s="481"/>
      <c r="E539" s="481"/>
      <c r="F539" s="481"/>
    </row>
    <row r="540" spans="2:6" x14ac:dyDescent="0.2">
      <c r="B540" s="481"/>
      <c r="C540" s="481"/>
      <c r="D540" s="481"/>
      <c r="E540" s="481"/>
      <c r="F540" s="481"/>
    </row>
    <row r="541" spans="2:6" x14ac:dyDescent="0.2">
      <c r="B541" s="481"/>
      <c r="C541" s="481"/>
      <c r="D541" s="481"/>
      <c r="E541" s="481"/>
      <c r="F541" s="481"/>
    </row>
    <row r="542" spans="2:6" x14ac:dyDescent="0.2">
      <c r="B542" s="481"/>
      <c r="C542" s="481"/>
      <c r="D542" s="481"/>
      <c r="E542" s="481"/>
      <c r="F542" s="481"/>
    </row>
    <row r="543" spans="2:6" x14ac:dyDescent="0.2">
      <c r="B543" s="481"/>
      <c r="C543" s="481"/>
      <c r="D543" s="481"/>
      <c r="E543" s="481"/>
      <c r="F543" s="481"/>
    </row>
    <row r="544" spans="2:6" x14ac:dyDescent="0.2">
      <c r="B544" s="481"/>
      <c r="C544" s="481"/>
      <c r="D544" s="481"/>
      <c r="E544" s="481"/>
      <c r="F544" s="481"/>
    </row>
    <row r="545" spans="2:6" x14ac:dyDescent="0.2">
      <c r="B545" s="481"/>
      <c r="C545" s="481"/>
      <c r="D545" s="481"/>
      <c r="E545" s="481"/>
      <c r="F545" s="481"/>
    </row>
    <row r="546" spans="2:6" x14ac:dyDescent="0.2">
      <c r="B546" s="481"/>
      <c r="C546" s="481"/>
      <c r="D546" s="481"/>
      <c r="E546" s="481"/>
      <c r="F546" s="481"/>
    </row>
    <row r="547" spans="2:6" x14ac:dyDescent="0.2">
      <c r="B547" s="481"/>
      <c r="C547" s="481"/>
      <c r="D547" s="481"/>
      <c r="E547" s="481"/>
      <c r="F547" s="481"/>
    </row>
    <row r="548" spans="2:6" x14ac:dyDescent="0.2">
      <c r="B548" s="481"/>
      <c r="C548" s="481"/>
      <c r="D548" s="481"/>
      <c r="E548" s="481"/>
      <c r="F548" s="481"/>
    </row>
    <row r="549" spans="2:6" x14ac:dyDescent="0.2">
      <c r="B549" s="481"/>
      <c r="C549" s="481"/>
      <c r="D549" s="481"/>
      <c r="E549" s="481"/>
      <c r="F549" s="481"/>
    </row>
    <row r="550" spans="2:6" x14ac:dyDescent="0.2">
      <c r="B550" s="481"/>
      <c r="C550" s="481"/>
      <c r="D550" s="481"/>
      <c r="E550" s="481"/>
      <c r="F550" s="481"/>
    </row>
    <row r="551" spans="2:6" x14ac:dyDescent="0.2">
      <c r="B551" s="481"/>
      <c r="C551" s="481"/>
      <c r="D551" s="481"/>
      <c r="E551" s="481"/>
      <c r="F551" s="481"/>
    </row>
    <row r="552" spans="2:6" x14ac:dyDescent="0.2">
      <c r="B552" s="481"/>
      <c r="C552" s="481"/>
      <c r="D552" s="481"/>
      <c r="E552" s="481"/>
      <c r="F552" s="481"/>
    </row>
    <row r="553" spans="2:6" x14ac:dyDescent="0.2">
      <c r="B553" s="481"/>
      <c r="C553" s="481"/>
      <c r="D553" s="481"/>
      <c r="E553" s="481"/>
      <c r="F553" s="481"/>
    </row>
    <row r="554" spans="2:6" x14ac:dyDescent="0.2">
      <c r="B554" s="481"/>
      <c r="C554" s="481"/>
      <c r="D554" s="481"/>
      <c r="E554" s="481"/>
      <c r="F554" s="481"/>
    </row>
    <row r="555" spans="2:6" x14ac:dyDescent="0.2">
      <c r="B555" s="481"/>
      <c r="C555" s="481"/>
      <c r="D555" s="481"/>
      <c r="E555" s="481"/>
      <c r="F555" s="481"/>
    </row>
    <row r="556" spans="2:6" x14ac:dyDescent="0.2">
      <c r="B556" s="481"/>
      <c r="C556" s="481"/>
      <c r="D556" s="481"/>
      <c r="E556" s="481"/>
      <c r="F556" s="481"/>
    </row>
    <row r="557" spans="2:6" x14ac:dyDescent="0.2">
      <c r="B557" s="481"/>
      <c r="C557" s="481"/>
      <c r="D557" s="481"/>
      <c r="E557" s="481"/>
      <c r="F557" s="481"/>
    </row>
    <row r="558" spans="2:6" x14ac:dyDescent="0.2">
      <c r="B558" s="481"/>
      <c r="C558" s="481"/>
      <c r="D558" s="481"/>
      <c r="E558" s="481"/>
      <c r="F558" s="481"/>
    </row>
    <row r="559" spans="2:6" x14ac:dyDescent="0.2">
      <c r="B559" s="481"/>
      <c r="C559" s="481"/>
      <c r="D559" s="481"/>
      <c r="E559" s="481"/>
      <c r="F559" s="481"/>
    </row>
    <row r="560" spans="2:6" x14ac:dyDescent="0.2">
      <c r="B560" s="481"/>
      <c r="C560" s="481"/>
      <c r="D560" s="481"/>
      <c r="E560" s="481"/>
      <c r="F560" s="481"/>
    </row>
    <row r="561" spans="2:6" x14ac:dyDescent="0.2">
      <c r="B561" s="481"/>
      <c r="C561" s="481"/>
      <c r="D561" s="481"/>
      <c r="E561" s="481"/>
      <c r="F561" s="481"/>
    </row>
    <row r="562" spans="2:6" x14ac:dyDescent="0.2">
      <c r="B562" s="481"/>
      <c r="C562" s="481"/>
      <c r="D562" s="481"/>
      <c r="E562" s="481"/>
      <c r="F562" s="481"/>
    </row>
    <row r="563" spans="2:6" x14ac:dyDescent="0.2">
      <c r="B563" s="481"/>
      <c r="C563" s="481"/>
      <c r="D563" s="481"/>
      <c r="E563" s="481"/>
      <c r="F563" s="481"/>
    </row>
    <row r="564" spans="2:6" x14ac:dyDescent="0.2">
      <c r="B564" s="481"/>
      <c r="C564" s="481"/>
      <c r="D564" s="481"/>
      <c r="E564" s="481"/>
      <c r="F564" s="481"/>
    </row>
    <row r="565" spans="2:6" x14ac:dyDescent="0.2">
      <c r="B565" s="481"/>
      <c r="C565" s="481"/>
      <c r="D565" s="481"/>
      <c r="E565" s="481"/>
      <c r="F565" s="481"/>
    </row>
    <row r="566" spans="2:6" x14ac:dyDescent="0.2">
      <c r="B566" s="481"/>
      <c r="C566" s="481"/>
      <c r="D566" s="481"/>
      <c r="E566" s="481"/>
      <c r="F566" s="481"/>
    </row>
    <row r="567" spans="2:6" x14ac:dyDescent="0.2">
      <c r="B567" s="481"/>
      <c r="C567" s="481"/>
      <c r="D567" s="481"/>
      <c r="E567" s="481"/>
      <c r="F567" s="481"/>
    </row>
    <row r="568" spans="2:6" x14ac:dyDescent="0.2">
      <c r="B568" s="481"/>
      <c r="C568" s="481"/>
      <c r="D568" s="481"/>
      <c r="E568" s="481"/>
      <c r="F568" s="481"/>
    </row>
    <row r="569" spans="2:6" x14ac:dyDescent="0.2">
      <c r="B569" s="481"/>
      <c r="C569" s="481"/>
      <c r="D569" s="481"/>
      <c r="E569" s="481"/>
      <c r="F569" s="481"/>
    </row>
    <row r="570" spans="2:6" x14ac:dyDescent="0.2">
      <c r="B570" s="481"/>
      <c r="C570" s="481"/>
      <c r="D570" s="481"/>
      <c r="E570" s="481"/>
      <c r="F570" s="481"/>
    </row>
    <row r="571" spans="2:6" x14ac:dyDescent="0.2">
      <c r="B571" s="481"/>
      <c r="C571" s="481"/>
      <c r="D571" s="481"/>
      <c r="E571" s="481"/>
      <c r="F571" s="481"/>
    </row>
    <row r="572" spans="2:6" x14ac:dyDescent="0.2">
      <c r="B572" s="481"/>
      <c r="C572" s="481"/>
      <c r="D572" s="481"/>
      <c r="E572" s="481"/>
      <c r="F572" s="481"/>
    </row>
    <row r="573" spans="2:6" x14ac:dyDescent="0.2">
      <c r="B573" s="481"/>
      <c r="C573" s="481"/>
      <c r="D573" s="481"/>
      <c r="E573" s="481"/>
      <c r="F573" s="481"/>
    </row>
    <row r="574" spans="2:6" x14ac:dyDescent="0.2">
      <c r="B574" s="481"/>
      <c r="C574" s="481"/>
      <c r="D574" s="481"/>
      <c r="E574" s="481"/>
      <c r="F574" s="481"/>
    </row>
    <row r="575" spans="2:6" x14ac:dyDescent="0.2">
      <c r="B575" s="481"/>
      <c r="C575" s="481"/>
      <c r="D575" s="481"/>
      <c r="E575" s="481"/>
      <c r="F575" s="481"/>
    </row>
    <row r="576" spans="2:6" x14ac:dyDescent="0.2">
      <c r="B576" s="481"/>
      <c r="C576" s="481"/>
      <c r="D576" s="481"/>
      <c r="E576" s="481"/>
      <c r="F576" s="481"/>
    </row>
    <row r="577" spans="2:6" x14ac:dyDescent="0.2">
      <c r="B577" s="481"/>
      <c r="C577" s="481"/>
      <c r="D577" s="481"/>
      <c r="E577" s="481"/>
      <c r="F577" s="481"/>
    </row>
    <row r="578" spans="2:6" x14ac:dyDescent="0.2">
      <c r="B578" s="481"/>
      <c r="C578" s="481"/>
      <c r="D578" s="481"/>
      <c r="E578" s="481"/>
      <c r="F578" s="481"/>
    </row>
    <row r="579" spans="2:6" x14ac:dyDescent="0.2">
      <c r="B579" s="481"/>
      <c r="C579" s="481"/>
      <c r="D579" s="481"/>
      <c r="E579" s="481"/>
      <c r="F579" s="481"/>
    </row>
    <row r="580" spans="2:6" x14ac:dyDescent="0.2">
      <c r="B580" s="481"/>
      <c r="C580" s="481"/>
      <c r="D580" s="481"/>
      <c r="E580" s="481"/>
      <c r="F580" s="481"/>
    </row>
    <row r="581" spans="2:6" x14ac:dyDescent="0.2">
      <c r="B581" s="481"/>
      <c r="C581" s="481"/>
      <c r="D581" s="481"/>
      <c r="E581" s="481"/>
      <c r="F581" s="481"/>
    </row>
  </sheetData>
  <pageMargins left="0.70866141732283472" right="0.70866141732283472" top="0.74803149606299213" bottom="0.74803149606299213" header="0.31496062992125984" footer="0.31496062992125984"/>
  <pageSetup paperSize="9" scale="43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94"/>
  <sheetViews>
    <sheetView topLeftCell="A652" workbookViewId="0">
      <selection activeCell="B56" sqref="B56"/>
    </sheetView>
  </sheetViews>
  <sheetFormatPr defaultRowHeight="12.75" x14ac:dyDescent="0.2"/>
  <cols>
    <col min="1" max="1" width="10.85546875" style="507" customWidth="1"/>
    <col min="2" max="2" width="11.28515625" style="507" bestFit="1" customWidth="1"/>
    <col min="3" max="3" width="6.7109375" style="507" customWidth="1"/>
    <col min="4" max="4" width="19.28515625" style="507" customWidth="1"/>
    <col min="5" max="5" width="12.42578125" style="507" customWidth="1"/>
    <col min="6" max="6" width="31.5703125" style="507" customWidth="1"/>
    <col min="7" max="7" width="10.85546875" style="507" customWidth="1"/>
    <col min="8" max="8" width="18.28515625" style="507" customWidth="1"/>
    <col min="9" max="9" width="10.42578125" style="507" customWidth="1"/>
    <col min="10" max="10" width="19.7109375" style="507" customWidth="1"/>
    <col min="11" max="11" width="18.7109375" style="507" bestFit="1" customWidth="1"/>
    <col min="12" max="16384" width="9.140625" style="507"/>
  </cols>
  <sheetData>
    <row r="1" spans="1:10" x14ac:dyDescent="0.2">
      <c r="J1" s="508"/>
    </row>
    <row r="2" spans="1:10" ht="18" customHeight="1" x14ac:dyDescent="0.25">
      <c r="A2" s="509" t="s">
        <v>522</v>
      </c>
      <c r="B2" s="510"/>
      <c r="C2" s="510"/>
      <c r="D2" s="510"/>
      <c r="E2" s="510"/>
      <c r="F2" s="510"/>
      <c r="G2" s="510"/>
      <c r="H2" s="510"/>
      <c r="I2" s="510"/>
      <c r="J2" s="510"/>
    </row>
    <row r="3" spans="1:10" ht="18" customHeight="1" x14ac:dyDescent="0.25">
      <c r="A3" s="509" t="s">
        <v>523</v>
      </c>
      <c r="B3" s="510"/>
      <c r="C3" s="510"/>
      <c r="D3" s="510"/>
      <c r="E3" s="510"/>
      <c r="F3" s="510"/>
      <c r="G3" s="510"/>
      <c r="H3" s="510"/>
      <c r="I3" s="510"/>
      <c r="J3" s="510"/>
    </row>
    <row r="5" spans="1:10" ht="13.5" customHeight="1" thickBot="1" x14ac:dyDescent="0.25"/>
    <row r="6" spans="1:10" ht="17.25" customHeight="1" x14ac:dyDescent="0.25">
      <c r="A6" s="511" t="s">
        <v>524</v>
      </c>
      <c r="B6" s="511" t="s">
        <v>525</v>
      </c>
      <c r="C6" s="511" t="s">
        <v>526</v>
      </c>
      <c r="D6" s="511" t="s">
        <v>527</v>
      </c>
      <c r="E6" s="511" t="s">
        <v>528</v>
      </c>
      <c r="F6" s="511" t="s">
        <v>529</v>
      </c>
      <c r="G6" s="511" t="s">
        <v>530</v>
      </c>
      <c r="H6" s="511" t="s">
        <v>531</v>
      </c>
      <c r="I6" s="511" t="s">
        <v>532</v>
      </c>
      <c r="J6" s="511" t="s">
        <v>533</v>
      </c>
    </row>
    <row r="7" spans="1:10" ht="15.75" customHeight="1" thickBot="1" x14ac:dyDescent="0.3">
      <c r="A7" s="512" t="s">
        <v>534</v>
      </c>
      <c r="B7" s="512"/>
      <c r="C7" s="512"/>
      <c r="D7" s="512" t="s">
        <v>534</v>
      </c>
      <c r="E7" s="512" t="s">
        <v>535</v>
      </c>
      <c r="F7" s="512"/>
      <c r="G7" s="512" t="s">
        <v>536</v>
      </c>
      <c r="H7" s="512"/>
      <c r="I7" s="512" t="s">
        <v>267</v>
      </c>
      <c r="J7" s="512"/>
    </row>
    <row r="8" spans="1:10" ht="14.25" customHeight="1" x14ac:dyDescent="0.2">
      <c r="A8" s="513"/>
      <c r="B8" s="513"/>
      <c r="C8" s="513"/>
      <c r="D8" s="513"/>
      <c r="E8" s="513"/>
      <c r="F8" s="513"/>
      <c r="G8" s="513"/>
      <c r="H8" s="513"/>
      <c r="I8" s="513"/>
      <c r="J8" s="513"/>
    </row>
    <row r="9" spans="1:10" ht="14.25" customHeight="1" x14ac:dyDescent="0.2">
      <c r="A9" s="514">
        <v>31</v>
      </c>
      <c r="B9" s="515">
        <v>41687</v>
      </c>
      <c r="C9" s="514">
        <v>132</v>
      </c>
      <c r="D9" s="516" t="s">
        <v>537</v>
      </c>
      <c r="E9" s="516" t="s">
        <v>538</v>
      </c>
      <c r="F9" s="516" t="s">
        <v>539</v>
      </c>
      <c r="G9" s="514">
        <v>35</v>
      </c>
      <c r="H9" s="516" t="s">
        <v>540</v>
      </c>
      <c r="I9" s="514" t="s">
        <v>541</v>
      </c>
      <c r="J9" s="517">
        <v>-35000</v>
      </c>
    </row>
    <row r="10" spans="1:10" ht="14.25" customHeight="1" x14ac:dyDescent="0.2">
      <c r="A10" s="516"/>
      <c r="B10" s="515"/>
      <c r="C10" s="514"/>
      <c r="D10" s="516"/>
      <c r="E10" s="516" t="s">
        <v>542</v>
      </c>
      <c r="F10" s="516" t="s">
        <v>543</v>
      </c>
      <c r="G10" s="514"/>
      <c r="H10" s="516" t="s">
        <v>544</v>
      </c>
      <c r="I10" s="514" t="s">
        <v>541</v>
      </c>
      <c r="J10" s="517">
        <v>30000</v>
      </c>
    </row>
    <row r="11" spans="1:10" ht="14.25" customHeight="1" x14ac:dyDescent="0.2">
      <c r="A11" s="516"/>
      <c r="B11" s="515"/>
      <c r="C11" s="514"/>
      <c r="D11" s="516"/>
      <c r="E11" s="516" t="s">
        <v>542</v>
      </c>
      <c r="F11" s="516"/>
      <c r="G11" s="514"/>
      <c r="H11" s="516" t="s">
        <v>545</v>
      </c>
      <c r="I11" s="514" t="s">
        <v>541</v>
      </c>
      <c r="J11" s="517">
        <v>5000</v>
      </c>
    </row>
    <row r="12" spans="1:10" s="522" customFormat="1" ht="14.25" customHeight="1" x14ac:dyDescent="0.2">
      <c r="A12" s="518" t="s">
        <v>58</v>
      </c>
      <c r="B12" s="519"/>
      <c r="C12" s="520">
        <v>132</v>
      </c>
      <c r="D12" s="519"/>
      <c r="E12" s="519"/>
      <c r="F12" s="519"/>
      <c r="G12" s="520">
        <v>35</v>
      </c>
      <c r="H12" s="519"/>
      <c r="I12" s="520"/>
      <c r="J12" s="521">
        <f>SUM(J10:J11)+J9</f>
        <v>0</v>
      </c>
    </row>
    <row r="13" spans="1:10" ht="14.25" x14ac:dyDescent="0.2">
      <c r="A13" s="516"/>
      <c r="B13" s="516"/>
      <c r="C13" s="516"/>
      <c r="D13" s="516"/>
      <c r="E13" s="516"/>
      <c r="F13" s="516"/>
      <c r="G13" s="516"/>
      <c r="H13" s="516"/>
      <c r="I13" s="516"/>
      <c r="J13" s="517"/>
    </row>
    <row r="14" spans="1:10" ht="14.25" x14ac:dyDescent="0.2">
      <c r="A14" s="514">
        <v>56</v>
      </c>
      <c r="B14" s="515">
        <v>41698</v>
      </c>
      <c r="C14" s="514">
        <v>132</v>
      </c>
      <c r="D14" s="516" t="s">
        <v>546</v>
      </c>
      <c r="E14" s="516" t="s">
        <v>538</v>
      </c>
      <c r="F14" s="516" t="s">
        <v>539</v>
      </c>
      <c r="G14" s="514">
        <v>35</v>
      </c>
      <c r="H14" s="516" t="s">
        <v>540</v>
      </c>
      <c r="I14" s="514" t="s">
        <v>541</v>
      </c>
      <c r="J14" s="517">
        <v>-10000</v>
      </c>
    </row>
    <row r="15" spans="1:10" ht="14.25" x14ac:dyDescent="0.2">
      <c r="A15" s="516"/>
      <c r="B15" s="515"/>
      <c r="C15" s="514"/>
      <c r="D15" s="516"/>
      <c r="E15" s="516" t="s">
        <v>542</v>
      </c>
      <c r="F15" s="516" t="s">
        <v>543</v>
      </c>
      <c r="G15" s="514"/>
      <c r="H15" s="516" t="s">
        <v>547</v>
      </c>
      <c r="I15" s="514" t="s">
        <v>541</v>
      </c>
      <c r="J15" s="517">
        <v>3000</v>
      </c>
    </row>
    <row r="16" spans="1:10" ht="14.25" x14ac:dyDescent="0.2">
      <c r="A16" s="516"/>
      <c r="B16" s="515"/>
      <c r="C16" s="514"/>
      <c r="D16" s="516"/>
      <c r="E16" s="516"/>
      <c r="F16" s="516"/>
      <c r="G16" s="514"/>
      <c r="H16" s="516" t="s">
        <v>548</v>
      </c>
      <c r="I16" s="514" t="s">
        <v>541</v>
      </c>
      <c r="J16" s="517">
        <v>5000</v>
      </c>
    </row>
    <row r="17" spans="1:10" ht="14.25" x14ac:dyDescent="0.2">
      <c r="A17" s="516"/>
      <c r="B17" s="515"/>
      <c r="C17" s="514"/>
      <c r="D17" s="516"/>
      <c r="E17" s="516"/>
      <c r="F17" s="516"/>
      <c r="G17" s="514"/>
      <c r="H17" s="516" t="s">
        <v>549</v>
      </c>
      <c r="I17" s="514" t="s">
        <v>541</v>
      </c>
      <c r="J17" s="517">
        <v>2000</v>
      </c>
    </row>
    <row r="18" spans="1:10" ht="15" thickBot="1" x14ac:dyDescent="0.25">
      <c r="A18" s="523" t="s">
        <v>60</v>
      </c>
      <c r="B18" s="524"/>
      <c r="C18" s="525">
        <v>132</v>
      </c>
      <c r="D18" s="524"/>
      <c r="E18" s="524"/>
      <c r="F18" s="524"/>
      <c r="G18" s="525">
        <v>35</v>
      </c>
      <c r="H18" s="524"/>
      <c r="I18" s="525"/>
      <c r="J18" s="526">
        <f>SUM(J15:J17)+J14</f>
        <v>0</v>
      </c>
    </row>
    <row r="19" spans="1:10" ht="15" thickTop="1" x14ac:dyDescent="0.2">
      <c r="A19" s="516"/>
      <c r="B19" s="516"/>
      <c r="C19" s="516"/>
      <c r="D19" s="516"/>
      <c r="E19" s="516"/>
      <c r="F19" s="516"/>
      <c r="G19" s="516"/>
      <c r="H19" s="516"/>
      <c r="I19" s="516"/>
      <c r="J19" s="517"/>
    </row>
    <row r="20" spans="1:10" ht="14.25" x14ac:dyDescent="0.2">
      <c r="A20" s="514">
        <v>59</v>
      </c>
      <c r="B20" s="515">
        <v>41701</v>
      </c>
      <c r="C20" s="514">
        <v>132</v>
      </c>
      <c r="D20" s="516" t="s">
        <v>550</v>
      </c>
      <c r="E20" s="516" t="s">
        <v>538</v>
      </c>
      <c r="F20" s="516" t="s">
        <v>539</v>
      </c>
      <c r="G20" s="514">
        <v>31</v>
      </c>
      <c r="H20" s="516" t="s">
        <v>551</v>
      </c>
      <c r="I20" s="514" t="s">
        <v>541</v>
      </c>
      <c r="J20" s="517">
        <v>-109402</v>
      </c>
    </row>
    <row r="21" spans="1:10" ht="14.25" x14ac:dyDescent="0.2">
      <c r="A21" s="516"/>
      <c r="B21" s="515"/>
      <c r="C21" s="514"/>
      <c r="D21" s="516"/>
      <c r="E21" s="516" t="s">
        <v>542</v>
      </c>
      <c r="F21" s="516" t="s">
        <v>543</v>
      </c>
      <c r="G21" s="514"/>
      <c r="H21" s="516" t="s">
        <v>552</v>
      </c>
      <c r="I21" s="514" t="s">
        <v>541</v>
      </c>
      <c r="J21" s="517">
        <v>81904</v>
      </c>
    </row>
    <row r="22" spans="1:10" ht="14.25" x14ac:dyDescent="0.2">
      <c r="A22" s="516"/>
      <c r="B22" s="515"/>
      <c r="C22" s="514"/>
      <c r="D22" s="516"/>
      <c r="E22" s="516"/>
      <c r="F22" s="516"/>
      <c r="G22" s="514"/>
      <c r="H22" s="516" t="s">
        <v>553</v>
      </c>
      <c r="I22" s="514" t="s">
        <v>541</v>
      </c>
      <c r="J22" s="517">
        <v>17498</v>
      </c>
    </row>
    <row r="23" spans="1:10" ht="14.25" x14ac:dyDescent="0.2">
      <c r="A23" s="516"/>
      <c r="B23" s="515"/>
      <c r="C23" s="514"/>
      <c r="D23" s="516"/>
      <c r="E23" s="516"/>
      <c r="F23" s="516"/>
      <c r="G23" s="514"/>
      <c r="H23" s="516" t="s">
        <v>554</v>
      </c>
      <c r="I23" s="514" t="s">
        <v>541</v>
      </c>
      <c r="J23" s="517">
        <v>10000</v>
      </c>
    </row>
    <row r="24" spans="1:10" ht="14.25" x14ac:dyDescent="0.2">
      <c r="A24" s="518" t="s">
        <v>62</v>
      </c>
      <c r="B24" s="519"/>
      <c r="C24" s="520">
        <v>132</v>
      </c>
      <c r="D24" s="519"/>
      <c r="E24" s="519"/>
      <c r="F24" s="519"/>
      <c r="G24" s="520">
        <v>31</v>
      </c>
      <c r="H24" s="519"/>
      <c r="I24" s="520"/>
      <c r="J24" s="521">
        <f>SUM(J21:J23)+J20</f>
        <v>0</v>
      </c>
    </row>
    <row r="25" spans="1:10" ht="14.25" x14ac:dyDescent="0.2">
      <c r="A25" s="516"/>
      <c r="B25" s="516"/>
      <c r="C25" s="516"/>
      <c r="D25" s="516"/>
      <c r="E25" s="516"/>
      <c r="F25" s="516"/>
      <c r="G25" s="516"/>
      <c r="H25" s="516"/>
      <c r="I25" s="516"/>
      <c r="J25" s="517"/>
    </row>
    <row r="26" spans="1:10" ht="14.25" x14ac:dyDescent="0.2">
      <c r="A26" s="514">
        <v>104</v>
      </c>
      <c r="B26" s="515">
        <v>41719</v>
      </c>
      <c r="C26" s="514">
        <v>132</v>
      </c>
      <c r="D26" s="516" t="s">
        <v>555</v>
      </c>
      <c r="E26" s="516" t="s">
        <v>538</v>
      </c>
      <c r="F26" s="516" t="s">
        <v>539</v>
      </c>
      <c r="G26" s="514">
        <v>31</v>
      </c>
      <c r="H26" s="516" t="s">
        <v>551</v>
      </c>
      <c r="I26" s="514" t="s">
        <v>541</v>
      </c>
      <c r="J26" s="517">
        <v>-14008</v>
      </c>
    </row>
    <row r="27" spans="1:10" ht="14.25" x14ac:dyDescent="0.2">
      <c r="A27" s="516"/>
      <c r="B27" s="515"/>
      <c r="C27" s="514"/>
      <c r="D27" s="516"/>
      <c r="E27" s="516" t="s">
        <v>542</v>
      </c>
      <c r="F27" s="516" t="s">
        <v>543</v>
      </c>
      <c r="G27" s="514"/>
      <c r="H27" s="516" t="s">
        <v>552</v>
      </c>
      <c r="I27" s="514" t="s">
        <v>541</v>
      </c>
      <c r="J27" s="517">
        <v>1545</v>
      </c>
    </row>
    <row r="28" spans="1:10" ht="14.25" x14ac:dyDescent="0.2">
      <c r="A28" s="516"/>
      <c r="B28" s="515"/>
      <c r="C28" s="514"/>
      <c r="D28" s="516"/>
      <c r="E28" s="516"/>
      <c r="F28" s="516"/>
      <c r="G28" s="514"/>
      <c r="H28" s="516" t="s">
        <v>553</v>
      </c>
      <c r="I28" s="514" t="s">
        <v>541</v>
      </c>
      <c r="J28" s="517">
        <v>2463</v>
      </c>
    </row>
    <row r="29" spans="1:10" ht="14.25" x14ac:dyDescent="0.2">
      <c r="A29" s="516"/>
      <c r="B29" s="515"/>
      <c r="C29" s="514"/>
      <c r="D29" s="516"/>
      <c r="E29" s="516"/>
      <c r="F29" s="516"/>
      <c r="G29" s="514"/>
      <c r="H29" s="516" t="s">
        <v>554</v>
      </c>
      <c r="I29" s="514" t="s">
        <v>541</v>
      </c>
      <c r="J29" s="517">
        <v>10000</v>
      </c>
    </row>
    <row r="30" spans="1:10" ht="15" thickBot="1" x14ac:dyDescent="0.25">
      <c r="A30" s="523" t="s">
        <v>556</v>
      </c>
      <c r="B30" s="524"/>
      <c r="C30" s="525">
        <v>132</v>
      </c>
      <c r="D30" s="524"/>
      <c r="E30" s="524"/>
      <c r="F30" s="524"/>
      <c r="G30" s="525">
        <v>31</v>
      </c>
      <c r="H30" s="524"/>
      <c r="I30" s="525"/>
      <c r="J30" s="526">
        <f>SUM(J27:J29)+J26</f>
        <v>0</v>
      </c>
    </row>
    <row r="31" spans="1:10" ht="13.5" thickTop="1" x14ac:dyDescent="0.2">
      <c r="A31" s="527"/>
      <c r="B31" s="527"/>
      <c r="C31" s="527"/>
      <c r="D31" s="527"/>
      <c r="E31" s="527"/>
      <c r="F31" s="527"/>
      <c r="G31" s="527"/>
      <c r="H31" s="527"/>
      <c r="I31" s="527"/>
      <c r="J31" s="527"/>
    </row>
    <row r="32" spans="1:10" ht="14.25" x14ac:dyDescent="0.2">
      <c r="A32" s="514">
        <v>118</v>
      </c>
      <c r="B32" s="528">
        <v>41736</v>
      </c>
      <c r="C32" s="514">
        <v>132</v>
      </c>
      <c r="D32" s="514" t="s">
        <v>557</v>
      </c>
      <c r="E32" s="514" t="s">
        <v>542</v>
      </c>
      <c r="F32" s="516" t="s">
        <v>539</v>
      </c>
      <c r="G32" s="514">
        <v>390</v>
      </c>
      <c r="H32" s="514" t="s">
        <v>558</v>
      </c>
      <c r="I32" s="514" t="s">
        <v>541</v>
      </c>
      <c r="J32" s="529">
        <v>4000</v>
      </c>
    </row>
    <row r="33" spans="1:10" ht="14.25" x14ac:dyDescent="0.2">
      <c r="A33" s="514"/>
      <c r="B33" s="528"/>
      <c r="C33" s="514"/>
      <c r="D33" s="514"/>
      <c r="E33" s="514"/>
      <c r="F33" s="516" t="s">
        <v>543</v>
      </c>
      <c r="G33" s="514"/>
      <c r="H33" s="514" t="s">
        <v>559</v>
      </c>
      <c r="I33" s="514" t="s">
        <v>541</v>
      </c>
      <c r="J33" s="529">
        <v>1520</v>
      </c>
    </row>
    <row r="34" spans="1:10" s="522" customFormat="1" ht="14.25" x14ac:dyDescent="0.2">
      <c r="A34" s="530"/>
      <c r="B34" s="530"/>
      <c r="C34" s="530"/>
      <c r="D34" s="530"/>
      <c r="E34" s="530"/>
      <c r="F34" s="530"/>
      <c r="G34" s="530">
        <v>390</v>
      </c>
      <c r="H34" s="530"/>
      <c r="I34" s="530"/>
      <c r="J34" s="531">
        <v>5520</v>
      </c>
    </row>
    <row r="35" spans="1:10" ht="14.25" x14ac:dyDescent="0.2">
      <c r="A35" s="514"/>
      <c r="B35" s="528"/>
      <c r="C35" s="514"/>
      <c r="D35" s="514"/>
      <c r="E35" s="514" t="s">
        <v>542</v>
      </c>
      <c r="F35" s="514"/>
      <c r="G35" s="514">
        <v>380</v>
      </c>
      <c r="H35" s="514" t="s">
        <v>558</v>
      </c>
      <c r="I35" s="514" t="s">
        <v>541</v>
      </c>
      <c r="J35" s="529">
        <v>6000</v>
      </c>
    </row>
    <row r="36" spans="1:10" ht="14.25" x14ac:dyDescent="0.2">
      <c r="A36" s="514"/>
      <c r="B36" s="528"/>
      <c r="C36" s="514"/>
      <c r="D36" s="514"/>
      <c r="E36" s="514"/>
      <c r="F36" s="514"/>
      <c r="G36" s="514"/>
      <c r="H36" s="514" t="s">
        <v>559</v>
      </c>
      <c r="I36" s="514" t="s">
        <v>541</v>
      </c>
      <c r="J36" s="529">
        <v>2280</v>
      </c>
    </row>
    <row r="37" spans="1:10" s="522" customFormat="1" ht="14.25" x14ac:dyDescent="0.2">
      <c r="A37" s="530"/>
      <c r="B37" s="530"/>
      <c r="C37" s="530"/>
      <c r="D37" s="530"/>
      <c r="E37" s="530"/>
      <c r="F37" s="530"/>
      <c r="G37" s="530">
        <v>380</v>
      </c>
      <c r="H37" s="530"/>
      <c r="I37" s="530"/>
      <c r="J37" s="531">
        <v>8280</v>
      </c>
    </row>
    <row r="38" spans="1:10" ht="14.25" x14ac:dyDescent="0.2">
      <c r="A38" s="514"/>
      <c r="B38" s="528"/>
      <c r="C38" s="514"/>
      <c r="D38" s="514"/>
      <c r="E38" s="514" t="s">
        <v>542</v>
      </c>
      <c r="F38" s="514"/>
      <c r="G38" s="514">
        <v>370</v>
      </c>
      <c r="H38" s="514" t="s">
        <v>558</v>
      </c>
      <c r="I38" s="514" t="s">
        <v>541</v>
      </c>
      <c r="J38" s="529">
        <v>3000</v>
      </c>
    </row>
    <row r="39" spans="1:10" ht="14.25" x14ac:dyDescent="0.2">
      <c r="A39" s="514"/>
      <c r="B39" s="528"/>
      <c r="C39" s="514"/>
      <c r="D39" s="514"/>
      <c r="E39" s="514"/>
      <c r="F39" s="514"/>
      <c r="G39" s="514"/>
      <c r="H39" s="514" t="s">
        <v>559</v>
      </c>
      <c r="I39" s="514" t="s">
        <v>541</v>
      </c>
      <c r="J39" s="529">
        <v>1140</v>
      </c>
    </row>
    <row r="40" spans="1:10" s="522" customFormat="1" ht="14.25" x14ac:dyDescent="0.2">
      <c r="A40" s="530"/>
      <c r="B40" s="530"/>
      <c r="C40" s="530"/>
      <c r="D40" s="530"/>
      <c r="E40" s="530"/>
      <c r="F40" s="530"/>
      <c r="G40" s="530">
        <v>370</v>
      </c>
      <c r="H40" s="530"/>
      <c r="I40" s="530"/>
      <c r="J40" s="531">
        <v>4140</v>
      </c>
    </row>
    <row r="41" spans="1:10" ht="14.25" x14ac:dyDescent="0.2">
      <c r="A41" s="514"/>
      <c r="B41" s="528"/>
      <c r="C41" s="514"/>
      <c r="D41" s="514"/>
      <c r="E41" s="514" t="s">
        <v>542</v>
      </c>
      <c r="F41" s="514"/>
      <c r="G41" s="514">
        <v>360</v>
      </c>
      <c r="H41" s="514" t="s">
        <v>558</v>
      </c>
      <c r="I41" s="514" t="s">
        <v>541</v>
      </c>
      <c r="J41" s="529">
        <v>5000</v>
      </c>
    </row>
    <row r="42" spans="1:10" ht="14.25" x14ac:dyDescent="0.2">
      <c r="A42" s="514"/>
      <c r="B42" s="528"/>
      <c r="C42" s="514"/>
      <c r="D42" s="514"/>
      <c r="E42" s="514"/>
      <c r="F42" s="514"/>
      <c r="G42" s="514"/>
      <c r="H42" s="514" t="s">
        <v>559</v>
      </c>
      <c r="I42" s="514" t="s">
        <v>541</v>
      </c>
      <c r="J42" s="529">
        <v>1900</v>
      </c>
    </row>
    <row r="43" spans="1:10" s="522" customFormat="1" ht="14.25" x14ac:dyDescent="0.2">
      <c r="A43" s="530"/>
      <c r="B43" s="530"/>
      <c r="C43" s="530"/>
      <c r="D43" s="530"/>
      <c r="E43" s="530"/>
      <c r="F43" s="530"/>
      <c r="G43" s="530">
        <v>360</v>
      </c>
      <c r="H43" s="530"/>
      <c r="I43" s="530"/>
      <c r="J43" s="531">
        <v>6900</v>
      </c>
    </row>
    <row r="44" spans="1:10" ht="14.25" x14ac:dyDescent="0.2">
      <c r="A44" s="514"/>
      <c r="B44" s="528"/>
      <c r="C44" s="514"/>
      <c r="D44" s="514"/>
      <c r="E44" s="514" t="s">
        <v>542</v>
      </c>
      <c r="F44" s="514"/>
      <c r="G44" s="514">
        <v>340</v>
      </c>
      <c r="H44" s="514" t="s">
        <v>558</v>
      </c>
      <c r="I44" s="514" t="s">
        <v>541</v>
      </c>
      <c r="J44" s="529">
        <v>8800</v>
      </c>
    </row>
    <row r="45" spans="1:10" ht="14.25" x14ac:dyDescent="0.2">
      <c r="A45" s="514"/>
      <c r="B45" s="528"/>
      <c r="C45" s="514"/>
      <c r="D45" s="514"/>
      <c r="E45" s="514"/>
      <c r="F45" s="514"/>
      <c r="G45" s="514"/>
      <c r="H45" s="514" t="s">
        <v>559</v>
      </c>
      <c r="I45" s="514" t="s">
        <v>541</v>
      </c>
      <c r="J45" s="529">
        <v>3344</v>
      </c>
    </row>
    <row r="46" spans="1:10" s="522" customFormat="1" ht="14.25" x14ac:dyDescent="0.2">
      <c r="A46" s="530"/>
      <c r="B46" s="530"/>
      <c r="C46" s="530"/>
      <c r="D46" s="530"/>
      <c r="E46" s="530"/>
      <c r="F46" s="530"/>
      <c r="G46" s="530">
        <v>340</v>
      </c>
      <c r="H46" s="530"/>
      <c r="I46" s="530"/>
      <c r="J46" s="531">
        <v>12144</v>
      </c>
    </row>
    <row r="47" spans="1:10" ht="14.25" x14ac:dyDescent="0.2">
      <c r="A47" s="514"/>
      <c r="B47" s="528"/>
      <c r="C47" s="514"/>
      <c r="D47" s="514"/>
      <c r="E47" s="514" t="s">
        <v>542</v>
      </c>
      <c r="F47" s="514"/>
      <c r="G47" s="514">
        <v>330</v>
      </c>
      <c r="H47" s="514" t="s">
        <v>558</v>
      </c>
      <c r="I47" s="514" t="s">
        <v>541</v>
      </c>
      <c r="J47" s="529">
        <v>2000</v>
      </c>
    </row>
    <row r="48" spans="1:10" ht="14.25" x14ac:dyDescent="0.2">
      <c r="A48" s="514"/>
      <c r="B48" s="528"/>
      <c r="C48" s="514"/>
      <c r="D48" s="514"/>
      <c r="E48" s="514"/>
      <c r="F48" s="514"/>
      <c r="G48" s="514"/>
      <c r="H48" s="514" t="s">
        <v>559</v>
      </c>
      <c r="I48" s="514" t="s">
        <v>541</v>
      </c>
      <c r="J48" s="529">
        <v>760</v>
      </c>
    </row>
    <row r="49" spans="1:10" s="522" customFormat="1" ht="14.25" x14ac:dyDescent="0.2">
      <c r="A49" s="530"/>
      <c r="B49" s="530"/>
      <c r="C49" s="530"/>
      <c r="D49" s="530"/>
      <c r="E49" s="530"/>
      <c r="F49" s="530"/>
      <c r="G49" s="530">
        <v>330</v>
      </c>
      <c r="H49" s="530"/>
      <c r="I49" s="530"/>
      <c r="J49" s="531">
        <v>2760</v>
      </c>
    </row>
    <row r="50" spans="1:10" ht="14.25" x14ac:dyDescent="0.2">
      <c r="A50" s="514"/>
      <c r="B50" s="528"/>
      <c r="C50" s="514"/>
      <c r="D50" s="514"/>
      <c r="E50" s="514" t="s">
        <v>542</v>
      </c>
      <c r="F50" s="514"/>
      <c r="G50" s="514">
        <v>320</v>
      </c>
      <c r="H50" s="514" t="s">
        <v>558</v>
      </c>
      <c r="I50" s="514" t="s">
        <v>541</v>
      </c>
      <c r="J50" s="529">
        <v>1200</v>
      </c>
    </row>
    <row r="51" spans="1:10" ht="14.25" x14ac:dyDescent="0.2">
      <c r="A51" s="514"/>
      <c r="B51" s="528"/>
      <c r="C51" s="514"/>
      <c r="D51" s="514"/>
      <c r="E51" s="514"/>
      <c r="F51" s="514"/>
      <c r="G51" s="514"/>
      <c r="H51" s="514" t="s">
        <v>559</v>
      </c>
      <c r="I51" s="514" t="s">
        <v>541</v>
      </c>
      <c r="J51" s="529">
        <v>456</v>
      </c>
    </row>
    <row r="52" spans="1:10" s="522" customFormat="1" ht="14.25" x14ac:dyDescent="0.2">
      <c r="A52" s="530"/>
      <c r="B52" s="530"/>
      <c r="C52" s="530"/>
      <c r="D52" s="530"/>
      <c r="E52" s="530"/>
      <c r="F52" s="530"/>
      <c r="G52" s="530">
        <v>320</v>
      </c>
      <c r="H52" s="530"/>
      <c r="I52" s="530"/>
      <c r="J52" s="531">
        <v>1656</v>
      </c>
    </row>
    <row r="53" spans="1:10" ht="14.25" x14ac:dyDescent="0.2">
      <c r="A53" s="514"/>
      <c r="B53" s="528"/>
      <c r="C53" s="514"/>
      <c r="D53" s="514"/>
      <c r="E53" s="514" t="s">
        <v>542</v>
      </c>
      <c r="F53" s="514"/>
      <c r="G53" s="514">
        <v>310</v>
      </c>
      <c r="H53" s="514" t="s">
        <v>558</v>
      </c>
      <c r="I53" s="514" t="s">
        <v>541</v>
      </c>
      <c r="J53" s="529">
        <v>2000</v>
      </c>
    </row>
    <row r="54" spans="1:10" ht="14.25" x14ac:dyDescent="0.2">
      <c r="A54" s="514"/>
      <c r="B54" s="528"/>
      <c r="C54" s="514"/>
      <c r="D54" s="514"/>
      <c r="E54" s="514"/>
      <c r="F54" s="514"/>
      <c r="G54" s="514"/>
      <c r="H54" s="514" t="s">
        <v>559</v>
      </c>
      <c r="I54" s="514" t="s">
        <v>541</v>
      </c>
      <c r="J54" s="529">
        <v>760</v>
      </c>
    </row>
    <row r="55" spans="1:10" s="522" customFormat="1" ht="14.25" x14ac:dyDescent="0.2">
      <c r="A55" s="530"/>
      <c r="B55" s="530"/>
      <c r="C55" s="530"/>
      <c r="D55" s="530"/>
      <c r="E55" s="530"/>
      <c r="F55" s="530"/>
      <c r="G55" s="530">
        <v>310</v>
      </c>
      <c r="H55" s="530"/>
      <c r="I55" s="530"/>
      <c r="J55" s="531">
        <v>2760</v>
      </c>
    </row>
    <row r="56" spans="1:10" ht="14.25" x14ac:dyDescent="0.2">
      <c r="A56" s="514"/>
      <c r="B56" s="528"/>
      <c r="C56" s="514"/>
      <c r="D56" s="514"/>
      <c r="E56" s="514" t="s">
        <v>538</v>
      </c>
      <c r="F56" s="514"/>
      <c r="G56" s="514">
        <v>31</v>
      </c>
      <c r="H56" s="514" t="s">
        <v>560</v>
      </c>
      <c r="I56" s="514" t="s">
        <v>541</v>
      </c>
      <c r="J56" s="529">
        <v>-176400</v>
      </c>
    </row>
    <row r="57" spans="1:10" ht="14.25" x14ac:dyDescent="0.2">
      <c r="A57" s="514"/>
      <c r="B57" s="528"/>
      <c r="C57" s="514"/>
      <c r="D57" s="514"/>
      <c r="E57" s="514"/>
      <c r="F57" s="514"/>
      <c r="G57" s="514"/>
      <c r="H57" s="514" t="s">
        <v>561</v>
      </c>
      <c r="I57" s="514" t="s">
        <v>541</v>
      </c>
      <c r="J57" s="529">
        <v>-17640</v>
      </c>
    </row>
    <row r="58" spans="1:10" ht="14.25" x14ac:dyDescent="0.2">
      <c r="A58" s="514"/>
      <c r="B58" s="528"/>
      <c r="C58" s="514"/>
      <c r="D58" s="514"/>
      <c r="E58" s="514"/>
      <c r="F58" s="514"/>
      <c r="G58" s="514"/>
      <c r="H58" s="514" t="s">
        <v>562</v>
      </c>
      <c r="I58" s="514" t="s">
        <v>541</v>
      </c>
      <c r="J58" s="529">
        <v>-2470</v>
      </c>
    </row>
    <row r="59" spans="1:10" ht="14.25" x14ac:dyDescent="0.2">
      <c r="A59" s="514"/>
      <c r="B59" s="528"/>
      <c r="C59" s="514"/>
      <c r="D59" s="514"/>
      <c r="E59" s="514"/>
      <c r="F59" s="514"/>
      <c r="G59" s="514"/>
      <c r="H59" s="514" t="s">
        <v>559</v>
      </c>
      <c r="I59" s="514" t="s">
        <v>541</v>
      </c>
      <c r="J59" s="529">
        <v>-24696</v>
      </c>
    </row>
    <row r="60" spans="1:10" ht="14.25" x14ac:dyDescent="0.2">
      <c r="A60" s="514"/>
      <c r="B60" s="528"/>
      <c r="C60" s="514"/>
      <c r="D60" s="514"/>
      <c r="E60" s="514"/>
      <c r="F60" s="514"/>
      <c r="G60" s="514"/>
      <c r="H60" s="514" t="s">
        <v>563</v>
      </c>
      <c r="I60" s="514" t="s">
        <v>541</v>
      </c>
      <c r="J60" s="529">
        <v>-1411</v>
      </c>
    </row>
    <row r="61" spans="1:10" ht="14.25" x14ac:dyDescent="0.2">
      <c r="A61" s="514"/>
      <c r="B61" s="528"/>
      <c r="C61" s="514"/>
      <c r="D61" s="514"/>
      <c r="E61" s="514"/>
      <c r="F61" s="514"/>
      <c r="G61" s="514"/>
      <c r="H61" s="514" t="s">
        <v>564</v>
      </c>
      <c r="I61" s="514" t="s">
        <v>541</v>
      </c>
      <c r="J61" s="529">
        <v>-5292</v>
      </c>
    </row>
    <row r="62" spans="1:10" ht="14.25" x14ac:dyDescent="0.2">
      <c r="A62" s="514"/>
      <c r="B62" s="528"/>
      <c r="C62" s="514"/>
      <c r="D62" s="514"/>
      <c r="E62" s="514"/>
      <c r="F62" s="514"/>
      <c r="G62" s="514"/>
      <c r="H62" s="514" t="s">
        <v>565</v>
      </c>
      <c r="I62" s="514" t="s">
        <v>541</v>
      </c>
      <c r="J62" s="529">
        <v>-1764</v>
      </c>
    </row>
    <row r="63" spans="1:10" ht="14.25" x14ac:dyDescent="0.2">
      <c r="A63" s="514"/>
      <c r="B63" s="528"/>
      <c r="C63" s="514"/>
      <c r="D63" s="514"/>
      <c r="E63" s="514"/>
      <c r="F63" s="514"/>
      <c r="G63" s="514"/>
      <c r="H63" s="514" t="s">
        <v>566</v>
      </c>
      <c r="I63" s="514" t="s">
        <v>541</v>
      </c>
      <c r="J63" s="529">
        <v>-441</v>
      </c>
    </row>
    <row r="64" spans="1:10" ht="14.25" x14ac:dyDescent="0.2">
      <c r="A64" s="514"/>
      <c r="B64" s="528"/>
      <c r="C64" s="514"/>
      <c r="D64" s="514"/>
      <c r="E64" s="514"/>
      <c r="F64" s="514"/>
      <c r="G64" s="514"/>
      <c r="H64" s="514" t="s">
        <v>567</v>
      </c>
      <c r="I64" s="514" t="s">
        <v>541</v>
      </c>
      <c r="J64" s="529">
        <v>-8379</v>
      </c>
    </row>
    <row r="65" spans="1:10" ht="14.25" x14ac:dyDescent="0.2">
      <c r="A65" s="514"/>
      <c r="B65" s="528"/>
      <c r="C65" s="514"/>
      <c r="D65" s="514"/>
      <c r="E65" s="514"/>
      <c r="F65" s="514"/>
      <c r="G65" s="514"/>
      <c r="H65" s="514" t="s">
        <v>568</v>
      </c>
      <c r="I65" s="514" t="s">
        <v>541</v>
      </c>
      <c r="J65" s="529">
        <v>-4939</v>
      </c>
    </row>
    <row r="66" spans="1:10" s="522" customFormat="1" ht="14.25" x14ac:dyDescent="0.2">
      <c r="A66" s="530"/>
      <c r="B66" s="530"/>
      <c r="C66" s="530"/>
      <c r="D66" s="530"/>
      <c r="E66" s="530"/>
      <c r="F66" s="530"/>
      <c r="G66" s="530">
        <v>31</v>
      </c>
      <c r="H66" s="530"/>
      <c r="I66" s="530"/>
      <c r="J66" s="531">
        <v>-243432</v>
      </c>
    </row>
    <row r="67" spans="1:10" ht="14.25" x14ac:dyDescent="0.2">
      <c r="A67" s="514"/>
      <c r="B67" s="528"/>
      <c r="C67" s="514"/>
      <c r="D67" s="514"/>
      <c r="E67" s="514" t="s">
        <v>542</v>
      </c>
      <c r="F67" s="514"/>
      <c r="G67" s="514">
        <v>300</v>
      </c>
      <c r="H67" s="514" t="s">
        <v>558</v>
      </c>
      <c r="I67" s="514" t="s">
        <v>541</v>
      </c>
      <c r="J67" s="529">
        <v>6000</v>
      </c>
    </row>
    <row r="68" spans="1:10" ht="14.25" x14ac:dyDescent="0.2">
      <c r="A68" s="514"/>
      <c r="B68" s="528"/>
      <c r="C68" s="514"/>
      <c r="D68" s="514"/>
      <c r="E68" s="514"/>
      <c r="F68" s="514"/>
      <c r="G68" s="514"/>
      <c r="H68" s="514" t="s">
        <v>559</v>
      </c>
      <c r="I68" s="514" t="s">
        <v>541</v>
      </c>
      <c r="J68" s="529">
        <v>2280</v>
      </c>
    </row>
    <row r="69" spans="1:10" s="522" customFormat="1" ht="14.25" x14ac:dyDescent="0.2">
      <c r="A69" s="530"/>
      <c r="B69" s="530"/>
      <c r="C69" s="530"/>
      <c r="D69" s="530"/>
      <c r="E69" s="530"/>
      <c r="F69" s="530"/>
      <c r="G69" s="530">
        <v>300</v>
      </c>
      <c r="H69" s="530"/>
      <c r="I69" s="530"/>
      <c r="J69" s="531">
        <v>8280</v>
      </c>
    </row>
    <row r="70" spans="1:10" ht="14.25" x14ac:dyDescent="0.2">
      <c r="A70" s="514"/>
      <c r="B70" s="528"/>
      <c r="C70" s="514"/>
      <c r="D70" s="514"/>
      <c r="E70" s="514" t="s">
        <v>542</v>
      </c>
      <c r="F70" s="514"/>
      <c r="G70" s="514">
        <v>290</v>
      </c>
      <c r="H70" s="514" t="s">
        <v>558</v>
      </c>
      <c r="I70" s="514" t="s">
        <v>541</v>
      </c>
      <c r="J70" s="529">
        <v>4500</v>
      </c>
    </row>
    <row r="71" spans="1:10" ht="14.25" x14ac:dyDescent="0.2">
      <c r="A71" s="514"/>
      <c r="B71" s="528"/>
      <c r="C71" s="514"/>
      <c r="D71" s="514"/>
      <c r="E71" s="514"/>
      <c r="F71" s="514"/>
      <c r="G71" s="514"/>
      <c r="H71" s="514" t="s">
        <v>559</v>
      </c>
      <c r="I71" s="514" t="s">
        <v>541</v>
      </c>
      <c r="J71" s="529">
        <v>1710</v>
      </c>
    </row>
    <row r="72" spans="1:10" s="522" customFormat="1" ht="14.25" x14ac:dyDescent="0.2">
      <c r="A72" s="530"/>
      <c r="B72" s="530"/>
      <c r="C72" s="530"/>
      <c r="D72" s="530"/>
      <c r="E72" s="530"/>
      <c r="F72" s="530"/>
      <c r="G72" s="530">
        <v>290</v>
      </c>
      <c r="H72" s="530"/>
      <c r="I72" s="530"/>
      <c r="J72" s="531">
        <v>6210</v>
      </c>
    </row>
    <row r="73" spans="1:10" ht="14.25" x14ac:dyDescent="0.2">
      <c r="A73" s="514"/>
      <c r="B73" s="528"/>
      <c r="C73" s="514"/>
      <c r="D73" s="514"/>
      <c r="E73" s="514" t="s">
        <v>542</v>
      </c>
      <c r="F73" s="514"/>
      <c r="G73" s="514">
        <v>280</v>
      </c>
      <c r="H73" s="514" t="s">
        <v>558</v>
      </c>
      <c r="I73" s="514" t="s">
        <v>541</v>
      </c>
      <c r="J73" s="529">
        <v>1900</v>
      </c>
    </row>
    <row r="74" spans="1:10" ht="14.25" x14ac:dyDescent="0.2">
      <c r="A74" s="514"/>
      <c r="B74" s="528"/>
      <c r="C74" s="514"/>
      <c r="D74" s="514"/>
      <c r="E74" s="514"/>
      <c r="F74" s="514"/>
      <c r="G74" s="514"/>
      <c r="H74" s="514" t="s">
        <v>559</v>
      </c>
      <c r="I74" s="514" t="s">
        <v>541</v>
      </c>
      <c r="J74" s="529">
        <v>722</v>
      </c>
    </row>
    <row r="75" spans="1:10" s="522" customFormat="1" ht="14.25" x14ac:dyDescent="0.2">
      <c r="A75" s="530"/>
      <c r="B75" s="530"/>
      <c r="C75" s="530"/>
      <c r="D75" s="530"/>
      <c r="E75" s="530"/>
      <c r="F75" s="530"/>
      <c r="G75" s="530">
        <v>280</v>
      </c>
      <c r="H75" s="530"/>
      <c r="I75" s="530"/>
      <c r="J75" s="531">
        <v>2622</v>
      </c>
    </row>
    <row r="76" spans="1:10" ht="14.25" x14ac:dyDescent="0.2">
      <c r="A76" s="514"/>
      <c r="B76" s="528"/>
      <c r="C76" s="514"/>
      <c r="D76" s="514"/>
      <c r="E76" s="514" t="s">
        <v>542</v>
      </c>
      <c r="F76" s="514"/>
      <c r="G76" s="514">
        <v>270</v>
      </c>
      <c r="H76" s="514" t="s">
        <v>558</v>
      </c>
      <c r="I76" s="514" t="s">
        <v>541</v>
      </c>
      <c r="J76" s="529">
        <v>7500</v>
      </c>
    </row>
    <row r="77" spans="1:10" ht="14.25" x14ac:dyDescent="0.2">
      <c r="A77" s="514"/>
      <c r="B77" s="528"/>
      <c r="C77" s="514"/>
      <c r="D77" s="514"/>
      <c r="E77" s="514"/>
      <c r="F77" s="514"/>
      <c r="G77" s="514"/>
      <c r="H77" s="514" t="s">
        <v>559</v>
      </c>
      <c r="I77" s="514" t="s">
        <v>541</v>
      </c>
      <c r="J77" s="529">
        <v>2850</v>
      </c>
    </row>
    <row r="78" spans="1:10" s="522" customFormat="1" ht="14.25" x14ac:dyDescent="0.2">
      <c r="A78" s="530"/>
      <c r="B78" s="530"/>
      <c r="C78" s="530"/>
      <c r="D78" s="530"/>
      <c r="E78" s="530"/>
      <c r="F78" s="530"/>
      <c r="G78" s="530">
        <v>270</v>
      </c>
      <c r="H78" s="530"/>
      <c r="I78" s="530"/>
      <c r="J78" s="531">
        <v>10350</v>
      </c>
    </row>
    <row r="79" spans="1:10" ht="14.25" x14ac:dyDescent="0.2">
      <c r="A79" s="514"/>
      <c r="B79" s="528"/>
      <c r="C79" s="514"/>
      <c r="D79" s="514"/>
      <c r="E79" s="514" t="s">
        <v>542</v>
      </c>
      <c r="F79" s="514"/>
      <c r="G79" s="514">
        <v>260</v>
      </c>
      <c r="H79" s="514" t="s">
        <v>558</v>
      </c>
      <c r="I79" s="514" t="s">
        <v>541</v>
      </c>
      <c r="J79" s="529">
        <v>3600</v>
      </c>
    </row>
    <row r="80" spans="1:10" ht="14.25" x14ac:dyDescent="0.2">
      <c r="A80" s="514"/>
      <c r="B80" s="528"/>
      <c r="C80" s="514"/>
      <c r="D80" s="514"/>
      <c r="E80" s="514"/>
      <c r="F80" s="514"/>
      <c r="G80" s="514"/>
      <c r="H80" s="514" t="s">
        <v>559</v>
      </c>
      <c r="I80" s="514" t="s">
        <v>541</v>
      </c>
      <c r="J80" s="529">
        <v>1368</v>
      </c>
    </row>
    <row r="81" spans="1:10" s="522" customFormat="1" ht="14.25" x14ac:dyDescent="0.2">
      <c r="A81" s="530"/>
      <c r="B81" s="530"/>
      <c r="C81" s="530"/>
      <c r="D81" s="530"/>
      <c r="E81" s="530"/>
      <c r="F81" s="530"/>
      <c r="G81" s="530">
        <v>260</v>
      </c>
      <c r="H81" s="530"/>
      <c r="I81" s="530"/>
      <c r="J81" s="531">
        <v>4968</v>
      </c>
    </row>
    <row r="82" spans="1:10" ht="14.25" x14ac:dyDescent="0.2">
      <c r="A82" s="514"/>
      <c r="B82" s="528"/>
      <c r="C82" s="514"/>
      <c r="D82" s="514"/>
      <c r="E82" s="514" t="s">
        <v>542</v>
      </c>
      <c r="F82" s="514"/>
      <c r="G82" s="514">
        <v>250</v>
      </c>
      <c r="H82" s="514" t="s">
        <v>558</v>
      </c>
      <c r="I82" s="514" t="s">
        <v>541</v>
      </c>
      <c r="J82" s="529">
        <v>4000</v>
      </c>
    </row>
    <row r="83" spans="1:10" ht="14.25" x14ac:dyDescent="0.2">
      <c r="A83" s="514"/>
      <c r="B83" s="528"/>
      <c r="C83" s="514"/>
      <c r="D83" s="514"/>
      <c r="E83" s="514"/>
      <c r="F83" s="514"/>
      <c r="G83" s="514"/>
      <c r="H83" s="514" t="s">
        <v>559</v>
      </c>
      <c r="I83" s="514" t="s">
        <v>541</v>
      </c>
      <c r="J83" s="529">
        <v>1520</v>
      </c>
    </row>
    <row r="84" spans="1:10" s="522" customFormat="1" ht="14.25" x14ac:dyDescent="0.2">
      <c r="A84" s="530"/>
      <c r="B84" s="530"/>
      <c r="C84" s="530"/>
      <c r="D84" s="530"/>
      <c r="E84" s="530"/>
      <c r="F84" s="530"/>
      <c r="G84" s="530">
        <v>250</v>
      </c>
      <c r="H84" s="530"/>
      <c r="I84" s="530"/>
      <c r="J84" s="531">
        <v>5520</v>
      </c>
    </row>
    <row r="85" spans="1:10" ht="14.25" x14ac:dyDescent="0.2">
      <c r="A85" s="514"/>
      <c r="B85" s="528"/>
      <c r="C85" s="514"/>
      <c r="D85" s="514"/>
      <c r="E85" s="514" t="s">
        <v>542</v>
      </c>
      <c r="F85" s="514"/>
      <c r="G85" s="514">
        <v>240</v>
      </c>
      <c r="H85" s="514" t="s">
        <v>558</v>
      </c>
      <c r="I85" s="514" t="s">
        <v>541</v>
      </c>
      <c r="J85" s="529">
        <v>2000</v>
      </c>
    </row>
    <row r="86" spans="1:10" ht="14.25" x14ac:dyDescent="0.2">
      <c r="A86" s="514"/>
      <c r="B86" s="528"/>
      <c r="C86" s="514"/>
      <c r="D86" s="514"/>
      <c r="E86" s="514"/>
      <c r="F86" s="514"/>
      <c r="G86" s="514"/>
      <c r="H86" s="514" t="s">
        <v>559</v>
      </c>
      <c r="I86" s="514" t="s">
        <v>541</v>
      </c>
      <c r="J86" s="529">
        <v>760</v>
      </c>
    </row>
    <row r="87" spans="1:10" s="522" customFormat="1" ht="14.25" x14ac:dyDescent="0.2">
      <c r="A87" s="530"/>
      <c r="B87" s="530"/>
      <c r="C87" s="530"/>
      <c r="D87" s="530"/>
      <c r="E87" s="530"/>
      <c r="F87" s="530"/>
      <c r="G87" s="530">
        <v>240</v>
      </c>
      <c r="H87" s="530"/>
      <c r="I87" s="530"/>
      <c r="J87" s="531">
        <v>2760</v>
      </c>
    </row>
    <row r="88" spans="1:10" ht="14.25" x14ac:dyDescent="0.2">
      <c r="A88" s="514"/>
      <c r="B88" s="528"/>
      <c r="C88" s="514"/>
      <c r="D88" s="514"/>
      <c r="E88" s="514" t="s">
        <v>542</v>
      </c>
      <c r="F88" s="514"/>
      <c r="G88" s="514">
        <v>230</v>
      </c>
      <c r="H88" s="514" t="s">
        <v>558</v>
      </c>
      <c r="I88" s="514" t="s">
        <v>541</v>
      </c>
      <c r="J88" s="529">
        <v>3500</v>
      </c>
    </row>
    <row r="89" spans="1:10" ht="14.25" x14ac:dyDescent="0.2">
      <c r="A89" s="514"/>
      <c r="B89" s="528"/>
      <c r="C89" s="514"/>
      <c r="D89" s="514"/>
      <c r="E89" s="514"/>
      <c r="F89" s="514"/>
      <c r="G89" s="514"/>
      <c r="H89" s="514" t="s">
        <v>559</v>
      </c>
      <c r="I89" s="514" t="s">
        <v>541</v>
      </c>
      <c r="J89" s="529">
        <v>1330</v>
      </c>
    </row>
    <row r="90" spans="1:10" s="522" customFormat="1" ht="14.25" x14ac:dyDescent="0.2">
      <c r="A90" s="530"/>
      <c r="B90" s="530"/>
      <c r="C90" s="530"/>
      <c r="D90" s="530"/>
      <c r="E90" s="530"/>
      <c r="F90" s="530"/>
      <c r="G90" s="530">
        <v>230</v>
      </c>
      <c r="H90" s="530"/>
      <c r="I90" s="530"/>
      <c r="J90" s="531">
        <v>4830</v>
      </c>
    </row>
    <row r="91" spans="1:10" ht="14.25" x14ac:dyDescent="0.2">
      <c r="A91" s="514"/>
      <c r="B91" s="528"/>
      <c r="C91" s="514"/>
      <c r="D91" s="514"/>
      <c r="E91" s="514" t="s">
        <v>542</v>
      </c>
      <c r="F91" s="514"/>
      <c r="G91" s="514">
        <v>220</v>
      </c>
      <c r="H91" s="514" t="s">
        <v>558</v>
      </c>
      <c r="I91" s="514" t="s">
        <v>541</v>
      </c>
      <c r="J91" s="529">
        <v>2500</v>
      </c>
    </row>
    <row r="92" spans="1:10" ht="14.25" x14ac:dyDescent="0.2">
      <c r="A92" s="514"/>
      <c r="B92" s="528"/>
      <c r="C92" s="514"/>
      <c r="D92" s="514"/>
      <c r="E92" s="514"/>
      <c r="F92" s="514"/>
      <c r="G92" s="514"/>
      <c r="H92" s="514" t="s">
        <v>559</v>
      </c>
      <c r="I92" s="514" t="s">
        <v>541</v>
      </c>
      <c r="J92" s="529">
        <v>950</v>
      </c>
    </row>
    <row r="93" spans="1:10" s="522" customFormat="1" ht="14.25" x14ac:dyDescent="0.2">
      <c r="A93" s="530"/>
      <c r="B93" s="530"/>
      <c r="C93" s="530"/>
      <c r="D93" s="530"/>
      <c r="E93" s="530"/>
      <c r="F93" s="530"/>
      <c r="G93" s="530">
        <v>220</v>
      </c>
      <c r="H93" s="530"/>
      <c r="I93" s="530"/>
      <c r="J93" s="531">
        <v>3450</v>
      </c>
    </row>
    <row r="94" spans="1:10" ht="14.25" x14ac:dyDescent="0.2">
      <c r="A94" s="514"/>
      <c r="B94" s="528"/>
      <c r="C94" s="514"/>
      <c r="D94" s="514"/>
      <c r="E94" s="514" t="s">
        <v>542</v>
      </c>
      <c r="F94" s="514"/>
      <c r="G94" s="514">
        <v>210</v>
      </c>
      <c r="H94" s="514" t="s">
        <v>558</v>
      </c>
      <c r="I94" s="514" t="s">
        <v>541</v>
      </c>
      <c r="J94" s="529">
        <v>6000</v>
      </c>
    </row>
    <row r="95" spans="1:10" ht="14.25" x14ac:dyDescent="0.2">
      <c r="A95" s="514"/>
      <c r="B95" s="528"/>
      <c r="C95" s="514"/>
      <c r="D95" s="514"/>
      <c r="E95" s="514"/>
      <c r="F95" s="514"/>
      <c r="G95" s="514"/>
      <c r="H95" s="514" t="s">
        <v>559</v>
      </c>
      <c r="I95" s="514" t="s">
        <v>541</v>
      </c>
      <c r="J95" s="529">
        <v>2280</v>
      </c>
    </row>
    <row r="96" spans="1:10" s="522" customFormat="1" ht="14.25" x14ac:dyDescent="0.2">
      <c r="A96" s="530"/>
      <c r="B96" s="530"/>
      <c r="C96" s="530"/>
      <c r="D96" s="530"/>
      <c r="E96" s="530"/>
      <c r="F96" s="530"/>
      <c r="G96" s="530">
        <v>210</v>
      </c>
      <c r="H96" s="530"/>
      <c r="I96" s="530"/>
      <c r="J96" s="531">
        <v>8280</v>
      </c>
    </row>
    <row r="97" spans="1:10" ht="14.25" x14ac:dyDescent="0.2">
      <c r="A97" s="514"/>
      <c r="B97" s="528"/>
      <c r="C97" s="514"/>
      <c r="D97" s="514"/>
      <c r="E97" s="514" t="s">
        <v>542</v>
      </c>
      <c r="F97" s="514"/>
      <c r="G97" s="514">
        <v>200</v>
      </c>
      <c r="H97" s="514" t="s">
        <v>558</v>
      </c>
      <c r="I97" s="514" t="s">
        <v>541</v>
      </c>
      <c r="J97" s="529">
        <v>3800</v>
      </c>
    </row>
    <row r="98" spans="1:10" ht="14.25" x14ac:dyDescent="0.2">
      <c r="A98" s="514"/>
      <c r="B98" s="528"/>
      <c r="C98" s="514"/>
      <c r="D98" s="514"/>
      <c r="E98" s="514"/>
      <c r="F98" s="514"/>
      <c r="G98" s="514"/>
      <c r="H98" s="514" t="s">
        <v>559</v>
      </c>
      <c r="I98" s="514" t="s">
        <v>541</v>
      </c>
      <c r="J98" s="529">
        <v>1444</v>
      </c>
    </row>
    <row r="99" spans="1:10" s="522" customFormat="1" ht="14.25" x14ac:dyDescent="0.2">
      <c r="A99" s="530"/>
      <c r="B99" s="530"/>
      <c r="C99" s="530"/>
      <c r="D99" s="530"/>
      <c r="E99" s="530"/>
      <c r="F99" s="530"/>
      <c r="G99" s="530">
        <v>200</v>
      </c>
      <c r="H99" s="530"/>
      <c r="I99" s="530"/>
      <c r="J99" s="531">
        <v>5244</v>
      </c>
    </row>
    <row r="100" spans="1:10" ht="14.25" x14ac:dyDescent="0.2">
      <c r="A100" s="514"/>
      <c r="B100" s="528"/>
      <c r="C100" s="514"/>
      <c r="D100" s="514"/>
      <c r="E100" s="514" t="s">
        <v>542</v>
      </c>
      <c r="F100" s="514"/>
      <c r="G100" s="514">
        <v>190</v>
      </c>
      <c r="H100" s="514" t="s">
        <v>558</v>
      </c>
      <c r="I100" s="514" t="s">
        <v>541</v>
      </c>
      <c r="J100" s="529">
        <v>4200</v>
      </c>
    </row>
    <row r="101" spans="1:10" ht="14.25" x14ac:dyDescent="0.2">
      <c r="A101" s="514"/>
      <c r="B101" s="528"/>
      <c r="C101" s="514"/>
      <c r="D101" s="514"/>
      <c r="E101" s="514"/>
      <c r="F101" s="514"/>
      <c r="G101" s="514"/>
      <c r="H101" s="514" t="s">
        <v>559</v>
      </c>
      <c r="I101" s="514" t="s">
        <v>541</v>
      </c>
      <c r="J101" s="529">
        <v>1596</v>
      </c>
    </row>
    <row r="102" spans="1:10" s="522" customFormat="1" ht="14.25" x14ac:dyDescent="0.2">
      <c r="A102" s="530"/>
      <c r="B102" s="530"/>
      <c r="C102" s="530"/>
      <c r="D102" s="530"/>
      <c r="E102" s="530"/>
      <c r="F102" s="530"/>
      <c r="G102" s="530">
        <v>190</v>
      </c>
      <c r="H102" s="530"/>
      <c r="I102" s="530"/>
      <c r="J102" s="531">
        <v>5796</v>
      </c>
    </row>
    <row r="103" spans="1:10" ht="14.25" x14ac:dyDescent="0.2">
      <c r="A103" s="514"/>
      <c r="B103" s="528"/>
      <c r="C103" s="514"/>
      <c r="D103" s="514"/>
      <c r="E103" s="514" t="s">
        <v>542</v>
      </c>
      <c r="F103" s="514"/>
      <c r="G103" s="514">
        <v>180</v>
      </c>
      <c r="H103" s="514" t="s">
        <v>558</v>
      </c>
      <c r="I103" s="514" t="s">
        <v>541</v>
      </c>
      <c r="J103" s="529">
        <v>3900</v>
      </c>
    </row>
    <row r="104" spans="1:10" ht="14.25" x14ac:dyDescent="0.2">
      <c r="A104" s="514"/>
      <c r="B104" s="528"/>
      <c r="C104" s="514"/>
      <c r="D104" s="514"/>
      <c r="E104" s="514"/>
      <c r="F104" s="514"/>
      <c r="G104" s="514"/>
      <c r="H104" s="514" t="s">
        <v>559</v>
      </c>
      <c r="I104" s="514" t="s">
        <v>541</v>
      </c>
      <c r="J104" s="529">
        <v>1482</v>
      </c>
    </row>
    <row r="105" spans="1:10" s="522" customFormat="1" ht="14.25" x14ac:dyDescent="0.2">
      <c r="A105" s="530"/>
      <c r="B105" s="530"/>
      <c r="C105" s="530"/>
      <c r="D105" s="530"/>
      <c r="E105" s="530"/>
      <c r="F105" s="530"/>
      <c r="G105" s="530">
        <v>180</v>
      </c>
      <c r="H105" s="530"/>
      <c r="I105" s="530"/>
      <c r="J105" s="531">
        <v>5382</v>
      </c>
    </row>
    <row r="106" spans="1:10" ht="14.25" x14ac:dyDescent="0.2">
      <c r="A106" s="514"/>
      <c r="B106" s="528"/>
      <c r="C106" s="514"/>
      <c r="D106" s="514"/>
      <c r="E106" s="514" t="s">
        <v>542</v>
      </c>
      <c r="F106" s="514"/>
      <c r="G106" s="514">
        <v>170</v>
      </c>
      <c r="H106" s="514" t="s">
        <v>558</v>
      </c>
      <c r="I106" s="514" t="s">
        <v>541</v>
      </c>
      <c r="J106" s="529">
        <v>3800</v>
      </c>
    </row>
    <row r="107" spans="1:10" ht="14.25" x14ac:dyDescent="0.2">
      <c r="A107" s="514"/>
      <c r="B107" s="528"/>
      <c r="C107" s="514"/>
      <c r="D107" s="514"/>
      <c r="E107" s="514"/>
      <c r="F107" s="514"/>
      <c r="G107" s="514"/>
      <c r="H107" s="514" t="s">
        <v>559</v>
      </c>
      <c r="I107" s="514" t="s">
        <v>541</v>
      </c>
      <c r="J107" s="529">
        <v>1444</v>
      </c>
    </row>
    <row r="108" spans="1:10" s="522" customFormat="1" ht="14.25" x14ac:dyDescent="0.2">
      <c r="A108" s="530"/>
      <c r="B108" s="530"/>
      <c r="C108" s="530"/>
      <c r="D108" s="530"/>
      <c r="E108" s="530"/>
      <c r="F108" s="530"/>
      <c r="G108" s="530">
        <v>170</v>
      </c>
      <c r="H108" s="530"/>
      <c r="I108" s="530"/>
      <c r="J108" s="531">
        <v>5244</v>
      </c>
    </row>
    <row r="109" spans="1:10" ht="14.25" x14ac:dyDescent="0.2">
      <c r="A109" s="514"/>
      <c r="B109" s="528"/>
      <c r="C109" s="514"/>
      <c r="D109" s="514"/>
      <c r="E109" s="514" t="s">
        <v>542</v>
      </c>
      <c r="F109" s="514"/>
      <c r="G109" s="514">
        <v>160</v>
      </c>
      <c r="H109" s="514" t="s">
        <v>558</v>
      </c>
      <c r="I109" s="514" t="s">
        <v>541</v>
      </c>
      <c r="J109" s="529">
        <v>7400</v>
      </c>
    </row>
    <row r="110" spans="1:10" ht="14.25" x14ac:dyDescent="0.2">
      <c r="A110" s="514"/>
      <c r="B110" s="528"/>
      <c r="C110" s="514"/>
      <c r="D110" s="514"/>
      <c r="E110" s="514"/>
      <c r="F110" s="514"/>
      <c r="G110" s="514"/>
      <c r="H110" s="514" t="s">
        <v>559</v>
      </c>
      <c r="I110" s="514" t="s">
        <v>541</v>
      </c>
      <c r="J110" s="529">
        <v>2812</v>
      </c>
    </row>
    <row r="111" spans="1:10" s="522" customFormat="1" ht="14.25" x14ac:dyDescent="0.2">
      <c r="A111" s="530"/>
      <c r="B111" s="530"/>
      <c r="C111" s="530"/>
      <c r="D111" s="530"/>
      <c r="E111" s="530"/>
      <c r="F111" s="530"/>
      <c r="G111" s="530">
        <v>160</v>
      </c>
      <c r="H111" s="530"/>
      <c r="I111" s="530"/>
      <c r="J111" s="531">
        <v>10212</v>
      </c>
    </row>
    <row r="112" spans="1:10" ht="14.25" x14ac:dyDescent="0.2">
      <c r="A112" s="514"/>
      <c r="B112" s="528"/>
      <c r="C112" s="514"/>
      <c r="D112" s="514"/>
      <c r="E112" s="514" t="s">
        <v>542</v>
      </c>
      <c r="F112" s="514"/>
      <c r="G112" s="514">
        <v>150</v>
      </c>
      <c r="H112" s="514" t="s">
        <v>558</v>
      </c>
      <c r="I112" s="514" t="s">
        <v>541</v>
      </c>
      <c r="J112" s="529">
        <v>3400</v>
      </c>
    </row>
    <row r="113" spans="1:10" ht="14.25" x14ac:dyDescent="0.2">
      <c r="A113" s="514"/>
      <c r="B113" s="528"/>
      <c r="C113" s="514"/>
      <c r="D113" s="514"/>
      <c r="E113" s="514"/>
      <c r="F113" s="514"/>
      <c r="G113" s="514"/>
      <c r="H113" s="514" t="s">
        <v>559</v>
      </c>
      <c r="I113" s="514" t="s">
        <v>541</v>
      </c>
      <c r="J113" s="529">
        <v>1292</v>
      </c>
    </row>
    <row r="114" spans="1:10" s="522" customFormat="1" ht="14.25" x14ac:dyDescent="0.2">
      <c r="A114" s="530"/>
      <c r="B114" s="530"/>
      <c r="C114" s="530"/>
      <c r="D114" s="530"/>
      <c r="E114" s="530"/>
      <c r="F114" s="530"/>
      <c r="G114" s="530">
        <v>150</v>
      </c>
      <c r="H114" s="530"/>
      <c r="I114" s="530"/>
      <c r="J114" s="531">
        <v>4692</v>
      </c>
    </row>
    <row r="115" spans="1:10" ht="14.25" x14ac:dyDescent="0.2">
      <c r="A115" s="514"/>
      <c r="B115" s="528"/>
      <c r="C115" s="514"/>
      <c r="D115" s="514"/>
      <c r="E115" s="514" t="s">
        <v>542</v>
      </c>
      <c r="F115" s="514"/>
      <c r="G115" s="514">
        <v>140</v>
      </c>
      <c r="H115" s="514" t="s">
        <v>558</v>
      </c>
      <c r="I115" s="514" t="s">
        <v>541</v>
      </c>
      <c r="J115" s="529">
        <v>4870</v>
      </c>
    </row>
    <row r="116" spans="1:10" ht="14.25" x14ac:dyDescent="0.2">
      <c r="A116" s="514"/>
      <c r="B116" s="528"/>
      <c r="C116" s="514"/>
      <c r="D116" s="514"/>
      <c r="E116" s="514"/>
      <c r="F116" s="514"/>
      <c r="G116" s="514"/>
      <c r="H116" s="514" t="s">
        <v>559</v>
      </c>
      <c r="I116" s="514" t="s">
        <v>541</v>
      </c>
      <c r="J116" s="529">
        <v>1851</v>
      </c>
    </row>
    <row r="117" spans="1:10" s="522" customFormat="1" ht="14.25" x14ac:dyDescent="0.2">
      <c r="A117" s="530"/>
      <c r="B117" s="530"/>
      <c r="C117" s="530"/>
      <c r="D117" s="530"/>
      <c r="E117" s="530"/>
      <c r="F117" s="530"/>
      <c r="G117" s="530">
        <v>140</v>
      </c>
      <c r="H117" s="530"/>
      <c r="I117" s="530"/>
      <c r="J117" s="531">
        <v>6721</v>
      </c>
    </row>
    <row r="118" spans="1:10" ht="14.25" x14ac:dyDescent="0.2">
      <c r="A118" s="514"/>
      <c r="B118" s="528"/>
      <c r="C118" s="514"/>
      <c r="D118" s="514"/>
      <c r="E118" s="514" t="s">
        <v>542</v>
      </c>
      <c r="F118" s="514"/>
      <c r="G118" s="514">
        <v>130</v>
      </c>
      <c r="H118" s="514" t="s">
        <v>558</v>
      </c>
      <c r="I118" s="514" t="s">
        <v>541</v>
      </c>
      <c r="J118" s="529">
        <v>5000</v>
      </c>
    </row>
    <row r="119" spans="1:10" ht="14.25" x14ac:dyDescent="0.2">
      <c r="A119" s="514"/>
      <c r="B119" s="528"/>
      <c r="C119" s="514"/>
      <c r="D119" s="514"/>
      <c r="E119" s="514"/>
      <c r="F119" s="514"/>
      <c r="G119" s="514"/>
      <c r="H119" s="514" t="s">
        <v>559</v>
      </c>
      <c r="I119" s="514" t="s">
        <v>541</v>
      </c>
      <c r="J119" s="529">
        <v>1900</v>
      </c>
    </row>
    <row r="120" spans="1:10" s="522" customFormat="1" ht="14.25" x14ac:dyDescent="0.2">
      <c r="A120" s="530"/>
      <c r="B120" s="530"/>
      <c r="C120" s="530"/>
      <c r="D120" s="530"/>
      <c r="E120" s="530"/>
      <c r="F120" s="530"/>
      <c r="G120" s="530">
        <v>130</v>
      </c>
      <c r="H120" s="530"/>
      <c r="I120" s="530"/>
      <c r="J120" s="531">
        <v>6900</v>
      </c>
    </row>
    <row r="121" spans="1:10" ht="14.25" x14ac:dyDescent="0.2">
      <c r="A121" s="514"/>
      <c r="B121" s="528"/>
      <c r="C121" s="514"/>
      <c r="D121" s="514"/>
      <c r="E121" s="514" t="s">
        <v>542</v>
      </c>
      <c r="F121" s="514"/>
      <c r="G121" s="514">
        <v>120</v>
      </c>
      <c r="H121" s="514" t="s">
        <v>558</v>
      </c>
      <c r="I121" s="514" t="s">
        <v>541</v>
      </c>
      <c r="J121" s="529">
        <v>4000</v>
      </c>
    </row>
    <row r="122" spans="1:10" ht="14.25" x14ac:dyDescent="0.2">
      <c r="A122" s="514"/>
      <c r="B122" s="528"/>
      <c r="C122" s="514"/>
      <c r="D122" s="514"/>
      <c r="E122" s="514"/>
      <c r="F122" s="514"/>
      <c r="G122" s="514"/>
      <c r="H122" s="514" t="s">
        <v>559</v>
      </c>
      <c r="I122" s="514" t="s">
        <v>541</v>
      </c>
      <c r="J122" s="529">
        <v>1520</v>
      </c>
    </row>
    <row r="123" spans="1:10" s="522" customFormat="1" ht="14.25" x14ac:dyDescent="0.2">
      <c r="A123" s="530"/>
      <c r="B123" s="530"/>
      <c r="C123" s="530"/>
      <c r="D123" s="530"/>
      <c r="E123" s="530"/>
      <c r="F123" s="530"/>
      <c r="G123" s="530">
        <v>120</v>
      </c>
      <c r="H123" s="530"/>
      <c r="I123" s="530"/>
      <c r="J123" s="531">
        <v>5520</v>
      </c>
    </row>
    <row r="124" spans="1:10" ht="14.25" x14ac:dyDescent="0.2">
      <c r="A124" s="514"/>
      <c r="B124" s="528"/>
      <c r="C124" s="514"/>
      <c r="D124" s="514"/>
      <c r="E124" s="514" t="s">
        <v>542</v>
      </c>
      <c r="F124" s="514"/>
      <c r="G124" s="514">
        <v>110</v>
      </c>
      <c r="H124" s="514" t="s">
        <v>558</v>
      </c>
      <c r="I124" s="514" t="s">
        <v>541</v>
      </c>
      <c r="J124" s="529">
        <v>7530</v>
      </c>
    </row>
    <row r="125" spans="1:10" ht="14.25" x14ac:dyDescent="0.2">
      <c r="A125" s="514"/>
      <c r="B125" s="528"/>
      <c r="C125" s="514"/>
      <c r="D125" s="514"/>
      <c r="E125" s="514"/>
      <c r="F125" s="514"/>
      <c r="G125" s="514"/>
      <c r="H125" s="514" t="s">
        <v>559</v>
      </c>
      <c r="I125" s="514" t="s">
        <v>541</v>
      </c>
      <c r="J125" s="529">
        <v>2861</v>
      </c>
    </row>
    <row r="126" spans="1:10" s="522" customFormat="1" ht="14.25" x14ac:dyDescent="0.2">
      <c r="A126" s="530"/>
      <c r="B126" s="530"/>
      <c r="C126" s="530"/>
      <c r="D126" s="530"/>
      <c r="E126" s="530"/>
      <c r="F126" s="530"/>
      <c r="G126" s="530">
        <v>110</v>
      </c>
      <c r="H126" s="530"/>
      <c r="I126" s="530"/>
      <c r="J126" s="531">
        <v>10391</v>
      </c>
    </row>
    <row r="127" spans="1:10" ht="14.25" x14ac:dyDescent="0.2">
      <c r="A127" s="514"/>
      <c r="B127" s="528"/>
      <c r="C127" s="514"/>
      <c r="D127" s="514"/>
      <c r="E127" s="514" t="s">
        <v>542</v>
      </c>
      <c r="F127" s="514"/>
      <c r="G127" s="514">
        <v>100</v>
      </c>
      <c r="H127" s="514" t="s">
        <v>558</v>
      </c>
      <c r="I127" s="514" t="s">
        <v>541</v>
      </c>
      <c r="J127" s="529">
        <v>5800</v>
      </c>
    </row>
    <row r="128" spans="1:10" ht="14.25" x14ac:dyDescent="0.2">
      <c r="A128" s="514"/>
      <c r="B128" s="528"/>
      <c r="C128" s="514"/>
      <c r="D128" s="514"/>
      <c r="E128" s="514"/>
      <c r="F128" s="514"/>
      <c r="G128" s="514"/>
      <c r="H128" s="514" t="s">
        <v>559</v>
      </c>
      <c r="I128" s="514" t="s">
        <v>541</v>
      </c>
      <c r="J128" s="529">
        <v>2204</v>
      </c>
    </row>
    <row r="129" spans="1:10" s="522" customFormat="1" ht="14.25" x14ac:dyDescent="0.2">
      <c r="A129" s="530"/>
      <c r="B129" s="530"/>
      <c r="C129" s="530"/>
      <c r="D129" s="530"/>
      <c r="E129" s="530"/>
      <c r="F129" s="530"/>
      <c r="G129" s="530">
        <v>100</v>
      </c>
      <c r="H129" s="530"/>
      <c r="I129" s="530"/>
      <c r="J129" s="531">
        <v>8004</v>
      </c>
    </row>
    <row r="130" spans="1:10" ht="14.25" x14ac:dyDescent="0.2">
      <c r="A130" s="514"/>
      <c r="B130" s="528"/>
      <c r="C130" s="514"/>
      <c r="D130" s="514"/>
      <c r="E130" s="514" t="s">
        <v>542</v>
      </c>
      <c r="F130" s="514"/>
      <c r="G130" s="514">
        <v>90</v>
      </c>
      <c r="H130" s="514" t="s">
        <v>558</v>
      </c>
      <c r="I130" s="514" t="s">
        <v>541</v>
      </c>
      <c r="J130" s="529">
        <v>7400</v>
      </c>
    </row>
    <row r="131" spans="1:10" ht="14.25" x14ac:dyDescent="0.2">
      <c r="A131" s="514"/>
      <c r="B131" s="528"/>
      <c r="C131" s="514"/>
      <c r="D131" s="514"/>
      <c r="E131" s="514"/>
      <c r="F131" s="514"/>
      <c r="G131" s="514"/>
      <c r="H131" s="514" t="s">
        <v>559</v>
      </c>
      <c r="I131" s="514" t="s">
        <v>541</v>
      </c>
      <c r="J131" s="529">
        <v>2812</v>
      </c>
    </row>
    <row r="132" spans="1:10" s="522" customFormat="1" ht="14.25" x14ac:dyDescent="0.2">
      <c r="A132" s="530"/>
      <c r="B132" s="530"/>
      <c r="C132" s="530"/>
      <c r="D132" s="530"/>
      <c r="E132" s="530"/>
      <c r="F132" s="530"/>
      <c r="G132" s="530">
        <v>90</v>
      </c>
      <c r="H132" s="530"/>
      <c r="I132" s="530"/>
      <c r="J132" s="531">
        <v>10212</v>
      </c>
    </row>
    <row r="133" spans="1:10" ht="14.25" x14ac:dyDescent="0.2">
      <c r="A133" s="514"/>
      <c r="B133" s="528"/>
      <c r="C133" s="514"/>
      <c r="D133" s="514"/>
      <c r="E133" s="514" t="s">
        <v>542</v>
      </c>
      <c r="F133" s="514"/>
      <c r="G133" s="514">
        <v>80</v>
      </c>
      <c r="H133" s="514" t="s">
        <v>558</v>
      </c>
      <c r="I133" s="514" t="s">
        <v>541</v>
      </c>
      <c r="J133" s="529">
        <v>5800</v>
      </c>
    </row>
    <row r="134" spans="1:10" ht="14.25" x14ac:dyDescent="0.2">
      <c r="A134" s="514"/>
      <c r="B134" s="528"/>
      <c r="C134" s="514"/>
      <c r="D134" s="514"/>
      <c r="E134" s="514"/>
      <c r="F134" s="514"/>
      <c r="G134" s="514"/>
      <c r="H134" s="514" t="s">
        <v>559</v>
      </c>
      <c r="I134" s="514" t="s">
        <v>541</v>
      </c>
      <c r="J134" s="529">
        <v>2204</v>
      </c>
    </row>
    <row r="135" spans="1:10" s="522" customFormat="1" ht="14.25" x14ac:dyDescent="0.2">
      <c r="A135" s="530"/>
      <c r="B135" s="530"/>
      <c r="C135" s="530"/>
      <c r="D135" s="530"/>
      <c r="E135" s="530"/>
      <c r="F135" s="530"/>
      <c r="G135" s="530">
        <v>80</v>
      </c>
      <c r="H135" s="530"/>
      <c r="I135" s="530"/>
      <c r="J135" s="531">
        <v>8004</v>
      </c>
    </row>
    <row r="136" spans="1:10" ht="14.25" x14ac:dyDescent="0.2">
      <c r="A136" s="514"/>
      <c r="B136" s="528"/>
      <c r="C136" s="514"/>
      <c r="D136" s="514"/>
      <c r="E136" s="514" t="s">
        <v>542</v>
      </c>
      <c r="F136" s="514"/>
      <c r="G136" s="514">
        <v>70</v>
      </c>
      <c r="H136" s="514" t="s">
        <v>558</v>
      </c>
      <c r="I136" s="514" t="s">
        <v>541</v>
      </c>
      <c r="J136" s="529">
        <v>5500</v>
      </c>
    </row>
    <row r="137" spans="1:10" ht="14.25" x14ac:dyDescent="0.2">
      <c r="A137" s="514"/>
      <c r="B137" s="528"/>
      <c r="C137" s="514"/>
      <c r="D137" s="514"/>
      <c r="E137" s="514"/>
      <c r="F137" s="514"/>
      <c r="G137" s="514"/>
      <c r="H137" s="514" t="s">
        <v>559</v>
      </c>
      <c r="I137" s="514" t="s">
        <v>541</v>
      </c>
      <c r="J137" s="529">
        <v>2090</v>
      </c>
    </row>
    <row r="138" spans="1:10" s="522" customFormat="1" ht="14.25" x14ac:dyDescent="0.2">
      <c r="A138" s="530"/>
      <c r="B138" s="530"/>
      <c r="C138" s="530"/>
      <c r="D138" s="530"/>
      <c r="E138" s="530"/>
      <c r="F138" s="530"/>
      <c r="G138" s="530">
        <v>70</v>
      </c>
      <c r="H138" s="530"/>
      <c r="I138" s="530"/>
      <c r="J138" s="531">
        <v>7590</v>
      </c>
    </row>
    <row r="139" spans="1:10" ht="14.25" x14ac:dyDescent="0.2">
      <c r="A139" s="514"/>
      <c r="B139" s="528"/>
      <c r="C139" s="514"/>
      <c r="D139" s="514"/>
      <c r="E139" s="514" t="s">
        <v>542</v>
      </c>
      <c r="F139" s="514"/>
      <c r="G139" s="514">
        <v>60</v>
      </c>
      <c r="H139" s="514" t="s">
        <v>558</v>
      </c>
      <c r="I139" s="514" t="s">
        <v>541</v>
      </c>
      <c r="J139" s="529">
        <v>4500</v>
      </c>
    </row>
    <row r="140" spans="1:10" ht="14.25" x14ac:dyDescent="0.2">
      <c r="A140" s="514"/>
      <c r="B140" s="528"/>
      <c r="C140" s="514"/>
      <c r="D140" s="514"/>
      <c r="E140" s="514"/>
      <c r="F140" s="514"/>
      <c r="G140" s="514"/>
      <c r="H140" s="514" t="s">
        <v>559</v>
      </c>
      <c r="I140" s="514" t="s">
        <v>541</v>
      </c>
      <c r="J140" s="529">
        <v>1710</v>
      </c>
    </row>
    <row r="141" spans="1:10" s="522" customFormat="1" ht="14.25" x14ac:dyDescent="0.2">
      <c r="A141" s="530"/>
      <c r="B141" s="530"/>
      <c r="C141" s="530"/>
      <c r="D141" s="530"/>
      <c r="E141" s="530"/>
      <c r="F141" s="530"/>
      <c r="G141" s="530">
        <v>60</v>
      </c>
      <c r="H141" s="530"/>
      <c r="I141" s="530"/>
      <c r="J141" s="531">
        <v>6210</v>
      </c>
    </row>
    <row r="142" spans="1:10" ht="14.25" x14ac:dyDescent="0.2">
      <c r="A142" s="514"/>
      <c r="B142" s="528"/>
      <c r="C142" s="514"/>
      <c r="D142" s="514"/>
      <c r="E142" s="514" t="s">
        <v>542</v>
      </c>
      <c r="F142" s="514"/>
      <c r="G142" s="514">
        <v>50</v>
      </c>
      <c r="H142" s="514" t="s">
        <v>558</v>
      </c>
      <c r="I142" s="514" t="s">
        <v>541</v>
      </c>
      <c r="J142" s="529">
        <v>2800</v>
      </c>
    </row>
    <row r="143" spans="1:10" ht="14.25" x14ac:dyDescent="0.2">
      <c r="A143" s="514"/>
      <c r="B143" s="528"/>
      <c r="C143" s="514"/>
      <c r="D143" s="514"/>
      <c r="E143" s="514"/>
      <c r="F143" s="514"/>
      <c r="G143" s="514"/>
      <c r="H143" s="514" t="s">
        <v>559</v>
      </c>
      <c r="I143" s="514" t="s">
        <v>541</v>
      </c>
      <c r="J143" s="529">
        <v>1064</v>
      </c>
    </row>
    <row r="144" spans="1:10" s="522" customFormat="1" ht="14.25" x14ac:dyDescent="0.2">
      <c r="A144" s="530"/>
      <c r="B144" s="530"/>
      <c r="C144" s="530"/>
      <c r="D144" s="530"/>
      <c r="E144" s="530"/>
      <c r="F144" s="530"/>
      <c r="G144" s="530">
        <v>50</v>
      </c>
      <c r="H144" s="530"/>
      <c r="I144" s="530"/>
      <c r="J144" s="531">
        <v>3864</v>
      </c>
    </row>
    <row r="145" spans="1:10" ht="14.25" x14ac:dyDescent="0.2">
      <c r="A145" s="514"/>
      <c r="B145" s="528"/>
      <c r="C145" s="514"/>
      <c r="D145" s="514"/>
      <c r="E145" s="514" t="s">
        <v>542</v>
      </c>
      <c r="F145" s="514"/>
      <c r="G145" s="514">
        <v>40</v>
      </c>
      <c r="H145" s="514" t="s">
        <v>558</v>
      </c>
      <c r="I145" s="514" t="s">
        <v>541</v>
      </c>
      <c r="J145" s="529">
        <v>8200</v>
      </c>
    </row>
    <row r="146" spans="1:10" ht="14.25" x14ac:dyDescent="0.2">
      <c r="A146" s="514"/>
      <c r="B146" s="528"/>
      <c r="C146" s="514"/>
      <c r="D146" s="514"/>
      <c r="E146" s="514"/>
      <c r="F146" s="514"/>
      <c r="G146" s="514"/>
      <c r="H146" s="514" t="s">
        <v>559</v>
      </c>
      <c r="I146" s="514" t="s">
        <v>541</v>
      </c>
      <c r="J146" s="529">
        <v>3116</v>
      </c>
    </row>
    <row r="147" spans="1:10" s="522" customFormat="1" ht="14.25" x14ac:dyDescent="0.2">
      <c r="A147" s="530"/>
      <c r="B147" s="530"/>
      <c r="C147" s="530"/>
      <c r="D147" s="530"/>
      <c r="E147" s="530"/>
      <c r="F147" s="530"/>
      <c r="G147" s="530">
        <v>40</v>
      </c>
      <c r="H147" s="530"/>
      <c r="I147" s="530"/>
      <c r="J147" s="531">
        <v>11316</v>
      </c>
    </row>
    <row r="148" spans="1:10" ht="14.25" x14ac:dyDescent="0.2">
      <c r="A148" s="514"/>
      <c r="B148" s="528"/>
      <c r="C148" s="514"/>
      <c r="D148" s="514"/>
      <c r="E148" s="514" t="s">
        <v>542</v>
      </c>
      <c r="F148" s="514"/>
      <c r="G148" s="514">
        <v>20</v>
      </c>
      <c r="H148" s="514" t="s">
        <v>558</v>
      </c>
      <c r="I148" s="514" t="s">
        <v>541</v>
      </c>
      <c r="J148" s="529">
        <v>15000</v>
      </c>
    </row>
    <row r="149" spans="1:10" ht="14.25" x14ac:dyDescent="0.2">
      <c r="A149" s="514"/>
      <c r="B149" s="528"/>
      <c r="C149" s="514"/>
      <c r="D149" s="514"/>
      <c r="E149" s="514"/>
      <c r="F149" s="514"/>
      <c r="G149" s="514"/>
      <c r="H149" s="514" t="s">
        <v>559</v>
      </c>
      <c r="I149" s="514" t="s">
        <v>541</v>
      </c>
      <c r="J149" s="529">
        <v>5700</v>
      </c>
    </row>
    <row r="150" spans="1:10" s="522" customFormat="1" ht="14.25" x14ac:dyDescent="0.2">
      <c r="A150" s="518" t="s">
        <v>569</v>
      </c>
      <c r="B150" s="520"/>
      <c r="C150" s="520"/>
      <c r="D150" s="520"/>
      <c r="E150" s="520"/>
      <c r="F150" s="520"/>
      <c r="G150" s="520">
        <v>20</v>
      </c>
      <c r="H150" s="520"/>
      <c r="I150" s="520"/>
      <c r="J150" s="532">
        <v>20700</v>
      </c>
    </row>
    <row r="151" spans="1:10" ht="14.25" x14ac:dyDescent="0.2">
      <c r="A151" s="514"/>
      <c r="B151" s="514"/>
      <c r="C151" s="514"/>
      <c r="D151" s="514"/>
      <c r="E151" s="514"/>
      <c r="F151" s="514"/>
      <c r="G151" s="514"/>
      <c r="H151" s="514"/>
      <c r="I151" s="514"/>
      <c r="J151" s="529"/>
    </row>
    <row r="152" spans="1:10" ht="14.25" x14ac:dyDescent="0.2">
      <c r="A152" s="514">
        <v>119</v>
      </c>
      <c r="B152" s="528">
        <v>41737</v>
      </c>
      <c r="C152" s="514">
        <v>132</v>
      </c>
      <c r="D152" s="514" t="s">
        <v>570</v>
      </c>
      <c r="E152" s="514" t="s">
        <v>542</v>
      </c>
      <c r="F152" s="516" t="s">
        <v>539</v>
      </c>
      <c r="G152" s="514">
        <v>390</v>
      </c>
      <c r="H152" s="514" t="s">
        <v>571</v>
      </c>
      <c r="I152" s="514" t="s">
        <v>541</v>
      </c>
      <c r="J152" s="529">
        <v>1228</v>
      </c>
    </row>
    <row r="153" spans="1:10" ht="14.25" x14ac:dyDescent="0.2">
      <c r="A153" s="514"/>
      <c r="B153" s="528"/>
      <c r="C153" s="514"/>
      <c r="D153" s="514"/>
      <c r="E153" s="514"/>
      <c r="F153" s="516" t="s">
        <v>543</v>
      </c>
      <c r="G153" s="514"/>
      <c r="H153" s="514" t="s">
        <v>572</v>
      </c>
      <c r="I153" s="514" t="s">
        <v>541</v>
      </c>
      <c r="J153" s="529">
        <v>1841</v>
      </c>
    </row>
    <row r="154" spans="1:10" s="522" customFormat="1" ht="14.25" x14ac:dyDescent="0.2">
      <c r="A154" s="530"/>
      <c r="B154" s="530"/>
      <c r="C154" s="530"/>
      <c r="D154" s="530"/>
      <c r="E154" s="530"/>
      <c r="F154" s="530"/>
      <c r="G154" s="530">
        <v>390</v>
      </c>
      <c r="H154" s="530"/>
      <c r="I154" s="530"/>
      <c r="J154" s="531">
        <v>3069</v>
      </c>
    </row>
    <row r="155" spans="1:10" ht="14.25" x14ac:dyDescent="0.2">
      <c r="A155" s="514"/>
      <c r="B155" s="528"/>
      <c r="C155" s="514"/>
      <c r="D155" s="514"/>
      <c r="E155" s="514" t="s">
        <v>542</v>
      </c>
      <c r="F155" s="514"/>
      <c r="G155" s="514">
        <v>370</v>
      </c>
      <c r="H155" s="514" t="s">
        <v>573</v>
      </c>
      <c r="I155" s="514" t="s">
        <v>541</v>
      </c>
      <c r="J155" s="529">
        <v>1981</v>
      </c>
    </row>
    <row r="156" spans="1:10" ht="14.25" x14ac:dyDescent="0.2">
      <c r="A156" s="514"/>
      <c r="B156" s="528"/>
      <c r="C156" s="514"/>
      <c r="D156" s="514"/>
      <c r="E156" s="514"/>
      <c r="F156" s="514"/>
      <c r="G156" s="514"/>
      <c r="H156" s="514" t="s">
        <v>574</v>
      </c>
      <c r="I156" s="514" t="s">
        <v>541</v>
      </c>
      <c r="J156" s="529">
        <v>991</v>
      </c>
    </row>
    <row r="157" spans="1:10" s="522" customFormat="1" ht="14.25" x14ac:dyDescent="0.2">
      <c r="A157" s="530"/>
      <c r="B157" s="530"/>
      <c r="C157" s="530"/>
      <c r="D157" s="530"/>
      <c r="E157" s="530"/>
      <c r="F157" s="530"/>
      <c r="G157" s="530">
        <v>370</v>
      </c>
      <c r="H157" s="530"/>
      <c r="I157" s="530"/>
      <c r="J157" s="531">
        <v>2972</v>
      </c>
    </row>
    <row r="158" spans="1:10" ht="14.25" x14ac:dyDescent="0.2">
      <c r="A158" s="514"/>
      <c r="B158" s="528"/>
      <c r="C158" s="514"/>
      <c r="D158" s="514"/>
      <c r="E158" s="514" t="s">
        <v>538</v>
      </c>
      <c r="F158" s="514"/>
      <c r="G158" s="514">
        <v>31</v>
      </c>
      <c r="H158" s="514" t="s">
        <v>572</v>
      </c>
      <c r="I158" s="514" t="s">
        <v>541</v>
      </c>
      <c r="J158" s="529">
        <v>-16083</v>
      </c>
    </row>
    <row r="159" spans="1:10" ht="14.25" x14ac:dyDescent="0.2">
      <c r="A159" s="514"/>
      <c r="B159" s="528"/>
      <c r="C159" s="514"/>
      <c r="D159" s="514"/>
      <c r="E159" s="514"/>
      <c r="F159" s="514"/>
      <c r="G159" s="514"/>
      <c r="H159" s="514" t="s">
        <v>571</v>
      </c>
      <c r="I159" s="514" t="s">
        <v>541</v>
      </c>
      <c r="J159" s="529">
        <v>-7204</v>
      </c>
    </row>
    <row r="160" spans="1:10" ht="14.25" x14ac:dyDescent="0.2">
      <c r="A160" s="514"/>
      <c r="B160" s="528"/>
      <c r="C160" s="514"/>
      <c r="D160" s="514"/>
      <c r="E160" s="514"/>
      <c r="F160" s="514"/>
      <c r="G160" s="514"/>
      <c r="H160" s="514" t="s">
        <v>574</v>
      </c>
      <c r="I160" s="514" t="s">
        <v>541</v>
      </c>
      <c r="J160" s="529">
        <v>-17505</v>
      </c>
    </row>
    <row r="161" spans="1:10" ht="14.25" x14ac:dyDescent="0.2">
      <c r="A161" s="514"/>
      <c r="B161" s="528"/>
      <c r="C161" s="514"/>
      <c r="D161" s="514"/>
      <c r="E161" s="514"/>
      <c r="F161" s="514"/>
      <c r="G161" s="514"/>
      <c r="H161" s="514" t="s">
        <v>573</v>
      </c>
      <c r="I161" s="514" t="s">
        <v>541</v>
      </c>
      <c r="J161" s="529">
        <v>-35003</v>
      </c>
    </row>
    <row r="162" spans="1:10" s="522" customFormat="1" ht="14.25" x14ac:dyDescent="0.2">
      <c r="A162" s="530"/>
      <c r="B162" s="530"/>
      <c r="C162" s="530"/>
      <c r="D162" s="530"/>
      <c r="E162" s="530"/>
      <c r="F162" s="530"/>
      <c r="G162" s="530">
        <v>31</v>
      </c>
      <c r="H162" s="530"/>
      <c r="I162" s="530"/>
      <c r="J162" s="531">
        <v>-75795</v>
      </c>
    </row>
    <row r="163" spans="1:10" ht="14.25" x14ac:dyDescent="0.2">
      <c r="A163" s="514"/>
      <c r="B163" s="528"/>
      <c r="C163" s="514"/>
      <c r="D163" s="514"/>
      <c r="E163" s="514" t="s">
        <v>542</v>
      </c>
      <c r="F163" s="514"/>
      <c r="G163" s="514">
        <v>270</v>
      </c>
      <c r="H163" s="514" t="s">
        <v>572</v>
      </c>
      <c r="I163" s="514" t="s">
        <v>541</v>
      </c>
      <c r="J163" s="529">
        <v>6655</v>
      </c>
    </row>
    <row r="164" spans="1:10" ht="14.25" x14ac:dyDescent="0.2">
      <c r="A164" s="514"/>
      <c r="B164" s="528"/>
      <c r="C164" s="514"/>
      <c r="D164" s="514"/>
      <c r="E164" s="514"/>
      <c r="F164" s="514"/>
      <c r="G164" s="514"/>
      <c r="H164" s="514" t="s">
        <v>571</v>
      </c>
      <c r="I164" s="514" t="s">
        <v>541</v>
      </c>
      <c r="J164" s="529">
        <v>2941</v>
      </c>
    </row>
    <row r="165" spans="1:10" ht="14.25" x14ac:dyDescent="0.2">
      <c r="A165" s="514"/>
      <c r="B165" s="528"/>
      <c r="C165" s="514"/>
      <c r="D165" s="514"/>
      <c r="E165" s="514"/>
      <c r="F165" s="514"/>
      <c r="G165" s="514"/>
      <c r="H165" s="514" t="s">
        <v>574</v>
      </c>
      <c r="I165" s="514" t="s">
        <v>541</v>
      </c>
      <c r="J165" s="529">
        <v>1471</v>
      </c>
    </row>
    <row r="166" spans="1:10" ht="14.25" x14ac:dyDescent="0.2">
      <c r="A166" s="514"/>
      <c r="B166" s="528"/>
      <c r="C166" s="514"/>
      <c r="D166" s="514"/>
      <c r="E166" s="514"/>
      <c r="F166" s="514"/>
      <c r="G166" s="514"/>
      <c r="H166" s="514" t="s">
        <v>573</v>
      </c>
      <c r="I166" s="514" t="s">
        <v>541</v>
      </c>
      <c r="J166" s="529">
        <v>2941</v>
      </c>
    </row>
    <row r="167" spans="1:10" s="522" customFormat="1" ht="14.25" x14ac:dyDescent="0.2">
      <c r="A167" s="530"/>
      <c r="B167" s="530"/>
      <c r="C167" s="530"/>
      <c r="D167" s="530"/>
      <c r="E167" s="530"/>
      <c r="F167" s="530"/>
      <c r="G167" s="530">
        <v>270</v>
      </c>
      <c r="H167" s="530"/>
      <c r="I167" s="530"/>
      <c r="J167" s="531">
        <v>14008</v>
      </c>
    </row>
    <row r="168" spans="1:10" ht="14.25" x14ac:dyDescent="0.2">
      <c r="A168" s="514"/>
      <c r="B168" s="528"/>
      <c r="C168" s="514"/>
      <c r="D168" s="514"/>
      <c r="E168" s="514" t="s">
        <v>542</v>
      </c>
      <c r="F168" s="514"/>
      <c r="G168" s="514">
        <v>210</v>
      </c>
      <c r="H168" s="514" t="s">
        <v>574</v>
      </c>
      <c r="I168" s="514" t="s">
        <v>541</v>
      </c>
      <c r="J168" s="529">
        <v>822</v>
      </c>
    </row>
    <row r="169" spans="1:10" ht="14.25" x14ac:dyDescent="0.2">
      <c r="A169" s="514"/>
      <c r="B169" s="528"/>
      <c r="C169" s="514"/>
      <c r="D169" s="514"/>
      <c r="E169" s="514"/>
      <c r="F169" s="514"/>
      <c r="G169" s="514"/>
      <c r="H169" s="514" t="s">
        <v>573</v>
      </c>
      <c r="I169" s="514" t="s">
        <v>541</v>
      </c>
      <c r="J169" s="529">
        <v>1643</v>
      </c>
    </row>
    <row r="170" spans="1:10" s="522" customFormat="1" ht="14.25" x14ac:dyDescent="0.2">
      <c r="A170" s="530"/>
      <c r="B170" s="530"/>
      <c r="C170" s="530"/>
      <c r="D170" s="530"/>
      <c r="E170" s="530"/>
      <c r="F170" s="530"/>
      <c r="G170" s="530">
        <v>210</v>
      </c>
      <c r="H170" s="530"/>
      <c r="I170" s="530"/>
      <c r="J170" s="531">
        <v>2465</v>
      </c>
    </row>
    <row r="171" spans="1:10" ht="14.25" x14ac:dyDescent="0.2">
      <c r="A171" s="514"/>
      <c r="B171" s="528"/>
      <c r="C171" s="514"/>
      <c r="D171" s="514"/>
      <c r="E171" s="514" t="s">
        <v>542</v>
      </c>
      <c r="F171" s="514"/>
      <c r="G171" s="514">
        <v>180</v>
      </c>
      <c r="H171" s="514" t="s">
        <v>573</v>
      </c>
      <c r="I171" s="514" t="s">
        <v>541</v>
      </c>
      <c r="J171" s="529">
        <v>3067</v>
      </c>
    </row>
    <row r="172" spans="1:10" ht="14.25" x14ac:dyDescent="0.2">
      <c r="A172" s="514"/>
      <c r="B172" s="528"/>
      <c r="C172" s="514"/>
      <c r="D172" s="514"/>
      <c r="E172" s="514"/>
      <c r="F172" s="514"/>
      <c r="G172" s="514">
        <v>180</v>
      </c>
      <c r="H172" s="514" t="s">
        <v>574</v>
      </c>
      <c r="I172" s="514" t="s">
        <v>541</v>
      </c>
      <c r="J172" s="529">
        <v>1533</v>
      </c>
    </row>
    <row r="173" spans="1:10" s="522" customFormat="1" ht="14.25" x14ac:dyDescent="0.2">
      <c r="A173" s="530"/>
      <c r="B173" s="530"/>
      <c r="C173" s="530"/>
      <c r="D173" s="530"/>
      <c r="E173" s="530"/>
      <c r="F173" s="530"/>
      <c r="G173" s="530">
        <v>180</v>
      </c>
      <c r="H173" s="530"/>
      <c r="I173" s="530"/>
      <c r="J173" s="531">
        <v>4600</v>
      </c>
    </row>
    <row r="174" spans="1:10" ht="14.25" x14ac:dyDescent="0.2">
      <c r="A174" s="514"/>
      <c r="B174" s="528"/>
      <c r="C174" s="514"/>
      <c r="D174" s="514"/>
      <c r="E174" s="514" t="s">
        <v>542</v>
      </c>
      <c r="F174" s="514"/>
      <c r="G174" s="514">
        <v>150</v>
      </c>
      <c r="H174" s="514" t="s">
        <v>573</v>
      </c>
      <c r="I174" s="514" t="s">
        <v>541</v>
      </c>
      <c r="J174" s="529">
        <v>1618</v>
      </c>
    </row>
    <row r="175" spans="1:10" ht="14.25" x14ac:dyDescent="0.2">
      <c r="A175" s="514"/>
      <c r="B175" s="528"/>
      <c r="C175" s="514"/>
      <c r="D175" s="514"/>
      <c r="E175" s="514"/>
      <c r="F175" s="514"/>
      <c r="G175" s="514"/>
      <c r="H175" s="514" t="s">
        <v>574</v>
      </c>
      <c r="I175" s="514" t="s">
        <v>541</v>
      </c>
      <c r="J175" s="529">
        <v>809</v>
      </c>
    </row>
    <row r="176" spans="1:10" s="522" customFormat="1" ht="14.25" x14ac:dyDescent="0.2">
      <c r="A176" s="530"/>
      <c r="B176" s="530"/>
      <c r="C176" s="530"/>
      <c r="D176" s="530"/>
      <c r="E176" s="530"/>
      <c r="F176" s="530"/>
      <c r="G176" s="530">
        <v>150</v>
      </c>
      <c r="H176" s="530"/>
      <c r="I176" s="530"/>
      <c r="J176" s="531">
        <v>2427</v>
      </c>
    </row>
    <row r="177" spans="1:10" ht="14.25" x14ac:dyDescent="0.2">
      <c r="A177" s="514"/>
      <c r="B177" s="528"/>
      <c r="C177" s="514"/>
      <c r="D177" s="514"/>
      <c r="E177" s="514" t="s">
        <v>542</v>
      </c>
      <c r="F177" s="514"/>
      <c r="G177" s="514">
        <v>140</v>
      </c>
      <c r="H177" s="514" t="s">
        <v>574</v>
      </c>
      <c r="I177" s="514" t="s">
        <v>541</v>
      </c>
      <c r="J177" s="529">
        <v>724</v>
      </c>
    </row>
    <row r="178" spans="1:10" ht="14.25" x14ac:dyDescent="0.2">
      <c r="A178" s="514"/>
      <c r="B178" s="528"/>
      <c r="C178" s="514"/>
      <c r="D178" s="514"/>
      <c r="E178" s="514"/>
      <c r="F178" s="514"/>
      <c r="G178" s="514"/>
      <c r="H178" s="514" t="s">
        <v>573</v>
      </c>
      <c r="I178" s="514" t="s">
        <v>541</v>
      </c>
      <c r="J178" s="529">
        <v>1448</v>
      </c>
    </row>
    <row r="179" spans="1:10" s="522" customFormat="1" ht="14.25" x14ac:dyDescent="0.2">
      <c r="A179" s="530"/>
      <c r="B179" s="530"/>
      <c r="C179" s="530"/>
      <c r="D179" s="530"/>
      <c r="E179" s="530"/>
      <c r="F179" s="530"/>
      <c r="G179" s="530">
        <v>140</v>
      </c>
      <c r="H179" s="530"/>
      <c r="I179" s="530"/>
      <c r="J179" s="531">
        <v>2172</v>
      </c>
    </row>
    <row r="180" spans="1:10" ht="14.25" x14ac:dyDescent="0.2">
      <c r="A180" s="514"/>
      <c r="B180" s="528"/>
      <c r="C180" s="514"/>
      <c r="D180" s="514"/>
      <c r="E180" s="514" t="s">
        <v>542</v>
      </c>
      <c r="F180" s="514"/>
      <c r="G180" s="514">
        <v>130</v>
      </c>
      <c r="H180" s="514" t="s">
        <v>574</v>
      </c>
      <c r="I180" s="514" t="s">
        <v>541</v>
      </c>
      <c r="J180" s="529">
        <v>765</v>
      </c>
    </row>
    <row r="181" spans="1:10" ht="14.25" x14ac:dyDescent="0.2">
      <c r="A181" s="514"/>
      <c r="B181" s="528"/>
      <c r="C181" s="514"/>
      <c r="D181" s="514"/>
      <c r="E181" s="514"/>
      <c r="F181" s="514"/>
      <c r="G181" s="514"/>
      <c r="H181" s="514" t="s">
        <v>573</v>
      </c>
      <c r="I181" s="514" t="s">
        <v>541</v>
      </c>
      <c r="J181" s="529">
        <v>1529</v>
      </c>
    </row>
    <row r="182" spans="1:10" s="522" customFormat="1" ht="14.25" x14ac:dyDescent="0.2">
      <c r="A182" s="530"/>
      <c r="B182" s="530"/>
      <c r="C182" s="530"/>
      <c r="D182" s="530"/>
      <c r="E182" s="530"/>
      <c r="F182" s="530"/>
      <c r="G182" s="530">
        <v>130</v>
      </c>
      <c r="H182" s="530"/>
      <c r="I182" s="530"/>
      <c r="J182" s="531">
        <v>2294</v>
      </c>
    </row>
    <row r="183" spans="1:10" ht="14.25" x14ac:dyDescent="0.2">
      <c r="A183" s="514"/>
      <c r="B183" s="528"/>
      <c r="C183" s="514"/>
      <c r="D183" s="514"/>
      <c r="E183" s="514" t="s">
        <v>542</v>
      </c>
      <c r="F183" s="514"/>
      <c r="G183" s="514">
        <v>110</v>
      </c>
      <c r="H183" s="514" t="s">
        <v>572</v>
      </c>
      <c r="I183" s="514" t="s">
        <v>541</v>
      </c>
      <c r="J183" s="529">
        <v>3768</v>
      </c>
    </row>
    <row r="184" spans="1:10" ht="14.25" x14ac:dyDescent="0.2">
      <c r="A184" s="514"/>
      <c r="B184" s="528"/>
      <c r="C184" s="514"/>
      <c r="D184" s="514"/>
      <c r="E184" s="514"/>
      <c r="F184" s="514"/>
      <c r="G184" s="514"/>
      <c r="H184" s="514" t="s">
        <v>571</v>
      </c>
      <c r="I184" s="514" t="s">
        <v>541</v>
      </c>
      <c r="J184" s="529">
        <v>1507</v>
      </c>
    </row>
    <row r="185" spans="1:10" ht="14.25" x14ac:dyDescent="0.2">
      <c r="A185" s="514"/>
      <c r="B185" s="528"/>
      <c r="C185" s="514"/>
      <c r="D185" s="514"/>
      <c r="E185" s="514"/>
      <c r="F185" s="514"/>
      <c r="G185" s="514"/>
      <c r="H185" s="514" t="s">
        <v>574</v>
      </c>
      <c r="I185" s="514" t="s">
        <v>541</v>
      </c>
      <c r="J185" s="529">
        <v>506</v>
      </c>
    </row>
    <row r="186" spans="1:10" ht="14.25" x14ac:dyDescent="0.2">
      <c r="A186" s="514"/>
      <c r="B186" s="528"/>
      <c r="C186" s="514"/>
      <c r="D186" s="514"/>
      <c r="E186" s="514"/>
      <c r="F186" s="514"/>
      <c r="G186" s="514"/>
      <c r="H186" s="514" t="s">
        <v>573</v>
      </c>
      <c r="I186" s="514" t="s">
        <v>541</v>
      </c>
      <c r="J186" s="529">
        <v>1011</v>
      </c>
    </row>
    <row r="187" spans="1:10" s="522" customFormat="1" ht="14.25" x14ac:dyDescent="0.2">
      <c r="A187" s="530"/>
      <c r="B187" s="530"/>
      <c r="C187" s="530"/>
      <c r="D187" s="530"/>
      <c r="E187" s="530"/>
      <c r="F187" s="530"/>
      <c r="G187" s="530">
        <v>110</v>
      </c>
      <c r="H187" s="530"/>
      <c r="I187" s="530"/>
      <c r="J187" s="531">
        <v>6792</v>
      </c>
    </row>
    <row r="188" spans="1:10" ht="14.25" x14ac:dyDescent="0.2">
      <c r="A188" s="514"/>
      <c r="B188" s="528"/>
      <c r="C188" s="514"/>
      <c r="D188" s="514"/>
      <c r="E188" s="514" t="s">
        <v>542</v>
      </c>
      <c r="F188" s="514"/>
      <c r="G188" s="514">
        <v>80</v>
      </c>
      <c r="H188" s="514" t="s">
        <v>574</v>
      </c>
      <c r="I188" s="514" t="s">
        <v>541</v>
      </c>
      <c r="J188" s="529">
        <v>758</v>
      </c>
    </row>
    <row r="189" spans="1:10" ht="14.25" x14ac:dyDescent="0.2">
      <c r="A189" s="514"/>
      <c r="B189" s="528"/>
      <c r="C189" s="514"/>
      <c r="D189" s="514"/>
      <c r="E189" s="514"/>
      <c r="F189" s="514"/>
      <c r="G189" s="514"/>
      <c r="H189" s="514" t="s">
        <v>573</v>
      </c>
      <c r="I189" s="514" t="s">
        <v>541</v>
      </c>
      <c r="J189" s="529">
        <v>1515</v>
      </c>
    </row>
    <row r="190" spans="1:10" s="522" customFormat="1" ht="14.25" x14ac:dyDescent="0.2">
      <c r="A190" s="530"/>
      <c r="B190" s="530"/>
      <c r="C190" s="530"/>
      <c r="D190" s="530"/>
      <c r="E190" s="530"/>
      <c r="F190" s="530"/>
      <c r="G190" s="530">
        <v>80</v>
      </c>
      <c r="H190" s="530"/>
      <c r="I190" s="530"/>
      <c r="J190" s="531">
        <v>2273</v>
      </c>
    </row>
    <row r="191" spans="1:10" ht="14.25" x14ac:dyDescent="0.2">
      <c r="A191" s="514"/>
      <c r="B191" s="528"/>
      <c r="C191" s="514"/>
      <c r="D191" s="514"/>
      <c r="E191" s="514" t="s">
        <v>542</v>
      </c>
      <c r="F191" s="514"/>
      <c r="G191" s="514">
        <v>60</v>
      </c>
      <c r="H191" s="514" t="s">
        <v>574</v>
      </c>
      <c r="I191" s="514" t="s">
        <v>541</v>
      </c>
      <c r="J191" s="529">
        <v>1770</v>
      </c>
    </row>
    <row r="192" spans="1:10" ht="14.25" x14ac:dyDescent="0.2">
      <c r="A192" s="514"/>
      <c r="B192" s="528"/>
      <c r="C192" s="514"/>
      <c r="D192" s="514"/>
      <c r="E192" s="514"/>
      <c r="F192" s="514"/>
      <c r="G192" s="514"/>
      <c r="H192" s="514" t="s">
        <v>573</v>
      </c>
      <c r="I192" s="514" t="s">
        <v>541</v>
      </c>
      <c r="J192" s="529">
        <v>3540</v>
      </c>
    </row>
    <row r="193" spans="1:10" s="522" customFormat="1" ht="14.25" x14ac:dyDescent="0.2">
      <c r="A193" s="530"/>
      <c r="B193" s="530"/>
      <c r="C193" s="530"/>
      <c r="D193" s="530"/>
      <c r="E193" s="530"/>
      <c r="F193" s="530"/>
      <c r="G193" s="530">
        <v>60</v>
      </c>
      <c r="H193" s="530"/>
      <c r="I193" s="530"/>
      <c r="J193" s="531">
        <v>5310</v>
      </c>
    </row>
    <row r="194" spans="1:10" ht="14.25" x14ac:dyDescent="0.2">
      <c r="A194" s="514"/>
      <c r="B194" s="528"/>
      <c r="C194" s="514"/>
      <c r="D194" s="514"/>
      <c r="E194" s="514" t="s">
        <v>542</v>
      </c>
      <c r="F194" s="514"/>
      <c r="G194" s="514">
        <v>40</v>
      </c>
      <c r="H194" s="514" t="s">
        <v>572</v>
      </c>
      <c r="I194" s="514" t="s">
        <v>541</v>
      </c>
      <c r="J194" s="529">
        <v>3819</v>
      </c>
    </row>
    <row r="195" spans="1:10" ht="14.25" x14ac:dyDescent="0.2">
      <c r="A195" s="514"/>
      <c r="B195" s="528"/>
      <c r="C195" s="514"/>
      <c r="D195" s="514"/>
      <c r="E195" s="514"/>
      <c r="F195" s="514"/>
      <c r="G195" s="514"/>
      <c r="H195" s="514" t="s">
        <v>571</v>
      </c>
      <c r="I195" s="514" t="s">
        <v>541</v>
      </c>
      <c r="J195" s="529">
        <v>1528</v>
      </c>
    </row>
    <row r="196" spans="1:10" ht="14.25" x14ac:dyDescent="0.2">
      <c r="A196" s="514"/>
      <c r="B196" s="528"/>
      <c r="C196" s="514"/>
      <c r="D196" s="514"/>
      <c r="E196" s="514"/>
      <c r="F196" s="514"/>
      <c r="G196" s="514"/>
      <c r="H196" s="514" t="s">
        <v>574</v>
      </c>
      <c r="I196" s="514" t="s">
        <v>541</v>
      </c>
      <c r="J196" s="529">
        <v>765</v>
      </c>
    </row>
    <row r="197" spans="1:10" ht="14.25" x14ac:dyDescent="0.2">
      <c r="A197" s="514"/>
      <c r="B197" s="528"/>
      <c r="C197" s="514"/>
      <c r="D197" s="514"/>
      <c r="E197" s="514"/>
      <c r="F197" s="514"/>
      <c r="G197" s="514"/>
      <c r="H197" s="514" t="s">
        <v>573</v>
      </c>
      <c r="I197" s="514" t="s">
        <v>541</v>
      </c>
      <c r="J197" s="529">
        <v>1528</v>
      </c>
    </row>
    <row r="198" spans="1:10" s="522" customFormat="1" ht="14.25" x14ac:dyDescent="0.2">
      <c r="A198" s="530"/>
      <c r="B198" s="530"/>
      <c r="C198" s="530"/>
      <c r="D198" s="530"/>
      <c r="E198" s="530"/>
      <c r="F198" s="530"/>
      <c r="G198" s="530">
        <v>40</v>
      </c>
      <c r="H198" s="530"/>
      <c r="I198" s="530"/>
      <c r="J198" s="531">
        <v>7640</v>
      </c>
    </row>
    <row r="199" spans="1:10" ht="14.25" x14ac:dyDescent="0.2">
      <c r="A199" s="514"/>
      <c r="B199" s="528"/>
      <c r="C199" s="514"/>
      <c r="D199" s="514"/>
      <c r="E199" s="514" t="s">
        <v>542</v>
      </c>
      <c r="F199" s="514"/>
      <c r="G199" s="514">
        <v>20</v>
      </c>
      <c r="H199" s="514" t="s">
        <v>574</v>
      </c>
      <c r="I199" s="514" t="s">
        <v>541</v>
      </c>
      <c r="J199" s="529">
        <v>6591</v>
      </c>
    </row>
    <row r="200" spans="1:10" ht="14.25" x14ac:dyDescent="0.2">
      <c r="A200" s="514"/>
      <c r="B200" s="528"/>
      <c r="C200" s="514"/>
      <c r="D200" s="514"/>
      <c r="E200" s="514"/>
      <c r="F200" s="514"/>
      <c r="G200" s="514"/>
      <c r="H200" s="514" t="s">
        <v>573</v>
      </c>
      <c r="I200" s="514" t="s">
        <v>541</v>
      </c>
      <c r="J200" s="529">
        <v>13182</v>
      </c>
    </row>
    <row r="201" spans="1:10" s="522" customFormat="1" ht="14.25" x14ac:dyDescent="0.2">
      <c r="A201" s="518" t="s">
        <v>575</v>
      </c>
      <c r="B201" s="520"/>
      <c r="C201" s="520"/>
      <c r="D201" s="520"/>
      <c r="E201" s="520"/>
      <c r="F201" s="520"/>
      <c r="G201" s="520">
        <v>20</v>
      </c>
      <c r="H201" s="520"/>
      <c r="I201" s="520"/>
      <c r="J201" s="532">
        <v>19773</v>
      </c>
    </row>
    <row r="202" spans="1:10" x14ac:dyDescent="0.2">
      <c r="A202" s="527"/>
      <c r="B202" s="527"/>
      <c r="C202" s="527"/>
      <c r="D202" s="527"/>
      <c r="E202" s="527"/>
      <c r="F202" s="527"/>
      <c r="G202" s="527"/>
      <c r="H202" s="527"/>
      <c r="I202" s="527"/>
      <c r="J202" s="527"/>
    </row>
    <row r="203" spans="1:10" ht="14.25" x14ac:dyDescent="0.2">
      <c r="A203" s="514">
        <v>137</v>
      </c>
      <c r="B203" s="528">
        <v>41743</v>
      </c>
      <c r="C203" s="514">
        <v>132</v>
      </c>
      <c r="D203" s="514" t="s">
        <v>576</v>
      </c>
      <c r="E203" s="514" t="s">
        <v>538</v>
      </c>
      <c r="F203" s="516" t="s">
        <v>539</v>
      </c>
      <c r="G203" s="514">
        <v>35</v>
      </c>
      <c r="H203" s="514" t="s">
        <v>540</v>
      </c>
      <c r="I203" s="514" t="s">
        <v>541</v>
      </c>
      <c r="J203" s="533">
        <v>-7100</v>
      </c>
    </row>
    <row r="204" spans="1:10" ht="14.25" x14ac:dyDescent="0.2">
      <c r="A204" s="514"/>
      <c r="B204" s="528"/>
      <c r="C204" s="514"/>
      <c r="D204" s="514"/>
      <c r="E204" s="514" t="s">
        <v>542</v>
      </c>
      <c r="F204" s="516" t="s">
        <v>543</v>
      </c>
      <c r="G204" s="514">
        <v>35</v>
      </c>
      <c r="H204" s="514" t="s">
        <v>577</v>
      </c>
      <c r="I204" s="514" t="s">
        <v>541</v>
      </c>
      <c r="J204" s="533">
        <v>7100</v>
      </c>
    </row>
    <row r="205" spans="1:10" ht="14.25" x14ac:dyDescent="0.2">
      <c r="A205" s="514"/>
      <c r="B205" s="528"/>
      <c r="C205" s="514"/>
      <c r="D205" s="514"/>
      <c r="E205" s="514" t="s">
        <v>538</v>
      </c>
      <c r="F205" s="514"/>
      <c r="G205" s="514">
        <v>35</v>
      </c>
      <c r="H205" s="514" t="s">
        <v>578</v>
      </c>
      <c r="I205" s="514" t="s">
        <v>541</v>
      </c>
      <c r="J205" s="533">
        <v>-800</v>
      </c>
    </row>
    <row r="206" spans="1:10" ht="14.25" x14ac:dyDescent="0.2">
      <c r="A206" s="514"/>
      <c r="B206" s="528"/>
      <c r="C206" s="514"/>
      <c r="D206" s="514"/>
      <c r="E206" s="514" t="s">
        <v>542</v>
      </c>
      <c r="F206" s="514"/>
      <c r="G206" s="514">
        <v>35</v>
      </c>
      <c r="H206" s="514" t="s">
        <v>579</v>
      </c>
      <c r="I206" s="514" t="s">
        <v>541</v>
      </c>
      <c r="J206" s="533">
        <v>800</v>
      </c>
    </row>
    <row r="207" spans="1:10" s="522" customFormat="1" ht="14.25" x14ac:dyDescent="0.2">
      <c r="A207" s="518" t="s">
        <v>580</v>
      </c>
      <c r="B207" s="534"/>
      <c r="C207" s="520">
        <v>132</v>
      </c>
      <c r="D207" s="520"/>
      <c r="E207" s="520"/>
      <c r="F207" s="520"/>
      <c r="G207" s="520">
        <v>35</v>
      </c>
      <c r="H207" s="520"/>
      <c r="I207" s="520"/>
      <c r="J207" s="535">
        <f>SUM(J203:J206)</f>
        <v>0</v>
      </c>
    </row>
    <row r="208" spans="1:10" ht="14.25" x14ac:dyDescent="0.2">
      <c r="A208" s="536"/>
      <c r="B208" s="537"/>
      <c r="C208" s="536"/>
      <c r="D208" s="536"/>
      <c r="E208" s="536"/>
      <c r="F208" s="536"/>
      <c r="G208" s="536"/>
      <c r="H208" s="536"/>
      <c r="I208" s="536"/>
      <c r="J208" s="538"/>
    </row>
    <row r="209" spans="1:10" ht="14.25" x14ac:dyDescent="0.2">
      <c r="A209" s="514">
        <v>146</v>
      </c>
      <c r="B209" s="528">
        <v>41754</v>
      </c>
      <c r="C209" s="514">
        <v>132</v>
      </c>
      <c r="D209" s="514" t="s">
        <v>581</v>
      </c>
      <c r="E209" s="514" t="s">
        <v>538</v>
      </c>
      <c r="F209" s="516" t="s">
        <v>539</v>
      </c>
      <c r="G209" s="514">
        <v>300</v>
      </c>
      <c r="H209" s="514" t="s">
        <v>582</v>
      </c>
      <c r="I209" s="514" t="s">
        <v>541</v>
      </c>
      <c r="J209" s="533">
        <v>-540</v>
      </c>
    </row>
    <row r="210" spans="1:10" ht="14.25" x14ac:dyDescent="0.2">
      <c r="A210" s="514"/>
      <c r="B210" s="528"/>
      <c r="C210" s="514"/>
      <c r="D210" s="514"/>
      <c r="E210" s="514" t="s">
        <v>542</v>
      </c>
      <c r="F210" s="516" t="s">
        <v>543</v>
      </c>
      <c r="G210" s="514">
        <v>300</v>
      </c>
      <c r="H210" s="514" t="s">
        <v>583</v>
      </c>
      <c r="I210" s="514" t="s">
        <v>541</v>
      </c>
      <c r="J210" s="533">
        <v>540</v>
      </c>
    </row>
    <row r="211" spans="1:10" s="522" customFormat="1" ht="14.25" x14ac:dyDescent="0.2">
      <c r="A211" s="530"/>
      <c r="B211" s="530"/>
      <c r="C211" s="530">
        <v>132</v>
      </c>
      <c r="D211" s="530"/>
      <c r="E211" s="530"/>
      <c r="F211" s="530"/>
      <c r="G211" s="530">
        <v>300</v>
      </c>
      <c r="H211" s="530"/>
      <c r="I211" s="530"/>
      <c r="J211" s="539">
        <v>0</v>
      </c>
    </row>
    <row r="212" spans="1:10" ht="14.25" x14ac:dyDescent="0.2">
      <c r="A212" s="514"/>
      <c r="B212" s="528"/>
      <c r="C212" s="514">
        <v>132</v>
      </c>
      <c r="D212" s="514"/>
      <c r="E212" s="514" t="s">
        <v>538</v>
      </c>
      <c r="F212" s="514"/>
      <c r="G212" s="514">
        <v>260</v>
      </c>
      <c r="H212" s="514" t="s">
        <v>582</v>
      </c>
      <c r="I212" s="514" t="s">
        <v>541</v>
      </c>
      <c r="J212" s="533">
        <v>-106</v>
      </c>
    </row>
    <row r="213" spans="1:10" ht="14.25" x14ac:dyDescent="0.2">
      <c r="A213" s="514"/>
      <c r="B213" s="528"/>
      <c r="C213" s="514"/>
      <c r="D213" s="514"/>
      <c r="E213" s="514" t="s">
        <v>542</v>
      </c>
      <c r="F213" s="514"/>
      <c r="G213" s="514">
        <v>260</v>
      </c>
      <c r="H213" s="514" t="s">
        <v>583</v>
      </c>
      <c r="I213" s="514" t="s">
        <v>541</v>
      </c>
      <c r="J213" s="533">
        <v>106</v>
      </c>
    </row>
    <row r="214" spans="1:10" s="522" customFormat="1" ht="15" thickBot="1" x14ac:dyDescent="0.25">
      <c r="A214" s="540" t="s">
        <v>584</v>
      </c>
      <c r="B214" s="530"/>
      <c r="C214" s="530">
        <v>132</v>
      </c>
      <c r="D214" s="530"/>
      <c r="E214" s="530"/>
      <c r="F214" s="530"/>
      <c r="G214" s="530">
        <v>260</v>
      </c>
      <c r="H214" s="530"/>
      <c r="I214" s="530"/>
      <c r="J214" s="539">
        <v>0</v>
      </c>
    </row>
    <row r="215" spans="1:10" ht="13.5" thickTop="1" x14ac:dyDescent="0.2">
      <c r="A215" s="541"/>
      <c r="B215" s="541"/>
      <c r="C215" s="541"/>
      <c r="D215" s="541"/>
      <c r="E215" s="541"/>
      <c r="F215" s="541"/>
      <c r="G215" s="541"/>
      <c r="H215" s="541"/>
      <c r="I215" s="541"/>
      <c r="J215" s="541"/>
    </row>
    <row r="216" spans="1:10" ht="14.25" x14ac:dyDescent="0.2">
      <c r="A216" s="514">
        <v>172</v>
      </c>
      <c r="B216" s="528">
        <v>41781</v>
      </c>
      <c r="C216" s="514">
        <v>132</v>
      </c>
      <c r="D216" s="514" t="s">
        <v>585</v>
      </c>
      <c r="E216" s="514" t="s">
        <v>586</v>
      </c>
      <c r="F216" s="516" t="s">
        <v>539</v>
      </c>
      <c r="G216" s="514">
        <v>43</v>
      </c>
      <c r="H216" s="514" t="s">
        <v>587</v>
      </c>
      <c r="I216" s="514" t="s">
        <v>588</v>
      </c>
      <c r="J216" s="542">
        <v>850000</v>
      </c>
    </row>
    <row r="217" spans="1:10" ht="14.25" x14ac:dyDescent="0.2">
      <c r="A217" s="516"/>
      <c r="B217" s="515"/>
      <c r="C217" s="516"/>
      <c r="D217" s="516"/>
      <c r="E217" s="516"/>
      <c r="F217" s="516" t="s">
        <v>543</v>
      </c>
      <c r="G217" s="514"/>
      <c r="H217" s="514" t="s">
        <v>589</v>
      </c>
      <c r="I217" s="514" t="s">
        <v>588</v>
      </c>
      <c r="J217" s="542">
        <v>1117040</v>
      </c>
    </row>
    <row r="218" spans="1:10" ht="14.25" x14ac:dyDescent="0.2">
      <c r="A218" s="516"/>
      <c r="B218" s="515"/>
      <c r="C218" s="516"/>
      <c r="D218" s="516"/>
      <c r="E218" s="516"/>
      <c r="F218" s="516"/>
      <c r="G218" s="514"/>
      <c r="H218" s="514" t="s">
        <v>589</v>
      </c>
      <c r="I218" s="514" t="s">
        <v>590</v>
      </c>
      <c r="J218" s="542">
        <v>1507507</v>
      </c>
    </row>
    <row r="219" spans="1:10" ht="14.25" x14ac:dyDescent="0.2">
      <c r="A219" s="516"/>
      <c r="B219" s="515"/>
      <c r="C219" s="516"/>
      <c r="D219" s="516"/>
      <c r="E219" s="516"/>
      <c r="F219" s="516"/>
      <c r="G219" s="514"/>
      <c r="H219" s="514" t="s">
        <v>591</v>
      </c>
      <c r="I219" s="514" t="s">
        <v>541</v>
      </c>
      <c r="J219" s="542">
        <v>1250</v>
      </c>
    </row>
    <row r="220" spans="1:10" ht="14.25" x14ac:dyDescent="0.2">
      <c r="A220" s="516"/>
      <c r="B220" s="515"/>
      <c r="C220" s="516"/>
      <c r="D220" s="516"/>
      <c r="E220" s="516"/>
      <c r="F220" s="516"/>
      <c r="G220" s="514"/>
      <c r="H220" s="514" t="s">
        <v>582</v>
      </c>
      <c r="I220" s="514" t="s">
        <v>541</v>
      </c>
      <c r="J220" s="542">
        <v>402371</v>
      </c>
    </row>
    <row r="221" spans="1:10" ht="14.25" x14ac:dyDescent="0.2">
      <c r="A221" s="516"/>
      <c r="B221" s="515"/>
      <c r="C221" s="516"/>
      <c r="D221" s="516"/>
      <c r="E221" s="516"/>
      <c r="F221" s="516"/>
      <c r="G221" s="514"/>
      <c r="H221" s="514" t="s">
        <v>583</v>
      </c>
      <c r="I221" s="514" t="s">
        <v>541</v>
      </c>
      <c r="J221" s="542">
        <v>10000</v>
      </c>
    </row>
    <row r="222" spans="1:10" ht="14.25" x14ac:dyDescent="0.2">
      <c r="A222" s="516"/>
      <c r="B222" s="515"/>
      <c r="C222" s="516"/>
      <c r="D222" s="516"/>
      <c r="E222" s="516"/>
      <c r="F222" s="516"/>
      <c r="G222" s="514"/>
      <c r="H222" s="514" t="s">
        <v>592</v>
      </c>
      <c r="I222" s="514" t="s">
        <v>541</v>
      </c>
      <c r="J222" s="542">
        <v>4000</v>
      </c>
    </row>
    <row r="223" spans="1:10" ht="14.25" x14ac:dyDescent="0.2">
      <c r="A223" s="516"/>
      <c r="B223" s="515"/>
      <c r="C223" s="516"/>
      <c r="D223" s="516"/>
      <c r="E223" s="516"/>
      <c r="F223" s="516"/>
      <c r="G223" s="514"/>
      <c r="H223" s="514" t="s">
        <v>593</v>
      </c>
      <c r="I223" s="514" t="s">
        <v>541</v>
      </c>
      <c r="J223" s="542">
        <v>-20683</v>
      </c>
    </row>
    <row r="224" spans="1:10" ht="14.25" x14ac:dyDescent="0.2">
      <c r="A224" s="516"/>
      <c r="B224" s="515"/>
      <c r="C224" s="516"/>
      <c r="D224" s="516"/>
      <c r="E224" s="516"/>
      <c r="F224" s="516"/>
      <c r="G224" s="514"/>
      <c r="H224" s="514" t="s">
        <v>594</v>
      </c>
      <c r="I224" s="514" t="s">
        <v>541</v>
      </c>
      <c r="J224" s="542">
        <v>408250</v>
      </c>
    </row>
    <row r="225" spans="1:10" ht="14.25" x14ac:dyDescent="0.2">
      <c r="A225" s="516"/>
      <c r="B225" s="515"/>
      <c r="C225" s="516"/>
      <c r="D225" s="516"/>
      <c r="E225" s="516"/>
      <c r="F225" s="516"/>
      <c r="G225" s="514"/>
      <c r="H225" s="514" t="s">
        <v>595</v>
      </c>
      <c r="I225" s="514" t="s">
        <v>541</v>
      </c>
      <c r="J225" s="542">
        <v>5184589</v>
      </c>
    </row>
    <row r="226" spans="1:10" ht="14.25" x14ac:dyDescent="0.2">
      <c r="A226" s="543"/>
      <c r="B226" s="543"/>
      <c r="C226" s="543">
        <v>132</v>
      </c>
      <c r="D226" s="543"/>
      <c r="E226" s="543"/>
      <c r="F226" s="543"/>
      <c r="G226" s="530"/>
      <c r="H226" s="530"/>
      <c r="I226" s="530"/>
      <c r="J226" s="544">
        <f>SUM(J216:J225)</f>
        <v>9464324</v>
      </c>
    </row>
    <row r="227" spans="1:10" ht="14.25" x14ac:dyDescent="0.2">
      <c r="A227" s="516"/>
      <c r="B227" s="515"/>
      <c r="C227" s="516">
        <v>137</v>
      </c>
      <c r="D227" s="516"/>
      <c r="E227" s="516"/>
      <c r="F227" s="516"/>
      <c r="G227" s="514"/>
      <c r="H227" s="514" t="s">
        <v>593</v>
      </c>
      <c r="I227" s="514" t="s">
        <v>541</v>
      </c>
      <c r="J227" s="542">
        <v>300</v>
      </c>
    </row>
    <row r="228" spans="1:10" s="522" customFormat="1" ht="14.25" x14ac:dyDescent="0.2">
      <c r="A228" s="543"/>
      <c r="B228" s="543"/>
      <c r="C228" s="543">
        <v>137</v>
      </c>
      <c r="D228" s="543"/>
      <c r="E228" s="543"/>
      <c r="F228" s="543"/>
      <c r="G228" s="530"/>
      <c r="H228" s="530"/>
      <c r="I228" s="530"/>
      <c r="J228" s="544">
        <v>300</v>
      </c>
    </row>
    <row r="229" spans="1:10" ht="14.25" x14ac:dyDescent="0.2">
      <c r="A229" s="516"/>
      <c r="B229" s="515"/>
      <c r="C229" s="516">
        <v>136</v>
      </c>
      <c r="D229" s="516"/>
      <c r="E229" s="516"/>
      <c r="F229" s="516"/>
      <c r="G229" s="514"/>
      <c r="H229" s="514" t="s">
        <v>593</v>
      </c>
      <c r="I229" s="514" t="s">
        <v>541</v>
      </c>
      <c r="J229" s="542">
        <v>300</v>
      </c>
    </row>
    <row r="230" spans="1:10" s="522" customFormat="1" ht="14.25" x14ac:dyDescent="0.2">
      <c r="A230" s="543"/>
      <c r="B230" s="543"/>
      <c r="C230" s="543">
        <v>136</v>
      </c>
      <c r="D230" s="543"/>
      <c r="E230" s="543"/>
      <c r="F230" s="543"/>
      <c r="G230" s="530"/>
      <c r="H230" s="530"/>
      <c r="I230" s="530"/>
      <c r="J230" s="544">
        <v>300</v>
      </c>
    </row>
    <row r="231" spans="1:10" s="547" customFormat="1" ht="15" x14ac:dyDescent="0.25">
      <c r="A231" s="516"/>
      <c r="B231" s="516"/>
      <c r="C231" s="516"/>
      <c r="D231" s="516"/>
      <c r="E231" s="545" t="s">
        <v>586</v>
      </c>
      <c r="F231" s="516"/>
      <c r="G231" s="545">
        <v>43</v>
      </c>
      <c r="H231" s="516"/>
      <c r="I231" s="516"/>
      <c r="J231" s="546">
        <f>SUM(J226+J228+J230)</f>
        <v>9464924</v>
      </c>
    </row>
    <row r="232" spans="1:10" ht="14.25" x14ac:dyDescent="0.2">
      <c r="A232" s="514"/>
      <c r="B232" s="528"/>
      <c r="C232" s="514">
        <v>132</v>
      </c>
      <c r="D232" s="514"/>
      <c r="E232" s="514"/>
      <c r="F232" s="514"/>
      <c r="G232" s="514">
        <v>35</v>
      </c>
      <c r="H232" s="514" t="s">
        <v>596</v>
      </c>
      <c r="I232" s="514" t="s">
        <v>597</v>
      </c>
      <c r="J232" s="542">
        <v>10000</v>
      </c>
    </row>
    <row r="233" spans="1:10" ht="14.25" x14ac:dyDescent="0.2">
      <c r="A233" s="514"/>
      <c r="B233" s="528"/>
      <c r="C233" s="514"/>
      <c r="D233" s="514"/>
      <c r="E233" s="514"/>
      <c r="F233" s="514"/>
      <c r="G233" s="514"/>
      <c r="H233" s="514" t="s">
        <v>598</v>
      </c>
      <c r="I233" s="514" t="s">
        <v>599</v>
      </c>
      <c r="J233" s="542">
        <v>52000</v>
      </c>
    </row>
    <row r="234" spans="1:10" ht="14.25" x14ac:dyDescent="0.2">
      <c r="A234" s="514"/>
      <c r="B234" s="528"/>
      <c r="C234" s="514"/>
      <c r="D234" s="514"/>
      <c r="E234" s="514"/>
      <c r="F234" s="514"/>
      <c r="G234" s="514"/>
      <c r="H234" s="514" t="s">
        <v>600</v>
      </c>
      <c r="I234" s="514" t="s">
        <v>601</v>
      </c>
      <c r="J234" s="542">
        <v>148000</v>
      </c>
    </row>
    <row r="235" spans="1:10" ht="14.25" x14ac:dyDescent="0.2">
      <c r="A235" s="514"/>
      <c r="B235" s="528"/>
      <c r="C235" s="514"/>
      <c r="D235" s="514"/>
      <c r="E235" s="514"/>
      <c r="F235" s="514"/>
      <c r="G235" s="514"/>
      <c r="H235" s="514" t="s">
        <v>602</v>
      </c>
      <c r="I235" s="514" t="s">
        <v>603</v>
      </c>
      <c r="J235" s="542">
        <v>450</v>
      </c>
    </row>
    <row r="236" spans="1:10" ht="14.25" x14ac:dyDescent="0.2">
      <c r="A236" s="514"/>
      <c r="B236" s="528"/>
      <c r="C236" s="514"/>
      <c r="D236" s="514"/>
      <c r="E236" s="514"/>
      <c r="F236" s="514"/>
      <c r="G236" s="514"/>
      <c r="H236" s="514" t="s">
        <v>602</v>
      </c>
      <c r="I236" s="514" t="s">
        <v>604</v>
      </c>
      <c r="J236" s="542">
        <v>500</v>
      </c>
    </row>
    <row r="237" spans="1:10" ht="14.25" x14ac:dyDescent="0.2">
      <c r="A237" s="514"/>
      <c r="B237" s="528"/>
      <c r="C237" s="514"/>
      <c r="D237" s="514"/>
      <c r="E237" s="514"/>
      <c r="F237" s="514"/>
      <c r="G237" s="514"/>
      <c r="H237" s="514" t="s">
        <v>602</v>
      </c>
      <c r="I237" s="514" t="s">
        <v>605</v>
      </c>
      <c r="J237" s="542">
        <v>300</v>
      </c>
    </row>
    <row r="238" spans="1:10" ht="14.25" x14ac:dyDescent="0.2">
      <c r="A238" s="514"/>
      <c r="B238" s="528"/>
      <c r="C238" s="514"/>
      <c r="D238" s="514"/>
      <c r="E238" s="514"/>
      <c r="F238" s="514"/>
      <c r="G238" s="514"/>
      <c r="H238" s="514" t="s">
        <v>606</v>
      </c>
      <c r="I238" s="514" t="s">
        <v>607</v>
      </c>
      <c r="J238" s="542">
        <v>19920</v>
      </c>
    </row>
    <row r="239" spans="1:10" ht="14.25" x14ac:dyDescent="0.2">
      <c r="A239" s="514"/>
      <c r="B239" s="528"/>
      <c r="C239" s="514"/>
      <c r="D239" s="514"/>
      <c r="E239" s="514"/>
      <c r="F239" s="514"/>
      <c r="G239" s="514"/>
      <c r="H239" s="514" t="s">
        <v>606</v>
      </c>
      <c r="I239" s="514" t="s">
        <v>608</v>
      </c>
      <c r="J239" s="542">
        <v>40000</v>
      </c>
    </row>
    <row r="240" spans="1:10" ht="14.25" x14ac:dyDescent="0.2">
      <c r="A240" s="514"/>
      <c r="B240" s="528"/>
      <c r="C240" s="514"/>
      <c r="D240" s="514"/>
      <c r="E240" s="514"/>
      <c r="F240" s="514"/>
      <c r="G240" s="514"/>
      <c r="H240" s="514" t="s">
        <v>606</v>
      </c>
      <c r="I240" s="514" t="s">
        <v>609</v>
      </c>
      <c r="J240" s="542">
        <v>25000</v>
      </c>
    </row>
    <row r="241" spans="1:10" ht="14.25" x14ac:dyDescent="0.2">
      <c r="A241" s="514"/>
      <c r="B241" s="528"/>
      <c r="C241" s="514"/>
      <c r="D241" s="514"/>
      <c r="E241" s="514"/>
      <c r="F241" s="514"/>
      <c r="G241" s="514"/>
      <c r="H241" s="514" t="s">
        <v>606</v>
      </c>
      <c r="I241" s="514" t="s">
        <v>610</v>
      </c>
      <c r="J241" s="542">
        <v>163000</v>
      </c>
    </row>
    <row r="242" spans="1:10" ht="14.25" x14ac:dyDescent="0.2">
      <c r="A242" s="514"/>
      <c r="B242" s="528"/>
      <c r="C242" s="514"/>
      <c r="D242" s="514"/>
      <c r="E242" s="514"/>
      <c r="F242" s="514"/>
      <c r="G242" s="514"/>
      <c r="H242" s="514" t="s">
        <v>606</v>
      </c>
      <c r="I242" s="514" t="s">
        <v>611</v>
      </c>
      <c r="J242" s="542">
        <v>1730</v>
      </c>
    </row>
    <row r="243" spans="1:10" ht="14.25" x14ac:dyDescent="0.2">
      <c r="A243" s="514"/>
      <c r="B243" s="528"/>
      <c r="C243" s="514"/>
      <c r="D243" s="514"/>
      <c r="E243" s="514"/>
      <c r="F243" s="514"/>
      <c r="G243" s="514"/>
      <c r="H243" s="514" t="s">
        <v>606</v>
      </c>
      <c r="I243" s="514" t="s">
        <v>612</v>
      </c>
      <c r="J243" s="542">
        <v>28000</v>
      </c>
    </row>
    <row r="244" spans="1:10" ht="14.25" x14ac:dyDescent="0.2">
      <c r="A244" s="514"/>
      <c r="B244" s="528"/>
      <c r="C244" s="514"/>
      <c r="D244" s="514"/>
      <c r="E244" s="514"/>
      <c r="F244" s="514"/>
      <c r="G244" s="514"/>
      <c r="H244" s="514" t="s">
        <v>606</v>
      </c>
      <c r="I244" s="514" t="s">
        <v>613</v>
      </c>
      <c r="J244" s="542">
        <v>-6800</v>
      </c>
    </row>
    <row r="245" spans="1:10" ht="14.25" x14ac:dyDescent="0.2">
      <c r="A245" s="514"/>
      <c r="B245" s="528"/>
      <c r="C245" s="514"/>
      <c r="D245" s="514"/>
      <c r="E245" s="514"/>
      <c r="F245" s="514"/>
      <c r="G245" s="514"/>
      <c r="H245" s="514" t="s">
        <v>614</v>
      </c>
      <c r="I245" s="514" t="s">
        <v>615</v>
      </c>
      <c r="J245" s="542">
        <v>150000</v>
      </c>
    </row>
    <row r="246" spans="1:10" ht="14.25" x14ac:dyDescent="0.2">
      <c r="A246" s="514"/>
      <c r="B246" s="528"/>
      <c r="C246" s="514"/>
      <c r="D246" s="514"/>
      <c r="E246" s="514"/>
      <c r="F246" s="514"/>
      <c r="G246" s="514"/>
      <c r="H246" s="514" t="s">
        <v>614</v>
      </c>
      <c r="I246" s="514" t="s">
        <v>616</v>
      </c>
      <c r="J246" s="542">
        <v>8000</v>
      </c>
    </row>
    <row r="247" spans="1:10" ht="14.25" x14ac:dyDescent="0.2">
      <c r="A247" s="514"/>
      <c r="B247" s="528"/>
      <c r="C247" s="514"/>
      <c r="D247" s="514"/>
      <c r="E247" s="514"/>
      <c r="F247" s="514"/>
      <c r="G247" s="514"/>
      <c r="H247" s="514" t="s">
        <v>617</v>
      </c>
      <c r="I247" s="514" t="s">
        <v>541</v>
      </c>
      <c r="J247" s="542">
        <v>184789</v>
      </c>
    </row>
    <row r="248" spans="1:10" ht="14.25" x14ac:dyDescent="0.2">
      <c r="A248" s="514"/>
      <c r="B248" s="528"/>
      <c r="C248" s="514"/>
      <c r="D248" s="514"/>
      <c r="E248" s="514"/>
      <c r="F248" s="514"/>
      <c r="G248" s="514"/>
      <c r="H248" s="514" t="s">
        <v>577</v>
      </c>
      <c r="I248" s="514" t="s">
        <v>541</v>
      </c>
      <c r="J248" s="542">
        <v>49750</v>
      </c>
    </row>
    <row r="249" spans="1:10" ht="14.25" x14ac:dyDescent="0.2">
      <c r="A249" s="514"/>
      <c r="B249" s="528"/>
      <c r="C249" s="514"/>
      <c r="D249" s="514"/>
      <c r="E249" s="514"/>
      <c r="F249" s="514"/>
      <c r="G249" s="514"/>
      <c r="H249" s="514" t="s">
        <v>548</v>
      </c>
      <c r="I249" s="514" t="s">
        <v>541</v>
      </c>
      <c r="J249" s="542">
        <v>30311</v>
      </c>
    </row>
    <row r="250" spans="1:10" ht="14.25" x14ac:dyDescent="0.2">
      <c r="A250" s="514"/>
      <c r="B250" s="528"/>
      <c r="C250" s="514"/>
      <c r="D250" s="514"/>
      <c r="E250" s="514"/>
      <c r="F250" s="514"/>
      <c r="G250" s="514"/>
      <c r="H250" s="514" t="s">
        <v>618</v>
      </c>
      <c r="I250" s="514" t="s">
        <v>541</v>
      </c>
      <c r="J250" s="542">
        <v>1300</v>
      </c>
    </row>
    <row r="251" spans="1:10" ht="14.25" x14ac:dyDescent="0.2">
      <c r="A251" s="514"/>
      <c r="B251" s="528"/>
      <c r="C251" s="514"/>
      <c r="D251" s="514"/>
      <c r="E251" s="514"/>
      <c r="F251" s="514"/>
      <c r="G251" s="514"/>
      <c r="H251" s="514" t="s">
        <v>619</v>
      </c>
      <c r="I251" s="514" t="s">
        <v>541</v>
      </c>
      <c r="J251" s="542">
        <v>7000</v>
      </c>
    </row>
    <row r="252" spans="1:10" ht="14.25" x14ac:dyDescent="0.2">
      <c r="A252" s="514"/>
      <c r="B252" s="528"/>
      <c r="C252" s="514"/>
      <c r="D252" s="514"/>
      <c r="E252" s="514"/>
      <c r="F252" s="514"/>
      <c r="G252" s="514"/>
      <c r="H252" s="514" t="s">
        <v>579</v>
      </c>
      <c r="I252" s="514" t="s">
        <v>541</v>
      </c>
      <c r="J252" s="542">
        <v>3000</v>
      </c>
    </row>
    <row r="253" spans="1:10" ht="14.25" x14ac:dyDescent="0.2">
      <c r="A253" s="514"/>
      <c r="B253" s="528"/>
      <c r="C253" s="514"/>
      <c r="D253" s="514"/>
      <c r="E253" s="514"/>
      <c r="F253" s="514"/>
      <c r="G253" s="514"/>
      <c r="H253" s="514" t="s">
        <v>547</v>
      </c>
      <c r="I253" s="514" t="s">
        <v>541</v>
      </c>
      <c r="J253" s="542">
        <v>41990</v>
      </c>
    </row>
    <row r="254" spans="1:10" ht="14.25" x14ac:dyDescent="0.2">
      <c r="A254" s="514"/>
      <c r="B254" s="528"/>
      <c r="C254" s="514"/>
      <c r="D254" s="514"/>
      <c r="E254" s="514"/>
      <c r="F254" s="514"/>
      <c r="G254" s="514"/>
      <c r="H254" s="514" t="s">
        <v>540</v>
      </c>
      <c r="I254" s="514" t="s">
        <v>541</v>
      </c>
      <c r="J254" s="542">
        <v>37000</v>
      </c>
    </row>
    <row r="255" spans="1:10" ht="14.25" x14ac:dyDescent="0.2">
      <c r="A255" s="514"/>
      <c r="B255" s="528"/>
      <c r="C255" s="514"/>
      <c r="D255" s="514"/>
      <c r="E255" s="514"/>
      <c r="F255" s="514"/>
      <c r="G255" s="514"/>
      <c r="H255" s="514" t="s">
        <v>620</v>
      </c>
      <c r="I255" s="514" t="s">
        <v>541</v>
      </c>
      <c r="J255" s="542">
        <v>25000</v>
      </c>
    </row>
    <row r="256" spans="1:10" ht="14.25" x14ac:dyDescent="0.2">
      <c r="A256" s="514"/>
      <c r="B256" s="528"/>
      <c r="C256" s="514"/>
      <c r="D256" s="514"/>
      <c r="E256" s="514"/>
      <c r="F256" s="514"/>
      <c r="G256" s="514"/>
      <c r="H256" s="514" t="s">
        <v>621</v>
      </c>
      <c r="I256" s="514" t="s">
        <v>541</v>
      </c>
      <c r="J256" s="542">
        <v>10000</v>
      </c>
    </row>
    <row r="257" spans="1:10" ht="14.25" x14ac:dyDescent="0.2">
      <c r="A257" s="514"/>
      <c r="B257" s="528"/>
      <c r="C257" s="514"/>
      <c r="D257" s="514"/>
      <c r="E257" s="514"/>
      <c r="F257" s="514"/>
      <c r="G257" s="514"/>
      <c r="H257" s="514" t="s">
        <v>622</v>
      </c>
      <c r="I257" s="514" t="s">
        <v>541</v>
      </c>
      <c r="J257" s="542">
        <v>2000</v>
      </c>
    </row>
    <row r="258" spans="1:10" ht="14.25" x14ac:dyDescent="0.2">
      <c r="A258" s="514"/>
      <c r="B258" s="528"/>
      <c r="C258" s="514"/>
      <c r="D258" s="514"/>
      <c r="E258" s="514"/>
      <c r="F258" s="514"/>
      <c r="G258" s="514"/>
      <c r="H258" s="514" t="s">
        <v>623</v>
      </c>
      <c r="I258" s="514" t="s">
        <v>541</v>
      </c>
      <c r="J258" s="542">
        <v>20000</v>
      </c>
    </row>
    <row r="259" spans="1:10" ht="14.25" x14ac:dyDescent="0.2">
      <c r="A259" s="514"/>
      <c r="B259" s="528"/>
      <c r="C259" s="514"/>
      <c r="D259" s="514"/>
      <c r="E259" s="514"/>
      <c r="F259" s="514"/>
      <c r="G259" s="514"/>
      <c r="H259" s="514" t="s">
        <v>624</v>
      </c>
      <c r="I259" s="514" t="s">
        <v>541</v>
      </c>
      <c r="J259" s="542">
        <v>200</v>
      </c>
    </row>
    <row r="260" spans="1:10" ht="14.25" x14ac:dyDescent="0.2">
      <c r="A260" s="514"/>
      <c r="B260" s="528"/>
      <c r="C260" s="514"/>
      <c r="D260" s="514"/>
      <c r="E260" s="514"/>
      <c r="F260" s="514"/>
      <c r="G260" s="514"/>
      <c r="H260" s="514" t="s">
        <v>625</v>
      </c>
      <c r="I260" s="514" t="s">
        <v>541</v>
      </c>
      <c r="J260" s="542">
        <v>274990</v>
      </c>
    </row>
    <row r="261" spans="1:10" ht="14.25" x14ac:dyDescent="0.2">
      <c r="A261" s="514"/>
      <c r="B261" s="528"/>
      <c r="C261" s="514"/>
      <c r="D261" s="514"/>
      <c r="E261" s="514"/>
      <c r="F261" s="514"/>
      <c r="G261" s="514"/>
      <c r="H261" s="514" t="s">
        <v>544</v>
      </c>
      <c r="I261" s="514" t="s">
        <v>541</v>
      </c>
      <c r="J261" s="542">
        <v>184170</v>
      </c>
    </row>
    <row r="262" spans="1:10" ht="14.25" x14ac:dyDescent="0.2">
      <c r="A262" s="514"/>
      <c r="B262" s="528"/>
      <c r="C262" s="514"/>
      <c r="D262" s="514"/>
      <c r="E262" s="514"/>
      <c r="F262" s="514"/>
      <c r="G262" s="514"/>
      <c r="H262" s="514" t="s">
        <v>626</v>
      </c>
      <c r="I262" s="514" t="s">
        <v>541</v>
      </c>
      <c r="J262" s="542">
        <v>79108</v>
      </c>
    </row>
    <row r="263" spans="1:10" ht="14.25" x14ac:dyDescent="0.2">
      <c r="A263" s="514"/>
      <c r="B263" s="528"/>
      <c r="C263" s="514"/>
      <c r="D263" s="514"/>
      <c r="E263" s="514"/>
      <c r="F263" s="514"/>
      <c r="G263" s="514"/>
      <c r="H263" s="514" t="s">
        <v>627</v>
      </c>
      <c r="I263" s="514" t="s">
        <v>541</v>
      </c>
      <c r="J263" s="542">
        <v>100529</v>
      </c>
    </row>
    <row r="264" spans="1:10" ht="14.25" x14ac:dyDescent="0.2">
      <c r="A264" s="514"/>
      <c r="B264" s="528"/>
      <c r="C264" s="514"/>
      <c r="D264" s="514"/>
      <c r="E264" s="514"/>
      <c r="F264" s="514"/>
      <c r="G264" s="514"/>
      <c r="H264" s="514" t="s">
        <v>549</v>
      </c>
      <c r="I264" s="514" t="s">
        <v>541</v>
      </c>
      <c r="J264" s="542">
        <v>22000</v>
      </c>
    </row>
    <row r="265" spans="1:10" ht="14.25" x14ac:dyDescent="0.2">
      <c r="A265" s="514"/>
      <c r="B265" s="528"/>
      <c r="C265" s="514"/>
      <c r="D265" s="514"/>
      <c r="E265" s="514"/>
      <c r="F265" s="514"/>
      <c r="G265" s="514"/>
      <c r="H265" s="514" t="s">
        <v>628</v>
      </c>
      <c r="I265" s="514" t="s">
        <v>541</v>
      </c>
      <c r="J265" s="542">
        <v>840</v>
      </c>
    </row>
    <row r="266" spans="1:10" ht="14.25" x14ac:dyDescent="0.2">
      <c r="A266" s="514"/>
      <c r="B266" s="528"/>
      <c r="C266" s="514"/>
      <c r="D266" s="514"/>
      <c r="E266" s="514"/>
      <c r="F266" s="514"/>
      <c r="G266" s="514"/>
      <c r="H266" s="514" t="s">
        <v>545</v>
      </c>
      <c r="I266" s="514" t="s">
        <v>541</v>
      </c>
      <c r="J266" s="542">
        <v>15000</v>
      </c>
    </row>
    <row r="267" spans="1:10" ht="14.25" x14ac:dyDescent="0.2">
      <c r="A267" s="514"/>
      <c r="B267" s="528"/>
      <c r="C267" s="514"/>
      <c r="D267" s="514"/>
      <c r="E267" s="514"/>
      <c r="F267" s="514"/>
      <c r="G267" s="514"/>
      <c r="H267" s="514" t="s">
        <v>629</v>
      </c>
      <c r="I267" s="514" t="s">
        <v>541</v>
      </c>
      <c r="J267" s="542">
        <v>2800</v>
      </c>
    </row>
    <row r="268" spans="1:10" ht="14.25" x14ac:dyDescent="0.2">
      <c r="A268" s="514"/>
      <c r="B268" s="528"/>
      <c r="C268" s="514"/>
      <c r="D268" s="514"/>
      <c r="E268" s="514"/>
      <c r="F268" s="514"/>
      <c r="G268" s="514"/>
      <c r="H268" s="514" t="s">
        <v>630</v>
      </c>
      <c r="I268" s="514" t="s">
        <v>541</v>
      </c>
      <c r="J268" s="542">
        <v>400</v>
      </c>
    </row>
    <row r="269" spans="1:10" s="522" customFormat="1" ht="14.25" x14ac:dyDescent="0.2">
      <c r="A269" s="530"/>
      <c r="B269" s="530"/>
      <c r="C269" s="530">
        <v>132</v>
      </c>
      <c r="D269" s="530"/>
      <c r="E269" s="530"/>
      <c r="F269" s="530"/>
      <c r="G269" s="530">
        <v>35</v>
      </c>
      <c r="H269" s="530"/>
      <c r="I269" s="530"/>
      <c r="J269" s="544">
        <f>SUM(J232:J268)</f>
        <v>1732277</v>
      </c>
    </row>
    <row r="270" spans="1:10" ht="14.25" x14ac:dyDescent="0.2">
      <c r="A270" s="514"/>
      <c r="B270" s="528"/>
      <c r="C270" s="514">
        <v>137</v>
      </c>
      <c r="D270" s="514"/>
      <c r="E270" s="514" t="s">
        <v>542</v>
      </c>
      <c r="F270" s="514"/>
      <c r="G270" s="514">
        <v>35</v>
      </c>
      <c r="H270" s="514" t="s">
        <v>619</v>
      </c>
      <c r="I270" s="514" t="s">
        <v>541</v>
      </c>
      <c r="J270" s="542">
        <v>1574</v>
      </c>
    </row>
    <row r="271" spans="1:10" ht="14.25" x14ac:dyDescent="0.2">
      <c r="A271" s="514"/>
      <c r="B271" s="528"/>
      <c r="C271" s="514"/>
      <c r="D271" s="514"/>
      <c r="E271" s="514" t="s">
        <v>542</v>
      </c>
      <c r="F271" s="514"/>
      <c r="G271" s="514">
        <v>35</v>
      </c>
      <c r="H271" s="514" t="s">
        <v>579</v>
      </c>
      <c r="I271" s="514" t="s">
        <v>541</v>
      </c>
      <c r="J271" s="542">
        <v>426</v>
      </c>
    </row>
    <row r="272" spans="1:10" ht="14.25" x14ac:dyDescent="0.2">
      <c r="A272" s="514"/>
      <c r="B272" s="528"/>
      <c r="C272" s="514"/>
      <c r="D272" s="514"/>
      <c r="E272" s="514" t="s">
        <v>538</v>
      </c>
      <c r="F272" s="514"/>
      <c r="G272" s="514">
        <v>35</v>
      </c>
      <c r="H272" s="514" t="s">
        <v>631</v>
      </c>
      <c r="I272" s="514" t="s">
        <v>541</v>
      </c>
      <c r="J272" s="542">
        <v>-2000</v>
      </c>
    </row>
    <row r="273" spans="1:10" s="522" customFormat="1" ht="14.25" x14ac:dyDescent="0.2">
      <c r="A273" s="530"/>
      <c r="B273" s="530"/>
      <c r="C273" s="530">
        <v>137</v>
      </c>
      <c r="D273" s="530"/>
      <c r="E273" s="530"/>
      <c r="F273" s="530"/>
      <c r="G273" s="530">
        <v>35</v>
      </c>
      <c r="H273" s="530"/>
      <c r="I273" s="530"/>
      <c r="J273" s="544">
        <v>0</v>
      </c>
    </row>
    <row r="274" spans="1:10" ht="14.25" x14ac:dyDescent="0.2">
      <c r="A274" s="514"/>
      <c r="B274" s="528"/>
      <c r="C274" s="514">
        <v>136</v>
      </c>
      <c r="D274" s="514"/>
      <c r="E274" s="514" t="s">
        <v>542</v>
      </c>
      <c r="F274" s="514"/>
      <c r="G274" s="514">
        <v>35</v>
      </c>
      <c r="H274" s="514" t="s">
        <v>579</v>
      </c>
      <c r="I274" s="514" t="s">
        <v>541</v>
      </c>
      <c r="J274" s="542">
        <v>400</v>
      </c>
    </row>
    <row r="275" spans="1:10" ht="14.25" x14ac:dyDescent="0.2">
      <c r="A275" s="514"/>
      <c r="B275" s="528"/>
      <c r="C275" s="514"/>
      <c r="D275" s="514"/>
      <c r="E275" s="514" t="s">
        <v>538</v>
      </c>
      <c r="F275" s="514"/>
      <c r="G275" s="514">
        <v>35</v>
      </c>
      <c r="H275" s="514" t="s">
        <v>632</v>
      </c>
      <c r="I275" s="514" t="s">
        <v>541</v>
      </c>
      <c r="J275" s="542">
        <v>-100</v>
      </c>
    </row>
    <row r="276" spans="1:10" ht="14.25" x14ac:dyDescent="0.2">
      <c r="A276" s="514"/>
      <c r="B276" s="528"/>
      <c r="C276" s="514"/>
      <c r="D276" s="514"/>
      <c r="E276" s="514" t="s">
        <v>586</v>
      </c>
      <c r="F276" s="514"/>
      <c r="G276" s="514">
        <v>35</v>
      </c>
      <c r="H276" s="514" t="s">
        <v>540</v>
      </c>
      <c r="I276" s="514" t="s">
        <v>541</v>
      </c>
      <c r="J276" s="542">
        <v>2000</v>
      </c>
    </row>
    <row r="277" spans="1:10" ht="14.25" x14ac:dyDescent="0.2">
      <c r="A277" s="514"/>
      <c r="B277" s="528"/>
      <c r="C277" s="514"/>
      <c r="D277" s="514"/>
      <c r="E277" s="514" t="s">
        <v>538</v>
      </c>
      <c r="F277" s="514"/>
      <c r="G277" s="514">
        <v>35</v>
      </c>
      <c r="H277" s="514" t="s">
        <v>633</v>
      </c>
      <c r="I277" s="514" t="s">
        <v>541</v>
      </c>
      <c r="J277" s="542">
        <v>-300</v>
      </c>
    </row>
    <row r="278" spans="1:10" s="522" customFormat="1" ht="14.25" x14ac:dyDescent="0.2">
      <c r="A278" s="530"/>
      <c r="B278" s="530"/>
      <c r="C278" s="530">
        <v>136</v>
      </c>
      <c r="D278" s="530"/>
      <c r="E278" s="530"/>
      <c r="F278" s="530"/>
      <c r="G278" s="530">
        <v>35</v>
      </c>
      <c r="H278" s="530"/>
      <c r="I278" s="530"/>
      <c r="J278" s="544">
        <v>2000</v>
      </c>
    </row>
    <row r="279" spans="1:10" ht="15" x14ac:dyDescent="0.25">
      <c r="A279" s="527"/>
      <c r="B279" s="527"/>
      <c r="C279" s="527"/>
      <c r="D279" s="527"/>
      <c r="E279" s="545" t="s">
        <v>586</v>
      </c>
      <c r="F279" s="527"/>
      <c r="G279" s="545">
        <v>35</v>
      </c>
      <c r="H279" s="548"/>
      <c r="I279" s="548"/>
      <c r="J279" s="546">
        <f>SUM(J269+J273+J278)</f>
        <v>1734277</v>
      </c>
    </row>
    <row r="280" spans="1:10" ht="14.25" x14ac:dyDescent="0.2">
      <c r="A280" s="514"/>
      <c r="B280" s="528"/>
      <c r="C280" s="514">
        <v>132</v>
      </c>
      <c r="D280" s="514"/>
      <c r="E280" s="514"/>
      <c r="F280" s="514"/>
      <c r="G280" s="514">
        <v>31</v>
      </c>
      <c r="H280" s="514" t="s">
        <v>560</v>
      </c>
      <c r="I280" s="514" t="s">
        <v>541</v>
      </c>
      <c r="J280" s="542">
        <v>2676853</v>
      </c>
    </row>
    <row r="281" spans="1:10" ht="14.25" x14ac:dyDescent="0.2">
      <c r="A281" s="514"/>
      <c r="B281" s="528"/>
      <c r="C281" s="514"/>
      <c r="D281" s="514"/>
      <c r="E281" s="514"/>
      <c r="F281" s="514"/>
      <c r="G281" s="514">
        <v>31</v>
      </c>
      <c r="H281" s="514" t="s">
        <v>559</v>
      </c>
      <c r="I281" s="514" t="s">
        <v>541</v>
      </c>
      <c r="J281" s="542">
        <v>1030856</v>
      </c>
    </row>
    <row r="282" spans="1:10" ht="14.25" x14ac:dyDescent="0.2">
      <c r="A282" s="514"/>
      <c r="B282" s="528"/>
      <c r="C282" s="514"/>
      <c r="D282" s="514"/>
      <c r="E282" s="514"/>
      <c r="F282" s="514"/>
      <c r="G282" s="514">
        <v>31</v>
      </c>
      <c r="H282" s="514" t="s">
        <v>634</v>
      </c>
      <c r="I282" s="514" t="s">
        <v>541</v>
      </c>
      <c r="J282" s="542">
        <v>300000</v>
      </c>
    </row>
    <row r="283" spans="1:10" ht="14.25" x14ac:dyDescent="0.2">
      <c r="A283" s="514"/>
      <c r="B283" s="528"/>
      <c r="C283" s="514"/>
      <c r="D283" s="514"/>
      <c r="E283" s="514"/>
      <c r="F283" s="514"/>
      <c r="G283" s="514">
        <v>31</v>
      </c>
      <c r="H283" s="514" t="s">
        <v>551</v>
      </c>
      <c r="I283" s="514" t="s">
        <v>541</v>
      </c>
      <c r="J283" s="542">
        <v>2100000</v>
      </c>
    </row>
    <row r="284" spans="1:10" ht="14.25" x14ac:dyDescent="0.2">
      <c r="A284" s="514"/>
      <c r="B284" s="528"/>
      <c r="C284" s="514"/>
      <c r="D284" s="514"/>
      <c r="E284" s="514"/>
      <c r="F284" s="514"/>
      <c r="G284" s="514">
        <v>31</v>
      </c>
      <c r="H284" s="514" t="s">
        <v>635</v>
      </c>
      <c r="I284" s="514" t="s">
        <v>541</v>
      </c>
      <c r="J284" s="542">
        <v>130000</v>
      </c>
    </row>
    <row r="285" spans="1:10" ht="14.25" x14ac:dyDescent="0.2">
      <c r="A285" s="514"/>
      <c r="B285" s="528"/>
      <c r="C285" s="514"/>
      <c r="D285" s="514"/>
      <c r="E285" s="514"/>
      <c r="F285" s="514"/>
      <c r="G285" s="514">
        <v>31</v>
      </c>
      <c r="H285" s="514" t="s">
        <v>636</v>
      </c>
      <c r="I285" s="514" t="s">
        <v>541</v>
      </c>
      <c r="J285" s="542">
        <v>15000</v>
      </c>
    </row>
    <row r="286" spans="1:10" ht="14.25" x14ac:dyDescent="0.2">
      <c r="A286" s="514"/>
      <c r="B286" s="528"/>
      <c r="C286" s="514"/>
      <c r="D286" s="514"/>
      <c r="E286" s="514"/>
      <c r="F286" s="514"/>
      <c r="G286" s="514">
        <v>31</v>
      </c>
      <c r="H286" s="514" t="s">
        <v>554</v>
      </c>
      <c r="I286" s="514" t="s">
        <v>541</v>
      </c>
      <c r="J286" s="542">
        <v>74070</v>
      </c>
    </row>
    <row r="287" spans="1:10" ht="14.25" x14ac:dyDescent="0.2">
      <c r="A287" s="514"/>
      <c r="B287" s="528"/>
      <c r="C287" s="514"/>
      <c r="D287" s="514"/>
      <c r="E287" s="514"/>
      <c r="F287" s="514"/>
      <c r="G287" s="514">
        <v>31</v>
      </c>
      <c r="H287" s="514" t="s">
        <v>637</v>
      </c>
      <c r="I287" s="514" t="s">
        <v>541</v>
      </c>
      <c r="J287" s="542">
        <v>425000</v>
      </c>
    </row>
    <row r="288" spans="1:10" ht="14.25" x14ac:dyDescent="0.2">
      <c r="A288" s="514"/>
      <c r="B288" s="528"/>
      <c r="C288" s="514"/>
      <c r="D288" s="514"/>
      <c r="E288" s="514"/>
      <c r="F288" s="514"/>
      <c r="G288" s="514">
        <v>31</v>
      </c>
      <c r="H288" s="514" t="s">
        <v>638</v>
      </c>
      <c r="I288" s="514" t="s">
        <v>541</v>
      </c>
      <c r="J288" s="542">
        <v>570000</v>
      </c>
    </row>
    <row r="289" spans="1:10" ht="14.25" x14ac:dyDescent="0.2">
      <c r="A289" s="514"/>
      <c r="B289" s="528"/>
      <c r="C289" s="514"/>
      <c r="D289" s="514"/>
      <c r="E289" s="514"/>
      <c r="F289" s="514"/>
      <c r="G289" s="514">
        <v>31</v>
      </c>
      <c r="H289" s="514" t="s">
        <v>572</v>
      </c>
      <c r="I289" s="514" t="s">
        <v>541</v>
      </c>
      <c r="J289" s="542">
        <v>100000</v>
      </c>
    </row>
    <row r="290" spans="1:10" ht="14.25" x14ac:dyDescent="0.2">
      <c r="A290" s="514"/>
      <c r="B290" s="528"/>
      <c r="C290" s="514"/>
      <c r="D290" s="514"/>
      <c r="E290" s="514"/>
      <c r="F290" s="514"/>
      <c r="G290" s="514">
        <v>31</v>
      </c>
      <c r="H290" s="514" t="s">
        <v>574</v>
      </c>
      <c r="I290" s="514" t="s">
        <v>541</v>
      </c>
      <c r="J290" s="542">
        <v>100000</v>
      </c>
    </row>
    <row r="291" spans="1:10" s="522" customFormat="1" ht="14.25" x14ac:dyDescent="0.2">
      <c r="A291" s="530"/>
      <c r="B291" s="530"/>
      <c r="C291" s="530">
        <v>132</v>
      </c>
      <c r="D291" s="530"/>
      <c r="E291" s="530" t="s">
        <v>586</v>
      </c>
      <c r="F291" s="530"/>
      <c r="G291" s="530">
        <v>31</v>
      </c>
      <c r="H291" s="530"/>
      <c r="I291" s="530"/>
      <c r="J291" s="544">
        <v>7521779</v>
      </c>
    </row>
    <row r="292" spans="1:10" s="522" customFormat="1" ht="14.25" x14ac:dyDescent="0.2">
      <c r="A292" s="514"/>
      <c r="B292" s="528"/>
      <c r="C292" s="514">
        <v>132</v>
      </c>
      <c r="D292" s="514"/>
      <c r="E292" s="514"/>
      <c r="F292" s="514"/>
      <c r="G292" s="514">
        <v>390</v>
      </c>
      <c r="H292" s="514" t="s">
        <v>639</v>
      </c>
      <c r="I292" s="514" t="s">
        <v>541</v>
      </c>
      <c r="J292" s="542">
        <v>17791</v>
      </c>
    </row>
    <row r="293" spans="1:10" s="522" customFormat="1" ht="14.25" x14ac:dyDescent="0.2">
      <c r="A293" s="530"/>
      <c r="B293" s="530"/>
      <c r="C293" s="530">
        <v>132</v>
      </c>
      <c r="D293" s="530"/>
      <c r="E293" s="530"/>
      <c r="F293" s="530"/>
      <c r="G293" s="530">
        <v>390</v>
      </c>
      <c r="H293" s="530"/>
      <c r="I293" s="530"/>
      <c r="J293" s="544">
        <v>17791</v>
      </c>
    </row>
    <row r="294" spans="1:10" s="522" customFormat="1" ht="14.25" x14ac:dyDescent="0.2">
      <c r="A294" s="514"/>
      <c r="B294" s="528"/>
      <c r="C294" s="514">
        <v>132</v>
      </c>
      <c r="D294" s="514"/>
      <c r="E294" s="514"/>
      <c r="F294" s="514"/>
      <c r="G294" s="514">
        <v>380</v>
      </c>
      <c r="H294" s="514" t="s">
        <v>639</v>
      </c>
      <c r="I294" s="514" t="s">
        <v>541</v>
      </c>
      <c r="J294" s="542">
        <v>41261</v>
      </c>
    </row>
    <row r="295" spans="1:10" s="522" customFormat="1" ht="14.25" x14ac:dyDescent="0.2">
      <c r="A295" s="530"/>
      <c r="B295" s="530"/>
      <c r="C295" s="530">
        <v>132</v>
      </c>
      <c r="D295" s="530"/>
      <c r="E295" s="530"/>
      <c r="F295" s="530"/>
      <c r="G295" s="530">
        <v>380</v>
      </c>
      <c r="H295" s="530"/>
      <c r="I295" s="530"/>
      <c r="J295" s="544">
        <v>41261</v>
      </c>
    </row>
    <row r="296" spans="1:10" s="522" customFormat="1" ht="14.25" x14ac:dyDescent="0.2">
      <c r="A296" s="514"/>
      <c r="B296" s="528"/>
      <c r="C296" s="514">
        <v>132</v>
      </c>
      <c r="D296" s="514"/>
      <c r="E296" s="514"/>
      <c r="F296" s="514"/>
      <c r="G296" s="514">
        <v>370</v>
      </c>
      <c r="H296" s="514" t="s">
        <v>639</v>
      </c>
      <c r="I296" s="514" t="s">
        <v>541</v>
      </c>
      <c r="J296" s="542">
        <v>19380</v>
      </c>
    </row>
    <row r="297" spans="1:10" s="522" customFormat="1" ht="14.25" x14ac:dyDescent="0.2">
      <c r="A297" s="530"/>
      <c r="B297" s="530"/>
      <c r="C297" s="530">
        <v>132</v>
      </c>
      <c r="D297" s="530"/>
      <c r="E297" s="530"/>
      <c r="F297" s="530"/>
      <c r="G297" s="530">
        <v>370</v>
      </c>
      <c r="H297" s="530"/>
      <c r="I297" s="530"/>
      <c r="J297" s="544">
        <v>19380</v>
      </c>
    </row>
    <row r="298" spans="1:10" s="522" customFormat="1" ht="14.25" x14ac:dyDescent="0.2">
      <c r="A298" s="514"/>
      <c r="B298" s="528"/>
      <c r="C298" s="514">
        <v>132</v>
      </c>
      <c r="D298" s="514"/>
      <c r="E298" s="514"/>
      <c r="F298" s="514"/>
      <c r="G298" s="514">
        <v>360</v>
      </c>
      <c r="H298" s="514" t="s">
        <v>639</v>
      </c>
      <c r="I298" s="514" t="s">
        <v>541</v>
      </c>
      <c r="J298" s="542">
        <v>1950</v>
      </c>
    </row>
    <row r="299" spans="1:10" s="522" customFormat="1" ht="14.25" x14ac:dyDescent="0.2">
      <c r="A299" s="530"/>
      <c r="B299" s="530"/>
      <c r="C299" s="530">
        <v>132</v>
      </c>
      <c r="D299" s="530"/>
      <c r="E299" s="530"/>
      <c r="F299" s="530"/>
      <c r="G299" s="530">
        <v>360</v>
      </c>
      <c r="H299" s="530"/>
      <c r="I299" s="530"/>
      <c r="J299" s="544">
        <v>1950</v>
      </c>
    </row>
    <row r="300" spans="1:10" ht="14.25" x14ac:dyDescent="0.2">
      <c r="A300" s="514"/>
      <c r="B300" s="528"/>
      <c r="C300" s="514">
        <v>132</v>
      </c>
      <c r="D300" s="514"/>
      <c r="E300" s="514"/>
      <c r="F300" s="514"/>
      <c r="G300" s="514">
        <v>340</v>
      </c>
      <c r="H300" s="514" t="s">
        <v>639</v>
      </c>
      <c r="I300" s="514" t="s">
        <v>541</v>
      </c>
      <c r="J300" s="542">
        <v>85654</v>
      </c>
    </row>
    <row r="301" spans="1:10" s="522" customFormat="1" ht="14.25" x14ac:dyDescent="0.2">
      <c r="A301" s="530"/>
      <c r="B301" s="530"/>
      <c r="C301" s="530">
        <v>132</v>
      </c>
      <c r="D301" s="530"/>
      <c r="E301" s="530"/>
      <c r="F301" s="530"/>
      <c r="G301" s="530">
        <v>340</v>
      </c>
      <c r="H301" s="530"/>
      <c r="I301" s="530"/>
      <c r="J301" s="544">
        <v>85654</v>
      </c>
    </row>
    <row r="302" spans="1:10" ht="14.25" x14ac:dyDescent="0.2">
      <c r="A302" s="514"/>
      <c r="B302" s="528"/>
      <c r="C302" s="514">
        <v>132</v>
      </c>
      <c r="D302" s="514"/>
      <c r="E302" s="514"/>
      <c r="F302" s="514"/>
      <c r="G302" s="514">
        <v>330</v>
      </c>
      <c r="H302" s="514" t="s">
        <v>639</v>
      </c>
      <c r="I302" s="514" t="s">
        <v>541</v>
      </c>
      <c r="J302" s="542">
        <v>16365</v>
      </c>
    </row>
    <row r="303" spans="1:10" s="522" customFormat="1" ht="14.25" x14ac:dyDescent="0.2">
      <c r="A303" s="530"/>
      <c r="B303" s="530"/>
      <c r="C303" s="530">
        <v>132</v>
      </c>
      <c r="D303" s="530"/>
      <c r="E303" s="530"/>
      <c r="F303" s="530"/>
      <c r="G303" s="530">
        <v>330</v>
      </c>
      <c r="H303" s="530"/>
      <c r="I303" s="530"/>
      <c r="J303" s="544">
        <v>16365</v>
      </c>
    </row>
    <row r="304" spans="1:10" ht="14.25" x14ac:dyDescent="0.2">
      <c r="A304" s="514"/>
      <c r="B304" s="528"/>
      <c r="C304" s="514">
        <v>132</v>
      </c>
      <c r="D304" s="514"/>
      <c r="E304" s="514"/>
      <c r="F304" s="514"/>
      <c r="G304" s="514">
        <v>320</v>
      </c>
      <c r="H304" s="514" t="s">
        <v>639</v>
      </c>
      <c r="I304" s="514" t="s">
        <v>541</v>
      </c>
      <c r="J304" s="542">
        <v>12195</v>
      </c>
    </row>
    <row r="305" spans="1:10" s="522" customFormat="1" ht="14.25" x14ac:dyDescent="0.2">
      <c r="A305" s="530"/>
      <c r="B305" s="530"/>
      <c r="C305" s="530">
        <v>132</v>
      </c>
      <c r="D305" s="530"/>
      <c r="E305" s="530"/>
      <c r="F305" s="530"/>
      <c r="G305" s="530">
        <v>320</v>
      </c>
      <c r="H305" s="530"/>
      <c r="I305" s="530"/>
      <c r="J305" s="544">
        <v>12195</v>
      </c>
    </row>
    <row r="306" spans="1:10" ht="14.25" x14ac:dyDescent="0.2">
      <c r="A306" s="514"/>
      <c r="B306" s="528"/>
      <c r="C306" s="514">
        <v>132</v>
      </c>
      <c r="D306" s="514"/>
      <c r="E306" s="514"/>
      <c r="F306" s="514"/>
      <c r="G306" s="514">
        <v>310</v>
      </c>
      <c r="H306" s="514" t="s">
        <v>639</v>
      </c>
      <c r="I306" s="514" t="s">
        <v>541</v>
      </c>
      <c r="J306" s="542">
        <v>12100</v>
      </c>
    </row>
    <row r="307" spans="1:10" s="522" customFormat="1" ht="14.25" x14ac:dyDescent="0.2">
      <c r="A307" s="530"/>
      <c r="B307" s="530"/>
      <c r="C307" s="530">
        <v>132</v>
      </c>
      <c r="D307" s="530"/>
      <c r="E307" s="530"/>
      <c r="F307" s="530"/>
      <c r="G307" s="530">
        <v>310</v>
      </c>
      <c r="H307" s="530"/>
      <c r="I307" s="530"/>
      <c r="J307" s="544">
        <v>12100</v>
      </c>
    </row>
    <row r="308" spans="1:10" ht="14.25" x14ac:dyDescent="0.2">
      <c r="A308" s="514"/>
      <c r="B308" s="528"/>
      <c r="C308" s="514">
        <v>132</v>
      </c>
      <c r="D308" s="514"/>
      <c r="E308" s="514"/>
      <c r="F308" s="514"/>
      <c r="G308" s="514">
        <v>300</v>
      </c>
      <c r="H308" s="514" t="s">
        <v>639</v>
      </c>
      <c r="I308" s="514" t="s">
        <v>541</v>
      </c>
      <c r="J308" s="542">
        <v>15000</v>
      </c>
    </row>
    <row r="309" spans="1:10" s="522" customFormat="1" ht="14.25" x14ac:dyDescent="0.2">
      <c r="A309" s="530"/>
      <c r="B309" s="530"/>
      <c r="C309" s="530">
        <v>132</v>
      </c>
      <c r="D309" s="530"/>
      <c r="E309" s="530"/>
      <c r="F309" s="530"/>
      <c r="G309" s="530">
        <v>300</v>
      </c>
      <c r="H309" s="530"/>
      <c r="I309" s="530"/>
      <c r="J309" s="544">
        <v>15000</v>
      </c>
    </row>
    <row r="310" spans="1:10" ht="14.25" x14ac:dyDescent="0.2">
      <c r="A310" s="514"/>
      <c r="B310" s="528"/>
      <c r="C310" s="514">
        <v>132</v>
      </c>
      <c r="D310" s="514"/>
      <c r="E310" s="514"/>
      <c r="F310" s="514"/>
      <c r="G310" s="514">
        <v>280</v>
      </c>
      <c r="H310" s="514" t="s">
        <v>639</v>
      </c>
      <c r="I310" s="514" t="s">
        <v>541</v>
      </c>
      <c r="J310" s="542">
        <v>2815</v>
      </c>
    </row>
    <row r="311" spans="1:10" s="522" customFormat="1" ht="14.25" x14ac:dyDescent="0.2">
      <c r="A311" s="530"/>
      <c r="B311" s="530"/>
      <c r="C311" s="530">
        <v>132</v>
      </c>
      <c r="D311" s="530"/>
      <c r="E311" s="530"/>
      <c r="F311" s="530"/>
      <c r="G311" s="530">
        <v>280</v>
      </c>
      <c r="H311" s="530"/>
      <c r="I311" s="530"/>
      <c r="J311" s="544">
        <v>2815</v>
      </c>
    </row>
    <row r="312" spans="1:10" ht="14.25" x14ac:dyDescent="0.2">
      <c r="A312" s="514"/>
      <c r="B312" s="528"/>
      <c r="C312" s="514">
        <v>132</v>
      </c>
      <c r="D312" s="514"/>
      <c r="E312" s="514"/>
      <c r="F312" s="514"/>
      <c r="G312" s="514">
        <v>270</v>
      </c>
      <c r="H312" s="514" t="s">
        <v>639</v>
      </c>
      <c r="I312" s="514" t="s">
        <v>541</v>
      </c>
      <c r="J312" s="542">
        <v>32780</v>
      </c>
    </row>
    <row r="313" spans="1:10" s="522" customFormat="1" ht="14.25" x14ac:dyDescent="0.2">
      <c r="A313" s="530"/>
      <c r="B313" s="530"/>
      <c r="C313" s="530">
        <v>132</v>
      </c>
      <c r="D313" s="530"/>
      <c r="E313" s="530"/>
      <c r="F313" s="530"/>
      <c r="G313" s="530">
        <v>270</v>
      </c>
      <c r="H313" s="530"/>
      <c r="I313" s="530"/>
      <c r="J313" s="544">
        <v>32780</v>
      </c>
    </row>
    <row r="314" spans="1:10" ht="14.25" x14ac:dyDescent="0.2">
      <c r="A314" s="514"/>
      <c r="B314" s="528"/>
      <c r="C314" s="514">
        <v>132</v>
      </c>
      <c r="D314" s="514"/>
      <c r="E314" s="514"/>
      <c r="F314" s="514"/>
      <c r="G314" s="514">
        <v>260</v>
      </c>
      <c r="H314" s="514" t="s">
        <v>639</v>
      </c>
      <c r="I314" s="514" t="s">
        <v>541</v>
      </c>
      <c r="J314" s="542">
        <v>11000</v>
      </c>
    </row>
    <row r="315" spans="1:10" s="522" customFormat="1" ht="14.25" x14ac:dyDescent="0.2">
      <c r="A315" s="530"/>
      <c r="B315" s="530"/>
      <c r="C315" s="530">
        <v>132</v>
      </c>
      <c r="D315" s="530"/>
      <c r="E315" s="530"/>
      <c r="F315" s="530"/>
      <c r="G315" s="530">
        <v>260</v>
      </c>
      <c r="H315" s="530"/>
      <c r="I315" s="530"/>
      <c r="J315" s="544">
        <v>11000</v>
      </c>
    </row>
    <row r="316" spans="1:10" ht="14.25" x14ac:dyDescent="0.2">
      <c r="A316" s="514"/>
      <c r="B316" s="528"/>
      <c r="C316" s="514">
        <v>132</v>
      </c>
      <c r="D316" s="514"/>
      <c r="E316" s="514"/>
      <c r="F316" s="514"/>
      <c r="G316" s="514">
        <v>250</v>
      </c>
      <c r="H316" s="514" t="s">
        <v>639</v>
      </c>
      <c r="I316" s="514" t="s">
        <v>541</v>
      </c>
      <c r="J316" s="542">
        <v>21120</v>
      </c>
    </row>
    <row r="317" spans="1:10" s="522" customFormat="1" ht="14.25" x14ac:dyDescent="0.2">
      <c r="A317" s="530"/>
      <c r="B317" s="530"/>
      <c r="C317" s="530">
        <v>132</v>
      </c>
      <c r="D317" s="530"/>
      <c r="E317" s="530"/>
      <c r="F317" s="530"/>
      <c r="G317" s="530">
        <v>250</v>
      </c>
      <c r="H317" s="530"/>
      <c r="I317" s="530"/>
      <c r="J317" s="544">
        <v>21120</v>
      </c>
    </row>
    <row r="318" spans="1:10" ht="14.25" x14ac:dyDescent="0.2">
      <c r="A318" s="514"/>
      <c r="B318" s="528"/>
      <c r="C318" s="514">
        <v>132</v>
      </c>
      <c r="D318" s="514"/>
      <c r="E318" s="514"/>
      <c r="F318" s="514"/>
      <c r="G318" s="514">
        <v>240</v>
      </c>
      <c r="H318" s="514" t="s">
        <v>639</v>
      </c>
      <c r="I318" s="514" t="s">
        <v>541</v>
      </c>
      <c r="J318" s="542">
        <v>2860</v>
      </c>
    </row>
    <row r="319" spans="1:10" s="522" customFormat="1" ht="14.25" x14ac:dyDescent="0.2">
      <c r="A319" s="530"/>
      <c r="B319" s="530"/>
      <c r="C319" s="530">
        <v>132</v>
      </c>
      <c r="D319" s="530"/>
      <c r="E319" s="530"/>
      <c r="F319" s="530"/>
      <c r="G319" s="530">
        <v>240</v>
      </c>
      <c r="H319" s="530"/>
      <c r="I319" s="530"/>
      <c r="J319" s="544">
        <v>2860</v>
      </c>
    </row>
    <row r="320" spans="1:10" ht="14.25" x14ac:dyDescent="0.2">
      <c r="A320" s="514"/>
      <c r="B320" s="528"/>
      <c r="C320" s="514">
        <v>132</v>
      </c>
      <c r="D320" s="514"/>
      <c r="E320" s="514"/>
      <c r="F320" s="514"/>
      <c r="G320" s="514">
        <v>210</v>
      </c>
      <c r="H320" s="514" t="s">
        <v>639</v>
      </c>
      <c r="I320" s="514" t="s">
        <v>541</v>
      </c>
      <c r="J320" s="542">
        <v>41970</v>
      </c>
    </row>
    <row r="321" spans="1:10" s="522" customFormat="1" ht="14.25" x14ac:dyDescent="0.2">
      <c r="A321" s="530"/>
      <c r="B321" s="530"/>
      <c r="C321" s="530">
        <v>132</v>
      </c>
      <c r="D321" s="530"/>
      <c r="E321" s="530"/>
      <c r="F321" s="530"/>
      <c r="G321" s="530">
        <v>210</v>
      </c>
      <c r="H321" s="530"/>
      <c r="I321" s="530"/>
      <c r="J321" s="544">
        <v>41970</v>
      </c>
    </row>
    <row r="322" spans="1:10" ht="14.25" x14ac:dyDescent="0.2">
      <c r="A322" s="514"/>
      <c r="B322" s="528"/>
      <c r="C322" s="514">
        <v>132</v>
      </c>
      <c r="D322" s="514"/>
      <c r="E322" s="514"/>
      <c r="F322" s="514"/>
      <c r="G322" s="514">
        <v>200</v>
      </c>
      <c r="H322" s="514" t="s">
        <v>639</v>
      </c>
      <c r="I322" s="514" t="s">
        <v>541</v>
      </c>
      <c r="J322" s="542">
        <v>15938</v>
      </c>
    </row>
    <row r="323" spans="1:10" s="522" customFormat="1" ht="14.25" x14ac:dyDescent="0.2">
      <c r="A323" s="530"/>
      <c r="B323" s="530"/>
      <c r="C323" s="530">
        <v>132</v>
      </c>
      <c r="D323" s="530"/>
      <c r="E323" s="530"/>
      <c r="F323" s="530"/>
      <c r="G323" s="530">
        <v>200</v>
      </c>
      <c r="H323" s="530"/>
      <c r="I323" s="530"/>
      <c r="J323" s="544">
        <v>15938</v>
      </c>
    </row>
    <row r="324" spans="1:10" ht="14.25" x14ac:dyDescent="0.2">
      <c r="A324" s="514"/>
      <c r="B324" s="528"/>
      <c r="C324" s="514">
        <v>132</v>
      </c>
      <c r="D324" s="514"/>
      <c r="E324" s="514"/>
      <c r="F324" s="514"/>
      <c r="G324" s="514">
        <v>190</v>
      </c>
      <c r="H324" s="514" t="s">
        <v>639</v>
      </c>
      <c r="I324" s="514" t="s">
        <v>541</v>
      </c>
      <c r="J324" s="542">
        <v>76800</v>
      </c>
    </row>
    <row r="325" spans="1:10" s="522" customFormat="1" ht="14.25" x14ac:dyDescent="0.2">
      <c r="A325" s="530"/>
      <c r="B325" s="530"/>
      <c r="C325" s="530">
        <v>132</v>
      </c>
      <c r="D325" s="530"/>
      <c r="E325" s="530"/>
      <c r="F325" s="530"/>
      <c r="G325" s="530">
        <v>190</v>
      </c>
      <c r="H325" s="530"/>
      <c r="I325" s="530"/>
      <c r="J325" s="544">
        <v>76800</v>
      </c>
    </row>
    <row r="326" spans="1:10" ht="14.25" x14ac:dyDescent="0.2">
      <c r="A326" s="514"/>
      <c r="B326" s="528"/>
      <c r="C326" s="514">
        <v>132</v>
      </c>
      <c r="D326" s="514"/>
      <c r="E326" s="514"/>
      <c r="F326" s="514"/>
      <c r="G326" s="514">
        <v>180</v>
      </c>
      <c r="H326" s="514" t="s">
        <v>639</v>
      </c>
      <c r="I326" s="514" t="s">
        <v>541</v>
      </c>
      <c r="J326" s="542">
        <v>25293</v>
      </c>
    </row>
    <row r="327" spans="1:10" s="522" customFormat="1" ht="14.25" x14ac:dyDescent="0.2">
      <c r="A327" s="530"/>
      <c r="B327" s="530"/>
      <c r="C327" s="530">
        <v>132</v>
      </c>
      <c r="D327" s="530"/>
      <c r="E327" s="530"/>
      <c r="F327" s="530"/>
      <c r="G327" s="530">
        <v>180</v>
      </c>
      <c r="H327" s="530"/>
      <c r="I327" s="530"/>
      <c r="J327" s="544">
        <v>25293</v>
      </c>
    </row>
    <row r="328" spans="1:10" ht="14.25" x14ac:dyDescent="0.2">
      <c r="A328" s="514"/>
      <c r="B328" s="528"/>
      <c r="C328" s="514">
        <v>132</v>
      </c>
      <c r="D328" s="514"/>
      <c r="E328" s="514"/>
      <c r="F328" s="514"/>
      <c r="G328" s="514">
        <v>170</v>
      </c>
      <c r="H328" s="514" t="s">
        <v>639</v>
      </c>
      <c r="I328" s="514" t="s">
        <v>541</v>
      </c>
      <c r="J328" s="542">
        <v>10700</v>
      </c>
    </row>
    <row r="329" spans="1:10" s="522" customFormat="1" ht="14.25" x14ac:dyDescent="0.2">
      <c r="A329" s="530"/>
      <c r="B329" s="530"/>
      <c r="C329" s="530">
        <v>132</v>
      </c>
      <c r="D329" s="530"/>
      <c r="E329" s="530"/>
      <c r="F329" s="530"/>
      <c r="G329" s="530">
        <v>170</v>
      </c>
      <c r="H329" s="530"/>
      <c r="I329" s="530"/>
      <c r="J329" s="544">
        <v>10700</v>
      </c>
    </row>
    <row r="330" spans="1:10" ht="14.25" x14ac:dyDescent="0.2">
      <c r="A330" s="514"/>
      <c r="B330" s="528"/>
      <c r="C330" s="514">
        <v>132</v>
      </c>
      <c r="D330" s="514"/>
      <c r="E330" s="514"/>
      <c r="F330" s="514"/>
      <c r="G330" s="514">
        <v>160</v>
      </c>
      <c r="H330" s="514" t="s">
        <v>639</v>
      </c>
      <c r="I330" s="514" t="s">
        <v>541</v>
      </c>
      <c r="J330" s="542">
        <v>32000</v>
      </c>
    </row>
    <row r="331" spans="1:10" s="522" customFormat="1" ht="14.25" x14ac:dyDescent="0.2">
      <c r="A331" s="530"/>
      <c r="B331" s="530"/>
      <c r="C331" s="530">
        <v>132</v>
      </c>
      <c r="D331" s="530"/>
      <c r="E331" s="530"/>
      <c r="F331" s="530"/>
      <c r="G331" s="530">
        <v>160</v>
      </c>
      <c r="H331" s="530"/>
      <c r="I331" s="530"/>
      <c r="J331" s="544">
        <v>32000</v>
      </c>
    </row>
    <row r="332" spans="1:10" ht="14.25" x14ac:dyDescent="0.2">
      <c r="A332" s="514"/>
      <c r="B332" s="528"/>
      <c r="C332" s="514">
        <v>132</v>
      </c>
      <c r="D332" s="514"/>
      <c r="E332" s="514"/>
      <c r="F332" s="514"/>
      <c r="G332" s="514">
        <v>150</v>
      </c>
      <c r="H332" s="514" t="s">
        <v>639</v>
      </c>
      <c r="I332" s="514" t="s">
        <v>541</v>
      </c>
      <c r="J332" s="542">
        <v>21500</v>
      </c>
    </row>
    <row r="333" spans="1:10" s="522" customFormat="1" ht="14.25" x14ac:dyDescent="0.2">
      <c r="A333" s="530"/>
      <c r="B333" s="530"/>
      <c r="C333" s="530">
        <v>132</v>
      </c>
      <c r="D333" s="530"/>
      <c r="E333" s="530"/>
      <c r="F333" s="530"/>
      <c r="G333" s="530">
        <v>150</v>
      </c>
      <c r="H333" s="530"/>
      <c r="I333" s="530"/>
      <c r="J333" s="544">
        <v>21500</v>
      </c>
    </row>
    <row r="334" spans="1:10" ht="14.25" x14ac:dyDescent="0.2">
      <c r="A334" s="514"/>
      <c r="B334" s="528"/>
      <c r="C334" s="514">
        <v>132</v>
      </c>
      <c r="D334" s="514"/>
      <c r="E334" s="514"/>
      <c r="F334" s="514"/>
      <c r="G334" s="514">
        <v>140</v>
      </c>
      <c r="H334" s="514" t="s">
        <v>639</v>
      </c>
      <c r="I334" s="514" t="s">
        <v>541</v>
      </c>
      <c r="J334" s="542">
        <v>45955</v>
      </c>
    </row>
    <row r="335" spans="1:10" s="522" customFormat="1" ht="14.25" x14ac:dyDescent="0.2">
      <c r="A335" s="530"/>
      <c r="B335" s="530"/>
      <c r="C335" s="530">
        <v>132</v>
      </c>
      <c r="D335" s="530"/>
      <c r="E335" s="530"/>
      <c r="F335" s="530"/>
      <c r="G335" s="530">
        <v>140</v>
      </c>
      <c r="H335" s="530"/>
      <c r="I335" s="530"/>
      <c r="J335" s="544">
        <v>45955</v>
      </c>
    </row>
    <row r="336" spans="1:10" ht="14.25" x14ac:dyDescent="0.2">
      <c r="A336" s="514"/>
      <c r="B336" s="528"/>
      <c r="C336" s="514">
        <v>132</v>
      </c>
      <c r="D336" s="514"/>
      <c r="E336" s="514"/>
      <c r="F336" s="514"/>
      <c r="G336" s="514">
        <v>130</v>
      </c>
      <c r="H336" s="514" t="s">
        <v>639</v>
      </c>
      <c r="I336" s="514" t="s">
        <v>541</v>
      </c>
      <c r="J336" s="542">
        <v>13660</v>
      </c>
    </row>
    <row r="337" spans="1:10" s="522" customFormat="1" ht="14.25" x14ac:dyDescent="0.2">
      <c r="A337" s="530"/>
      <c r="B337" s="530"/>
      <c r="C337" s="530">
        <v>132</v>
      </c>
      <c r="D337" s="530"/>
      <c r="E337" s="530"/>
      <c r="F337" s="530"/>
      <c r="G337" s="530">
        <v>130</v>
      </c>
      <c r="H337" s="530"/>
      <c r="I337" s="530"/>
      <c r="J337" s="544">
        <v>13660</v>
      </c>
    </row>
    <row r="338" spans="1:10" ht="14.25" x14ac:dyDescent="0.2">
      <c r="A338" s="514"/>
      <c r="B338" s="528"/>
      <c r="C338" s="514">
        <v>132</v>
      </c>
      <c r="D338" s="514"/>
      <c r="E338" s="514"/>
      <c r="F338" s="514"/>
      <c r="G338" s="514">
        <v>120</v>
      </c>
      <c r="H338" s="514" t="s">
        <v>639</v>
      </c>
      <c r="I338" s="514" t="s">
        <v>541</v>
      </c>
      <c r="J338" s="542">
        <v>26270</v>
      </c>
    </row>
    <row r="339" spans="1:10" s="522" customFormat="1" ht="14.25" x14ac:dyDescent="0.2">
      <c r="A339" s="530"/>
      <c r="B339" s="530"/>
      <c r="C339" s="530">
        <v>132</v>
      </c>
      <c r="D339" s="530"/>
      <c r="E339" s="530"/>
      <c r="F339" s="530"/>
      <c r="G339" s="530">
        <v>120</v>
      </c>
      <c r="H339" s="530"/>
      <c r="I339" s="530"/>
      <c r="J339" s="544">
        <v>26270</v>
      </c>
    </row>
    <row r="340" spans="1:10" ht="14.25" x14ac:dyDescent="0.2">
      <c r="A340" s="514"/>
      <c r="B340" s="528"/>
      <c r="C340" s="514">
        <v>132</v>
      </c>
      <c r="D340" s="514"/>
      <c r="E340" s="514"/>
      <c r="F340" s="514"/>
      <c r="G340" s="514">
        <v>110</v>
      </c>
      <c r="H340" s="514" t="s">
        <v>639</v>
      </c>
      <c r="I340" s="514" t="s">
        <v>541</v>
      </c>
      <c r="J340" s="542">
        <v>45850</v>
      </c>
    </row>
    <row r="341" spans="1:10" s="522" customFormat="1" ht="14.25" x14ac:dyDescent="0.2">
      <c r="A341" s="530"/>
      <c r="B341" s="530"/>
      <c r="C341" s="530">
        <v>132</v>
      </c>
      <c r="D341" s="530"/>
      <c r="E341" s="530"/>
      <c r="F341" s="530"/>
      <c r="G341" s="530">
        <v>110</v>
      </c>
      <c r="H341" s="530"/>
      <c r="I341" s="530"/>
      <c r="J341" s="544">
        <v>45850</v>
      </c>
    </row>
    <row r="342" spans="1:10" ht="14.25" x14ac:dyDescent="0.2">
      <c r="A342" s="514"/>
      <c r="B342" s="528"/>
      <c r="C342" s="514">
        <v>132</v>
      </c>
      <c r="D342" s="514"/>
      <c r="E342" s="514"/>
      <c r="F342" s="514"/>
      <c r="G342" s="514">
        <v>100</v>
      </c>
      <c r="H342" s="514" t="s">
        <v>639</v>
      </c>
      <c r="I342" s="514" t="s">
        <v>541</v>
      </c>
      <c r="J342" s="542">
        <v>56912</v>
      </c>
    </row>
    <row r="343" spans="1:10" s="522" customFormat="1" ht="14.25" x14ac:dyDescent="0.2">
      <c r="A343" s="530"/>
      <c r="B343" s="530"/>
      <c r="C343" s="530">
        <v>132</v>
      </c>
      <c r="D343" s="530"/>
      <c r="E343" s="530"/>
      <c r="F343" s="530"/>
      <c r="G343" s="530">
        <v>100</v>
      </c>
      <c r="H343" s="530"/>
      <c r="I343" s="530"/>
      <c r="J343" s="544">
        <v>56912</v>
      </c>
    </row>
    <row r="344" spans="1:10" ht="14.25" x14ac:dyDescent="0.2">
      <c r="A344" s="514"/>
      <c r="B344" s="528"/>
      <c r="C344" s="514">
        <v>132</v>
      </c>
      <c r="D344" s="514"/>
      <c r="E344" s="514"/>
      <c r="F344" s="514"/>
      <c r="G344" s="514">
        <v>90</v>
      </c>
      <c r="H344" s="514" t="s">
        <v>639</v>
      </c>
      <c r="I344" s="514" t="s">
        <v>541</v>
      </c>
      <c r="J344" s="542">
        <v>34000</v>
      </c>
    </row>
    <row r="345" spans="1:10" s="522" customFormat="1" ht="14.25" x14ac:dyDescent="0.2">
      <c r="A345" s="530"/>
      <c r="B345" s="530"/>
      <c r="C345" s="530">
        <v>132</v>
      </c>
      <c r="D345" s="530"/>
      <c r="E345" s="530"/>
      <c r="F345" s="530"/>
      <c r="G345" s="530">
        <v>90</v>
      </c>
      <c r="H345" s="530"/>
      <c r="I345" s="530"/>
      <c r="J345" s="544">
        <v>34000</v>
      </c>
    </row>
    <row r="346" spans="1:10" ht="14.25" x14ac:dyDescent="0.2">
      <c r="A346" s="514"/>
      <c r="B346" s="528"/>
      <c r="C346" s="514">
        <v>132</v>
      </c>
      <c r="D346" s="514"/>
      <c r="E346" s="514"/>
      <c r="F346" s="514"/>
      <c r="G346" s="514">
        <v>80</v>
      </c>
      <c r="H346" s="514" t="s">
        <v>639</v>
      </c>
      <c r="I346" s="514" t="s">
        <v>541</v>
      </c>
      <c r="J346" s="542">
        <v>37600</v>
      </c>
    </row>
    <row r="347" spans="1:10" s="522" customFormat="1" ht="14.25" x14ac:dyDescent="0.2">
      <c r="A347" s="530"/>
      <c r="B347" s="530"/>
      <c r="C347" s="530">
        <v>132</v>
      </c>
      <c r="D347" s="530"/>
      <c r="E347" s="530"/>
      <c r="F347" s="530"/>
      <c r="G347" s="530">
        <v>80</v>
      </c>
      <c r="H347" s="530"/>
      <c r="I347" s="530"/>
      <c r="J347" s="544">
        <v>37600</v>
      </c>
    </row>
    <row r="348" spans="1:10" ht="14.25" x14ac:dyDescent="0.2">
      <c r="A348" s="514"/>
      <c r="B348" s="528"/>
      <c r="C348" s="514">
        <v>132</v>
      </c>
      <c r="D348" s="514"/>
      <c r="E348" s="514"/>
      <c r="F348" s="514"/>
      <c r="G348" s="514">
        <v>70</v>
      </c>
      <c r="H348" s="514" t="s">
        <v>639</v>
      </c>
      <c r="I348" s="514" t="s">
        <v>541</v>
      </c>
      <c r="J348" s="542">
        <v>48696</v>
      </c>
    </row>
    <row r="349" spans="1:10" s="522" customFormat="1" ht="14.25" x14ac:dyDescent="0.2">
      <c r="A349" s="530"/>
      <c r="B349" s="530"/>
      <c r="C349" s="530">
        <v>132</v>
      </c>
      <c r="D349" s="530"/>
      <c r="E349" s="530"/>
      <c r="F349" s="530"/>
      <c r="G349" s="530">
        <v>70</v>
      </c>
      <c r="H349" s="530"/>
      <c r="I349" s="530"/>
      <c r="J349" s="544">
        <v>48696</v>
      </c>
    </row>
    <row r="350" spans="1:10" ht="14.25" x14ac:dyDescent="0.2">
      <c r="A350" s="514"/>
      <c r="B350" s="528"/>
      <c r="C350" s="514">
        <v>132</v>
      </c>
      <c r="D350" s="514"/>
      <c r="E350" s="514"/>
      <c r="F350" s="514"/>
      <c r="G350" s="514">
        <v>60</v>
      </c>
      <c r="H350" s="514" t="s">
        <v>639</v>
      </c>
      <c r="I350" s="514" t="s">
        <v>541</v>
      </c>
      <c r="J350" s="542">
        <v>66698</v>
      </c>
    </row>
    <row r="351" spans="1:10" s="522" customFormat="1" ht="14.25" x14ac:dyDescent="0.2">
      <c r="A351" s="530"/>
      <c r="B351" s="530"/>
      <c r="C351" s="530">
        <v>132</v>
      </c>
      <c r="D351" s="530"/>
      <c r="E351" s="530"/>
      <c r="F351" s="530"/>
      <c r="G351" s="530">
        <v>60</v>
      </c>
      <c r="H351" s="530"/>
      <c r="I351" s="530"/>
      <c r="J351" s="544">
        <v>66698</v>
      </c>
    </row>
    <row r="352" spans="1:10" ht="14.25" x14ac:dyDescent="0.2">
      <c r="A352" s="514"/>
      <c r="B352" s="528"/>
      <c r="C352" s="514">
        <v>132</v>
      </c>
      <c r="D352" s="514"/>
      <c r="E352" s="514"/>
      <c r="F352" s="514"/>
      <c r="G352" s="514">
        <v>50</v>
      </c>
      <c r="H352" s="514" t="s">
        <v>639</v>
      </c>
      <c r="I352" s="514" t="s">
        <v>541</v>
      </c>
      <c r="J352" s="542">
        <v>35262</v>
      </c>
    </row>
    <row r="353" spans="1:11" s="522" customFormat="1" ht="14.25" x14ac:dyDescent="0.2">
      <c r="A353" s="530"/>
      <c r="B353" s="530"/>
      <c r="C353" s="530">
        <v>132</v>
      </c>
      <c r="D353" s="530"/>
      <c r="E353" s="530"/>
      <c r="F353" s="530"/>
      <c r="G353" s="530">
        <v>50</v>
      </c>
      <c r="H353" s="530"/>
      <c r="I353" s="530"/>
      <c r="J353" s="544">
        <v>35262</v>
      </c>
    </row>
    <row r="354" spans="1:11" ht="14.25" x14ac:dyDescent="0.2">
      <c r="A354" s="514"/>
      <c r="B354" s="528"/>
      <c r="C354" s="514">
        <v>132</v>
      </c>
      <c r="D354" s="514"/>
      <c r="E354" s="514"/>
      <c r="F354" s="514"/>
      <c r="G354" s="514">
        <v>40</v>
      </c>
      <c r="H354" s="514" t="s">
        <v>639</v>
      </c>
      <c r="I354" s="514" t="s">
        <v>541</v>
      </c>
      <c r="J354" s="542">
        <v>10500</v>
      </c>
    </row>
    <row r="355" spans="1:11" s="522" customFormat="1" ht="14.25" x14ac:dyDescent="0.2">
      <c r="A355" s="530"/>
      <c r="B355" s="530"/>
      <c r="C355" s="530">
        <v>132</v>
      </c>
      <c r="D355" s="530"/>
      <c r="E355" s="530"/>
      <c r="F355" s="530"/>
      <c r="G355" s="530">
        <v>40</v>
      </c>
      <c r="H355" s="530"/>
      <c r="I355" s="530"/>
      <c r="J355" s="544">
        <v>10500</v>
      </c>
    </row>
    <row r="356" spans="1:11" ht="14.25" x14ac:dyDescent="0.2">
      <c r="A356" s="514"/>
      <c r="B356" s="528"/>
      <c r="C356" s="514">
        <v>132</v>
      </c>
      <c r="D356" s="514"/>
      <c r="E356" s="514"/>
      <c r="F356" s="514"/>
      <c r="G356" s="514">
        <v>20</v>
      </c>
      <c r="H356" s="514" t="s">
        <v>639</v>
      </c>
      <c r="I356" s="514" t="s">
        <v>541</v>
      </c>
      <c r="J356" s="542">
        <v>341145</v>
      </c>
    </row>
    <row r="357" spans="1:11" s="522" customFormat="1" ht="14.25" x14ac:dyDescent="0.2">
      <c r="A357" s="530"/>
      <c r="B357" s="530"/>
      <c r="C357" s="530">
        <v>132</v>
      </c>
      <c r="D357" s="530"/>
      <c r="E357" s="530"/>
      <c r="F357" s="530"/>
      <c r="G357" s="530">
        <v>20</v>
      </c>
      <c r="H357" s="530"/>
      <c r="I357" s="530"/>
      <c r="J357" s="544">
        <v>341145</v>
      </c>
    </row>
    <row r="358" spans="1:11" s="552" customFormat="1" ht="15.75" x14ac:dyDescent="0.25">
      <c r="A358" s="518" t="s">
        <v>640</v>
      </c>
      <c r="B358" s="549"/>
      <c r="C358" s="549"/>
      <c r="D358" s="549"/>
      <c r="E358" s="549" t="s">
        <v>586</v>
      </c>
      <c r="F358" s="549"/>
      <c r="G358" s="549"/>
      <c r="H358" s="549"/>
      <c r="I358" s="549"/>
      <c r="J358" s="550">
        <f>SUM(J231+J279+J291+J301+J303+J305+J307+J309+J311+J313+J315+J317+J319+J321+J323+J325+J327+J329+J331+J333+J335+J337+J339+J341+J343+J345+J347+J349+J351+J353+J355+J357+J293+J295+J297+J299)</f>
        <v>20000000</v>
      </c>
      <c r="K358" s="551"/>
    </row>
    <row r="359" spans="1:11" ht="14.25" x14ac:dyDescent="0.2">
      <c r="A359" s="536"/>
      <c r="B359" s="536"/>
      <c r="C359" s="536"/>
      <c r="D359" s="536"/>
      <c r="E359" s="536"/>
      <c r="F359" s="536"/>
      <c r="G359" s="536"/>
      <c r="H359" s="536"/>
      <c r="I359" s="536"/>
      <c r="J359" s="553"/>
    </row>
    <row r="360" spans="1:11" ht="14.25" x14ac:dyDescent="0.2">
      <c r="A360" s="514">
        <v>184</v>
      </c>
      <c r="B360" s="528">
        <v>41787</v>
      </c>
      <c r="C360" s="514">
        <v>132</v>
      </c>
      <c r="D360" s="514" t="s">
        <v>641</v>
      </c>
      <c r="E360" s="514" t="s">
        <v>538</v>
      </c>
      <c r="F360" s="516" t="s">
        <v>539</v>
      </c>
      <c r="G360" s="514">
        <v>31</v>
      </c>
      <c r="H360" s="514" t="s">
        <v>560</v>
      </c>
      <c r="I360" s="514" t="s">
        <v>541</v>
      </c>
      <c r="J360" s="542">
        <v>-161472</v>
      </c>
    </row>
    <row r="361" spans="1:11" ht="14.25" x14ac:dyDescent="0.2">
      <c r="A361" s="514"/>
      <c r="B361" s="528"/>
      <c r="C361" s="514"/>
      <c r="D361" s="514"/>
      <c r="E361" s="514"/>
      <c r="F361" s="516" t="s">
        <v>543</v>
      </c>
      <c r="G361" s="514">
        <v>31</v>
      </c>
      <c r="H361" s="514" t="s">
        <v>559</v>
      </c>
      <c r="I361" s="514" t="s">
        <v>541</v>
      </c>
      <c r="J361" s="542">
        <v>-61359</v>
      </c>
    </row>
    <row r="362" spans="1:11" s="522" customFormat="1" ht="14.25" x14ac:dyDescent="0.2">
      <c r="A362" s="530"/>
      <c r="B362" s="530"/>
      <c r="C362" s="530">
        <v>132</v>
      </c>
      <c r="D362" s="530"/>
      <c r="E362" s="530" t="s">
        <v>538</v>
      </c>
      <c r="F362" s="530"/>
      <c r="G362" s="530">
        <v>31</v>
      </c>
      <c r="H362" s="530"/>
      <c r="I362" s="530"/>
      <c r="J362" s="544">
        <v>-222831</v>
      </c>
    </row>
    <row r="363" spans="1:11" ht="14.25" x14ac:dyDescent="0.2">
      <c r="A363" s="514"/>
      <c r="B363" s="528"/>
      <c r="C363" s="514">
        <v>132</v>
      </c>
      <c r="D363" s="514"/>
      <c r="E363" s="514" t="s">
        <v>542</v>
      </c>
      <c r="F363" s="514"/>
      <c r="G363" s="514">
        <v>20</v>
      </c>
      <c r="H363" s="514" t="s">
        <v>558</v>
      </c>
      <c r="I363" s="514" t="s">
        <v>541</v>
      </c>
      <c r="J363" s="542">
        <v>161472</v>
      </c>
    </row>
    <row r="364" spans="1:11" ht="14.25" x14ac:dyDescent="0.2">
      <c r="A364" s="514"/>
      <c r="B364" s="528"/>
      <c r="C364" s="514"/>
      <c r="D364" s="514"/>
      <c r="E364" s="514"/>
      <c r="F364" s="514"/>
      <c r="G364" s="514">
        <v>20</v>
      </c>
      <c r="H364" s="514" t="s">
        <v>559</v>
      </c>
      <c r="I364" s="514" t="s">
        <v>541</v>
      </c>
      <c r="J364" s="542">
        <v>61359</v>
      </c>
    </row>
    <row r="365" spans="1:11" s="522" customFormat="1" ht="14.25" x14ac:dyDescent="0.2">
      <c r="A365" s="530"/>
      <c r="B365" s="530"/>
      <c r="C365" s="530">
        <v>132</v>
      </c>
      <c r="D365" s="530"/>
      <c r="E365" s="530" t="s">
        <v>542</v>
      </c>
      <c r="F365" s="530"/>
      <c r="G365" s="530">
        <v>20</v>
      </c>
      <c r="H365" s="530"/>
      <c r="I365" s="530"/>
      <c r="J365" s="544">
        <v>222831</v>
      </c>
    </row>
    <row r="366" spans="1:11" s="554" customFormat="1" ht="15.75" thickBot="1" x14ac:dyDescent="0.3">
      <c r="A366" s="540" t="s">
        <v>642</v>
      </c>
      <c r="B366" s="545"/>
      <c r="C366" s="545">
        <v>132</v>
      </c>
      <c r="D366" s="545"/>
      <c r="E366" s="545"/>
      <c r="F366" s="545"/>
      <c r="G366" s="545"/>
      <c r="H366" s="545"/>
      <c r="I366" s="545"/>
      <c r="J366" s="546">
        <f>SUM(J362+J365)</f>
        <v>0</v>
      </c>
    </row>
    <row r="367" spans="1:11" ht="15" thickTop="1" x14ac:dyDescent="0.2">
      <c r="A367" s="555"/>
      <c r="B367" s="555"/>
      <c r="C367" s="555"/>
      <c r="D367" s="555"/>
      <c r="E367" s="555"/>
      <c r="F367" s="555"/>
      <c r="G367" s="555"/>
      <c r="H367" s="555"/>
      <c r="I367" s="555"/>
      <c r="J367" s="556"/>
    </row>
    <row r="368" spans="1:11" ht="14.25" x14ac:dyDescent="0.2">
      <c r="A368" s="514">
        <v>211</v>
      </c>
      <c r="B368" s="528">
        <v>41794</v>
      </c>
      <c r="C368" s="514">
        <v>132</v>
      </c>
      <c r="D368" s="514" t="s">
        <v>643</v>
      </c>
      <c r="E368" s="514" t="s">
        <v>542</v>
      </c>
      <c r="F368" s="516" t="s">
        <v>539</v>
      </c>
      <c r="G368" s="514">
        <v>340</v>
      </c>
      <c r="H368" s="514" t="s">
        <v>558</v>
      </c>
      <c r="I368" s="514" t="s">
        <v>541</v>
      </c>
      <c r="J368" s="533">
        <v>5761</v>
      </c>
    </row>
    <row r="369" spans="1:10" ht="14.25" x14ac:dyDescent="0.2">
      <c r="A369" s="514"/>
      <c r="B369" s="528"/>
      <c r="C369" s="514"/>
      <c r="D369" s="514"/>
      <c r="E369" s="514"/>
      <c r="F369" s="516" t="s">
        <v>543</v>
      </c>
      <c r="G369" s="514"/>
      <c r="H369" s="514" t="s">
        <v>559</v>
      </c>
      <c r="I369" s="514" t="s">
        <v>541</v>
      </c>
      <c r="J369" s="533">
        <v>2189</v>
      </c>
    </row>
    <row r="370" spans="1:10" s="522" customFormat="1" ht="14.25" x14ac:dyDescent="0.2">
      <c r="A370" s="557"/>
      <c r="B370" s="530"/>
      <c r="C370" s="530">
        <v>132</v>
      </c>
      <c r="D370" s="530"/>
      <c r="E370" s="530" t="s">
        <v>542</v>
      </c>
      <c r="F370" s="530"/>
      <c r="G370" s="530">
        <v>340</v>
      </c>
      <c r="H370" s="530"/>
      <c r="I370" s="530"/>
      <c r="J370" s="539">
        <v>7950</v>
      </c>
    </row>
    <row r="371" spans="1:10" ht="14.25" x14ac:dyDescent="0.2">
      <c r="A371" s="514"/>
      <c r="B371" s="528"/>
      <c r="C371" s="514">
        <v>132</v>
      </c>
      <c r="D371" s="514"/>
      <c r="E371" s="514" t="s">
        <v>538</v>
      </c>
      <c r="F371" s="514"/>
      <c r="G371" s="514">
        <v>31</v>
      </c>
      <c r="H371" s="514" t="s">
        <v>560</v>
      </c>
      <c r="I371" s="514" t="s">
        <v>541</v>
      </c>
      <c r="J371" s="533">
        <v>-5761</v>
      </c>
    </row>
    <row r="372" spans="1:10" ht="14.25" x14ac:dyDescent="0.2">
      <c r="A372" s="514"/>
      <c r="B372" s="528"/>
      <c r="C372" s="514">
        <v>132</v>
      </c>
      <c r="D372" s="514"/>
      <c r="E372" s="514"/>
      <c r="F372" s="514"/>
      <c r="G372" s="514">
        <v>31</v>
      </c>
      <c r="H372" s="514" t="s">
        <v>559</v>
      </c>
      <c r="I372" s="514" t="s">
        <v>541</v>
      </c>
      <c r="J372" s="533">
        <v>-2189</v>
      </c>
    </row>
    <row r="373" spans="1:10" ht="14.25" x14ac:dyDescent="0.2">
      <c r="A373" s="530"/>
      <c r="B373" s="530"/>
      <c r="C373" s="530">
        <v>132</v>
      </c>
      <c r="D373" s="530"/>
      <c r="E373" s="530" t="s">
        <v>538</v>
      </c>
      <c r="F373" s="530"/>
      <c r="G373" s="530">
        <v>31</v>
      </c>
      <c r="H373" s="530"/>
      <c r="I373" s="530"/>
      <c r="J373" s="539">
        <v>-7950</v>
      </c>
    </row>
    <row r="374" spans="1:10" ht="15" x14ac:dyDescent="0.25">
      <c r="A374" s="518" t="s">
        <v>644</v>
      </c>
      <c r="B374" s="558"/>
      <c r="C374" s="558">
        <v>132</v>
      </c>
      <c r="D374" s="558"/>
      <c r="E374" s="558"/>
      <c r="F374" s="558"/>
      <c r="G374" s="558"/>
      <c r="H374" s="558"/>
      <c r="I374" s="558"/>
      <c r="J374" s="559">
        <f>SUM(J370+J373)</f>
        <v>0</v>
      </c>
    </row>
    <row r="375" spans="1:10" ht="14.25" x14ac:dyDescent="0.2">
      <c r="A375" s="536"/>
      <c r="B375" s="536"/>
      <c r="C375" s="536"/>
      <c r="D375" s="536"/>
      <c r="E375" s="536"/>
      <c r="F375" s="536"/>
      <c r="G375" s="536"/>
      <c r="H375" s="536"/>
      <c r="I375" s="536"/>
      <c r="J375" s="553"/>
    </row>
    <row r="376" spans="1:10" ht="14.25" x14ac:dyDescent="0.2">
      <c r="A376" s="514">
        <v>225</v>
      </c>
      <c r="B376" s="528">
        <v>41808</v>
      </c>
      <c r="C376" s="514">
        <v>132</v>
      </c>
      <c r="D376" s="514" t="s">
        <v>645</v>
      </c>
      <c r="E376" s="514" t="s">
        <v>538</v>
      </c>
      <c r="F376" s="516" t="s">
        <v>539</v>
      </c>
      <c r="G376" s="514">
        <v>31</v>
      </c>
      <c r="H376" s="514" t="s">
        <v>560</v>
      </c>
      <c r="I376" s="514" t="s">
        <v>541</v>
      </c>
      <c r="J376" s="533">
        <v>-13906</v>
      </c>
    </row>
    <row r="377" spans="1:10" ht="14.25" x14ac:dyDescent="0.2">
      <c r="A377" s="514"/>
      <c r="B377" s="528"/>
      <c r="C377" s="514"/>
      <c r="D377" s="514"/>
      <c r="E377" s="514"/>
      <c r="F377" s="516" t="s">
        <v>543</v>
      </c>
      <c r="G377" s="514"/>
      <c r="H377" s="514" t="s">
        <v>559</v>
      </c>
      <c r="I377" s="514" t="s">
        <v>541</v>
      </c>
      <c r="J377" s="533">
        <v>-5270</v>
      </c>
    </row>
    <row r="378" spans="1:10" s="522" customFormat="1" ht="14.25" x14ac:dyDescent="0.2">
      <c r="A378" s="530"/>
      <c r="B378" s="530"/>
      <c r="C378" s="530">
        <v>132</v>
      </c>
      <c r="D378" s="530"/>
      <c r="E378" s="530" t="s">
        <v>538</v>
      </c>
      <c r="F378" s="530"/>
      <c r="G378" s="530">
        <v>31</v>
      </c>
      <c r="H378" s="530"/>
      <c r="I378" s="530"/>
      <c r="J378" s="539">
        <v>-19176</v>
      </c>
    </row>
    <row r="379" spans="1:10" ht="14.25" x14ac:dyDescent="0.2">
      <c r="A379" s="514"/>
      <c r="B379" s="528"/>
      <c r="C379" s="514">
        <v>132</v>
      </c>
      <c r="D379" s="514"/>
      <c r="E379" s="514" t="s">
        <v>542</v>
      </c>
      <c r="F379" s="514"/>
      <c r="G379" s="514">
        <v>300</v>
      </c>
      <c r="H379" s="514" t="s">
        <v>558</v>
      </c>
      <c r="I379" s="514" t="s">
        <v>541</v>
      </c>
      <c r="J379" s="533">
        <v>4666</v>
      </c>
    </row>
    <row r="380" spans="1:10" ht="14.25" x14ac:dyDescent="0.2">
      <c r="A380" s="514"/>
      <c r="B380" s="528"/>
      <c r="C380" s="514"/>
      <c r="D380" s="514"/>
      <c r="E380" s="514"/>
      <c r="F380" s="514"/>
      <c r="G380" s="514"/>
      <c r="H380" s="514" t="s">
        <v>559</v>
      </c>
      <c r="I380" s="514" t="s">
        <v>541</v>
      </c>
      <c r="J380" s="533">
        <v>1769</v>
      </c>
    </row>
    <row r="381" spans="1:10" s="522" customFormat="1" ht="14.25" x14ac:dyDescent="0.2">
      <c r="A381" s="530"/>
      <c r="B381" s="530"/>
      <c r="C381" s="530">
        <v>132</v>
      </c>
      <c r="D381" s="530"/>
      <c r="E381" s="530" t="s">
        <v>542</v>
      </c>
      <c r="F381" s="530"/>
      <c r="G381" s="530">
        <v>300</v>
      </c>
      <c r="H381" s="530"/>
      <c r="I381" s="530"/>
      <c r="J381" s="539">
        <v>6435</v>
      </c>
    </row>
    <row r="382" spans="1:10" ht="14.25" x14ac:dyDescent="0.2">
      <c r="A382" s="514"/>
      <c r="B382" s="528"/>
      <c r="C382" s="514">
        <v>132</v>
      </c>
      <c r="D382" s="514"/>
      <c r="E382" s="514" t="s">
        <v>542</v>
      </c>
      <c r="F382" s="514"/>
      <c r="G382" s="514">
        <v>160</v>
      </c>
      <c r="H382" s="514" t="s">
        <v>558</v>
      </c>
      <c r="I382" s="514" t="s">
        <v>541</v>
      </c>
      <c r="J382" s="533">
        <v>4491</v>
      </c>
    </row>
    <row r="383" spans="1:10" ht="14.25" x14ac:dyDescent="0.2">
      <c r="A383" s="514"/>
      <c r="B383" s="528"/>
      <c r="C383" s="514"/>
      <c r="D383" s="514"/>
      <c r="E383" s="514"/>
      <c r="F383" s="514"/>
      <c r="G383" s="514"/>
      <c r="H383" s="514" t="s">
        <v>559</v>
      </c>
      <c r="I383" s="514" t="s">
        <v>541</v>
      </c>
      <c r="J383" s="533">
        <v>1702</v>
      </c>
    </row>
    <row r="384" spans="1:10" s="522" customFormat="1" ht="14.25" x14ac:dyDescent="0.2">
      <c r="A384" s="530"/>
      <c r="B384" s="530"/>
      <c r="C384" s="530">
        <v>132</v>
      </c>
      <c r="D384" s="530"/>
      <c r="E384" s="530" t="s">
        <v>542</v>
      </c>
      <c r="F384" s="530"/>
      <c r="G384" s="530">
        <v>160</v>
      </c>
      <c r="H384" s="530"/>
      <c r="I384" s="530"/>
      <c r="J384" s="539">
        <v>6193</v>
      </c>
    </row>
    <row r="385" spans="1:10" ht="14.25" x14ac:dyDescent="0.2">
      <c r="A385" s="514"/>
      <c r="B385" s="528"/>
      <c r="C385" s="514">
        <v>132</v>
      </c>
      <c r="D385" s="514"/>
      <c r="E385" s="514" t="s">
        <v>542</v>
      </c>
      <c r="F385" s="514"/>
      <c r="G385" s="514">
        <v>40</v>
      </c>
      <c r="H385" s="514" t="s">
        <v>558</v>
      </c>
      <c r="I385" s="514" t="s">
        <v>541</v>
      </c>
      <c r="J385" s="533">
        <v>4749</v>
      </c>
    </row>
    <row r="386" spans="1:10" ht="14.25" x14ac:dyDescent="0.2">
      <c r="A386" s="514"/>
      <c r="B386" s="528"/>
      <c r="C386" s="514"/>
      <c r="D386" s="514"/>
      <c r="E386" s="514"/>
      <c r="F386" s="514"/>
      <c r="G386" s="514"/>
      <c r="H386" s="514" t="s">
        <v>559</v>
      </c>
      <c r="I386" s="514" t="s">
        <v>541</v>
      </c>
      <c r="J386" s="533">
        <v>1799</v>
      </c>
    </row>
    <row r="387" spans="1:10" s="522" customFormat="1" ht="14.25" x14ac:dyDescent="0.2">
      <c r="A387" s="530"/>
      <c r="B387" s="530"/>
      <c r="C387" s="530">
        <v>132</v>
      </c>
      <c r="D387" s="530"/>
      <c r="E387" s="530" t="s">
        <v>542</v>
      </c>
      <c r="F387" s="530"/>
      <c r="G387" s="530">
        <v>40</v>
      </c>
      <c r="H387" s="530"/>
      <c r="I387" s="530"/>
      <c r="J387" s="539">
        <v>6548</v>
      </c>
    </row>
    <row r="388" spans="1:10" s="554" customFormat="1" ht="15" x14ac:dyDescent="0.25">
      <c r="A388" s="518" t="s">
        <v>646</v>
      </c>
      <c r="B388" s="558"/>
      <c r="C388" s="558">
        <v>132</v>
      </c>
      <c r="D388" s="558"/>
      <c r="E388" s="558"/>
      <c r="F388" s="558"/>
      <c r="G388" s="558"/>
      <c r="H388" s="558"/>
      <c r="I388" s="558"/>
      <c r="J388" s="560">
        <f>SUM(J378+J381+J384+J387)</f>
        <v>0</v>
      </c>
    </row>
    <row r="389" spans="1:10" ht="14.25" x14ac:dyDescent="0.2">
      <c r="A389" s="536"/>
      <c r="B389" s="536"/>
      <c r="C389" s="536"/>
      <c r="D389" s="536"/>
      <c r="E389" s="536"/>
      <c r="F389" s="536"/>
      <c r="G389" s="536"/>
      <c r="H389" s="536"/>
      <c r="I389" s="536"/>
      <c r="J389" s="561"/>
    </row>
    <row r="390" spans="1:10" ht="14.25" x14ac:dyDescent="0.2">
      <c r="A390" s="514">
        <v>236</v>
      </c>
      <c r="B390" s="528">
        <v>41816</v>
      </c>
      <c r="C390" s="514">
        <v>132</v>
      </c>
      <c r="D390" s="514" t="s">
        <v>647</v>
      </c>
      <c r="E390" s="514" t="s">
        <v>538</v>
      </c>
      <c r="F390" s="516" t="s">
        <v>539</v>
      </c>
      <c r="G390" s="514">
        <v>31</v>
      </c>
      <c r="H390" s="514" t="s">
        <v>551</v>
      </c>
      <c r="I390" s="514" t="s">
        <v>541</v>
      </c>
      <c r="J390" s="533">
        <v>-16763</v>
      </c>
    </row>
    <row r="391" spans="1:10" ht="14.25" x14ac:dyDescent="0.2">
      <c r="A391" s="514"/>
      <c r="B391" s="528"/>
      <c r="C391" s="514"/>
      <c r="D391" s="514"/>
      <c r="E391" s="514" t="s">
        <v>542</v>
      </c>
      <c r="F391" s="516" t="s">
        <v>543</v>
      </c>
      <c r="G391" s="514">
        <v>31</v>
      </c>
      <c r="H391" s="514" t="s">
        <v>636</v>
      </c>
      <c r="I391" s="514" t="s">
        <v>541</v>
      </c>
      <c r="J391" s="533">
        <v>10000</v>
      </c>
    </row>
    <row r="392" spans="1:10" ht="14.25" x14ac:dyDescent="0.2">
      <c r="A392" s="514"/>
      <c r="B392" s="528"/>
      <c r="C392" s="514"/>
      <c r="D392" s="514"/>
      <c r="E392" s="514" t="s">
        <v>542</v>
      </c>
      <c r="F392" s="514"/>
      <c r="G392" s="514">
        <v>31</v>
      </c>
      <c r="H392" s="514" t="s">
        <v>553</v>
      </c>
      <c r="I392" s="514" t="s">
        <v>541</v>
      </c>
      <c r="J392" s="533">
        <v>263</v>
      </c>
    </row>
    <row r="393" spans="1:10" ht="14.25" x14ac:dyDescent="0.2">
      <c r="A393" s="514"/>
      <c r="B393" s="528"/>
      <c r="C393" s="514"/>
      <c r="D393" s="514"/>
      <c r="E393" s="514" t="s">
        <v>542</v>
      </c>
      <c r="F393" s="514"/>
      <c r="G393" s="514">
        <v>31</v>
      </c>
      <c r="H393" s="514" t="s">
        <v>648</v>
      </c>
      <c r="I393" s="514" t="s">
        <v>541</v>
      </c>
      <c r="J393" s="533">
        <v>4000</v>
      </c>
    </row>
    <row r="394" spans="1:10" ht="14.25" x14ac:dyDescent="0.2">
      <c r="A394" s="514"/>
      <c r="B394" s="528"/>
      <c r="C394" s="514"/>
      <c r="D394" s="514"/>
      <c r="E394" s="514" t="s">
        <v>542</v>
      </c>
      <c r="F394" s="514"/>
      <c r="G394" s="514">
        <v>31</v>
      </c>
      <c r="H394" s="514" t="s">
        <v>552</v>
      </c>
      <c r="I394" s="514" t="s">
        <v>541</v>
      </c>
      <c r="J394" s="533">
        <v>2500</v>
      </c>
    </row>
    <row r="395" spans="1:10" s="554" customFormat="1" ht="15" x14ac:dyDescent="0.25">
      <c r="A395" s="518" t="s">
        <v>649</v>
      </c>
      <c r="B395" s="558"/>
      <c r="C395" s="558">
        <v>132</v>
      </c>
      <c r="D395" s="558"/>
      <c r="E395" s="558"/>
      <c r="F395" s="558"/>
      <c r="G395" s="558">
        <v>31</v>
      </c>
      <c r="H395" s="558"/>
      <c r="I395" s="558"/>
      <c r="J395" s="560">
        <f>SUM(J390:J394)</f>
        <v>0</v>
      </c>
    </row>
    <row r="396" spans="1:10" ht="14.25" x14ac:dyDescent="0.2">
      <c r="A396" s="536"/>
      <c r="B396" s="536"/>
      <c r="C396" s="536"/>
      <c r="D396" s="536"/>
      <c r="E396" s="536"/>
      <c r="F396" s="536"/>
      <c r="G396" s="536"/>
      <c r="H396" s="536"/>
      <c r="I396" s="536"/>
      <c r="J396" s="561"/>
    </row>
    <row r="397" spans="1:10" ht="14.25" x14ac:dyDescent="0.2">
      <c r="A397" s="514">
        <v>238</v>
      </c>
      <c r="B397" s="528">
        <v>41816</v>
      </c>
      <c r="C397" s="514">
        <v>132</v>
      </c>
      <c r="D397" s="514" t="s">
        <v>650</v>
      </c>
      <c r="E397" s="514" t="s">
        <v>538</v>
      </c>
      <c r="F397" s="516" t="s">
        <v>539</v>
      </c>
      <c r="G397" s="514">
        <v>43</v>
      </c>
      <c r="H397" s="514" t="s">
        <v>593</v>
      </c>
      <c r="I397" s="514" t="s">
        <v>541</v>
      </c>
      <c r="J397" s="533">
        <v>-30000</v>
      </c>
    </row>
    <row r="398" spans="1:10" ht="14.25" x14ac:dyDescent="0.2">
      <c r="A398" s="514"/>
      <c r="B398" s="514"/>
      <c r="C398" s="530">
        <v>132</v>
      </c>
      <c r="D398" s="514"/>
      <c r="E398" s="530" t="s">
        <v>538</v>
      </c>
      <c r="F398" s="516" t="s">
        <v>543</v>
      </c>
      <c r="G398" s="530">
        <v>43</v>
      </c>
      <c r="H398" s="514"/>
      <c r="I398" s="514"/>
      <c r="J398" s="539">
        <v>-30000</v>
      </c>
    </row>
    <row r="399" spans="1:10" ht="14.25" x14ac:dyDescent="0.2">
      <c r="A399" s="514"/>
      <c r="B399" s="528"/>
      <c r="C399" s="514">
        <v>132</v>
      </c>
      <c r="D399" s="514"/>
      <c r="E399" s="514" t="s">
        <v>542</v>
      </c>
      <c r="F399" s="514"/>
      <c r="G399" s="514">
        <v>130</v>
      </c>
      <c r="H399" s="514" t="s">
        <v>582</v>
      </c>
      <c r="I399" s="514" t="s">
        <v>541</v>
      </c>
      <c r="J399" s="533">
        <v>3500</v>
      </c>
    </row>
    <row r="400" spans="1:10" ht="14.25" x14ac:dyDescent="0.2">
      <c r="A400" s="514"/>
      <c r="B400" s="528"/>
      <c r="C400" s="514"/>
      <c r="D400" s="514"/>
      <c r="E400" s="514" t="s">
        <v>538</v>
      </c>
      <c r="F400" s="514"/>
      <c r="G400" s="514">
        <v>130</v>
      </c>
      <c r="H400" s="514" t="s">
        <v>591</v>
      </c>
      <c r="I400" s="514" t="s">
        <v>541</v>
      </c>
      <c r="J400" s="533">
        <v>-3500</v>
      </c>
    </row>
    <row r="401" spans="1:10" s="522" customFormat="1" ht="14.25" x14ac:dyDescent="0.2">
      <c r="A401" s="530"/>
      <c r="B401" s="530"/>
      <c r="C401" s="530">
        <v>132</v>
      </c>
      <c r="D401" s="530"/>
      <c r="E401" s="530"/>
      <c r="F401" s="530"/>
      <c r="G401" s="530">
        <v>130</v>
      </c>
      <c r="H401" s="530"/>
      <c r="I401" s="530"/>
      <c r="J401" s="539">
        <f>SUM(J399:J400)</f>
        <v>0</v>
      </c>
    </row>
    <row r="402" spans="1:10" ht="14.25" x14ac:dyDescent="0.2">
      <c r="A402" s="514"/>
      <c r="B402" s="528"/>
      <c r="C402" s="514">
        <v>132</v>
      </c>
      <c r="D402" s="514"/>
      <c r="E402" s="514" t="s">
        <v>542</v>
      </c>
      <c r="F402" s="514"/>
      <c r="G402" s="514">
        <v>70</v>
      </c>
      <c r="H402" s="514" t="s">
        <v>582</v>
      </c>
      <c r="I402" s="514" t="s">
        <v>541</v>
      </c>
      <c r="J402" s="533">
        <v>3000</v>
      </c>
    </row>
    <row r="403" spans="1:10" ht="14.25" x14ac:dyDescent="0.2">
      <c r="A403" s="514"/>
      <c r="B403" s="528"/>
      <c r="C403" s="514">
        <v>132</v>
      </c>
      <c r="D403" s="514"/>
      <c r="E403" s="514" t="s">
        <v>538</v>
      </c>
      <c r="F403" s="514"/>
      <c r="G403" s="514">
        <v>70</v>
      </c>
      <c r="H403" s="514" t="s">
        <v>591</v>
      </c>
      <c r="I403" s="514" t="s">
        <v>541</v>
      </c>
      <c r="J403" s="533">
        <v>-3000</v>
      </c>
    </row>
    <row r="404" spans="1:10" s="522" customFormat="1" ht="14.25" x14ac:dyDescent="0.2">
      <c r="A404" s="530"/>
      <c r="B404" s="530"/>
      <c r="C404" s="530">
        <v>132</v>
      </c>
      <c r="D404" s="530"/>
      <c r="E404" s="530"/>
      <c r="F404" s="530"/>
      <c r="G404" s="530">
        <v>70</v>
      </c>
      <c r="H404" s="530"/>
      <c r="I404" s="530"/>
      <c r="J404" s="539">
        <f>SUM(J402:J403)</f>
        <v>0</v>
      </c>
    </row>
    <row r="405" spans="1:10" ht="14.25" x14ac:dyDescent="0.2">
      <c r="A405" s="514"/>
      <c r="B405" s="528"/>
      <c r="C405" s="514">
        <v>132</v>
      </c>
      <c r="D405" s="514"/>
      <c r="E405" s="514" t="s">
        <v>542</v>
      </c>
      <c r="F405" s="514"/>
      <c r="G405" s="514">
        <v>20</v>
      </c>
      <c r="H405" s="514" t="s">
        <v>593</v>
      </c>
      <c r="I405" s="514" t="s">
        <v>541</v>
      </c>
      <c r="J405" s="533">
        <v>30000</v>
      </c>
    </row>
    <row r="406" spans="1:10" s="522" customFormat="1" ht="14.25" x14ac:dyDescent="0.2">
      <c r="A406" s="530"/>
      <c r="B406" s="530"/>
      <c r="C406" s="530">
        <v>132</v>
      </c>
      <c r="D406" s="530"/>
      <c r="E406" s="530" t="s">
        <v>542</v>
      </c>
      <c r="F406" s="530"/>
      <c r="G406" s="530">
        <v>20</v>
      </c>
      <c r="H406" s="530"/>
      <c r="I406" s="530"/>
      <c r="J406" s="539">
        <f>SUM(J405)</f>
        <v>30000</v>
      </c>
    </row>
    <row r="407" spans="1:10" s="554" customFormat="1" ht="15.75" thickBot="1" x14ac:dyDescent="0.3">
      <c r="A407" s="540" t="s">
        <v>651</v>
      </c>
      <c r="B407" s="545"/>
      <c r="C407" s="545">
        <v>132</v>
      </c>
      <c r="D407" s="545"/>
      <c r="E407" s="545"/>
      <c r="F407" s="545"/>
      <c r="G407" s="545"/>
      <c r="H407" s="545"/>
      <c r="I407" s="545"/>
      <c r="J407" s="562">
        <f>SUM(J398+J401+J404+J406)</f>
        <v>0</v>
      </c>
    </row>
    <row r="408" spans="1:10" ht="13.5" thickTop="1" x14ac:dyDescent="0.2">
      <c r="A408" s="541"/>
      <c r="B408" s="541"/>
      <c r="C408" s="541"/>
      <c r="D408" s="541"/>
      <c r="E408" s="541"/>
      <c r="F408" s="541"/>
      <c r="G408" s="541"/>
      <c r="H408" s="541"/>
      <c r="I408" s="541"/>
      <c r="J408" s="541"/>
    </row>
    <row r="409" spans="1:10" ht="14.25" x14ac:dyDescent="0.2">
      <c r="A409" s="563" t="s">
        <v>652</v>
      </c>
      <c r="B409" s="564">
        <v>41836</v>
      </c>
      <c r="C409" s="563" t="s">
        <v>653</v>
      </c>
      <c r="D409" s="563" t="s">
        <v>654</v>
      </c>
      <c r="E409" s="563" t="s">
        <v>542</v>
      </c>
      <c r="F409" s="516" t="s">
        <v>539</v>
      </c>
      <c r="G409" s="563" t="s">
        <v>655</v>
      </c>
      <c r="H409" s="563" t="s">
        <v>558</v>
      </c>
      <c r="I409" s="563" t="s">
        <v>541</v>
      </c>
      <c r="J409" s="565">
        <v>10000</v>
      </c>
    </row>
    <row r="410" spans="1:10" s="569" customFormat="1" ht="14.25" x14ac:dyDescent="0.2">
      <c r="A410" s="566"/>
      <c r="B410" s="567"/>
      <c r="C410" s="566"/>
      <c r="D410" s="566"/>
      <c r="E410" s="566" t="s">
        <v>542</v>
      </c>
      <c r="F410" s="516" t="s">
        <v>543</v>
      </c>
      <c r="G410" s="566" t="s">
        <v>655</v>
      </c>
      <c r="H410" s="566"/>
      <c r="I410" s="566"/>
      <c r="J410" s="568">
        <v>10000</v>
      </c>
    </row>
    <row r="411" spans="1:10" ht="14.25" x14ac:dyDescent="0.2">
      <c r="A411" s="563"/>
      <c r="B411" s="564"/>
      <c r="C411" s="563" t="s">
        <v>653</v>
      </c>
      <c r="D411" s="563"/>
      <c r="E411" s="563" t="s">
        <v>538</v>
      </c>
      <c r="F411" s="563"/>
      <c r="G411" s="563" t="s">
        <v>656</v>
      </c>
      <c r="H411" s="563" t="s">
        <v>560</v>
      </c>
      <c r="I411" s="563" t="s">
        <v>541</v>
      </c>
      <c r="J411" s="565">
        <v>-30000</v>
      </c>
    </row>
    <row r="412" spans="1:10" s="569" customFormat="1" ht="14.25" x14ac:dyDescent="0.2">
      <c r="A412" s="566"/>
      <c r="B412" s="567"/>
      <c r="C412" s="566" t="s">
        <v>653</v>
      </c>
      <c r="D412" s="566"/>
      <c r="E412" s="566" t="s">
        <v>538</v>
      </c>
      <c r="F412" s="566"/>
      <c r="G412" s="566" t="s">
        <v>656</v>
      </c>
      <c r="H412" s="566"/>
      <c r="I412" s="566"/>
      <c r="J412" s="568">
        <v>-30000</v>
      </c>
    </row>
    <row r="413" spans="1:10" ht="14.25" x14ac:dyDescent="0.2">
      <c r="A413" s="563"/>
      <c r="B413" s="564"/>
      <c r="C413" s="563" t="s">
        <v>653</v>
      </c>
      <c r="D413" s="563"/>
      <c r="E413" s="563" t="s">
        <v>542</v>
      </c>
      <c r="F413" s="563"/>
      <c r="G413" s="563" t="s">
        <v>657</v>
      </c>
      <c r="H413" s="563" t="s">
        <v>558</v>
      </c>
      <c r="I413" s="563" t="s">
        <v>541</v>
      </c>
      <c r="J413" s="565">
        <v>20000</v>
      </c>
    </row>
    <row r="414" spans="1:10" s="522" customFormat="1" ht="14.25" x14ac:dyDescent="0.2">
      <c r="A414" s="570"/>
      <c r="B414" s="571"/>
      <c r="C414" s="570"/>
      <c r="D414" s="570"/>
      <c r="E414" s="570" t="s">
        <v>542</v>
      </c>
      <c r="F414" s="570"/>
      <c r="G414" s="570">
        <v>20</v>
      </c>
      <c r="H414" s="570"/>
      <c r="I414" s="570"/>
      <c r="J414" s="572">
        <f>SUM(J413)</f>
        <v>20000</v>
      </c>
    </row>
    <row r="415" spans="1:10" s="576" customFormat="1" ht="15" x14ac:dyDescent="0.25">
      <c r="A415" s="518" t="s">
        <v>658</v>
      </c>
      <c r="B415" s="573"/>
      <c r="C415" s="574" t="s">
        <v>653</v>
      </c>
      <c r="D415" s="574"/>
      <c r="E415" s="574"/>
      <c r="F415" s="574"/>
      <c r="G415" s="574"/>
      <c r="H415" s="574"/>
      <c r="I415" s="574"/>
      <c r="J415" s="575">
        <f>SUM(J410+J412+J414)</f>
        <v>0</v>
      </c>
    </row>
    <row r="416" spans="1:10" x14ac:dyDescent="0.2">
      <c r="A416" s="577"/>
      <c r="B416" s="577"/>
      <c r="C416" s="577"/>
      <c r="D416" s="577"/>
      <c r="E416" s="577"/>
      <c r="F416" s="577"/>
      <c r="G416" s="577"/>
      <c r="H416" s="577"/>
      <c r="I416" s="577"/>
      <c r="J416" s="577"/>
    </row>
    <row r="417" spans="1:10" ht="14.25" x14ac:dyDescent="0.2">
      <c r="A417" s="578" t="s">
        <v>659</v>
      </c>
      <c r="B417" s="579">
        <v>41841</v>
      </c>
      <c r="C417" s="578" t="s">
        <v>653</v>
      </c>
      <c r="D417" s="578" t="s">
        <v>660</v>
      </c>
      <c r="E417" s="578" t="s">
        <v>542</v>
      </c>
      <c r="F417" s="516" t="s">
        <v>539</v>
      </c>
      <c r="G417" s="578" t="s">
        <v>661</v>
      </c>
      <c r="H417" s="578" t="s">
        <v>574</v>
      </c>
      <c r="I417" s="578" t="s">
        <v>541</v>
      </c>
      <c r="J417" s="580">
        <v>718</v>
      </c>
    </row>
    <row r="418" spans="1:10" ht="14.25" x14ac:dyDescent="0.2">
      <c r="A418" s="578"/>
      <c r="B418" s="579"/>
      <c r="C418" s="578"/>
      <c r="D418" s="578"/>
      <c r="E418" s="578"/>
      <c r="F418" s="516" t="s">
        <v>543</v>
      </c>
      <c r="G418" s="578" t="s">
        <v>661</v>
      </c>
      <c r="H418" s="578" t="s">
        <v>573</v>
      </c>
      <c r="I418" s="578" t="s">
        <v>541</v>
      </c>
      <c r="J418" s="580">
        <v>1437</v>
      </c>
    </row>
    <row r="419" spans="1:10" s="522" customFormat="1" ht="14.25" x14ac:dyDescent="0.2">
      <c r="A419" s="581"/>
      <c r="B419" s="582"/>
      <c r="C419" s="581" t="s">
        <v>653</v>
      </c>
      <c r="D419" s="581"/>
      <c r="E419" s="581" t="s">
        <v>542</v>
      </c>
      <c r="F419" s="581"/>
      <c r="G419" s="581" t="s">
        <v>661</v>
      </c>
      <c r="H419" s="581"/>
      <c r="I419" s="581"/>
      <c r="J419" s="583">
        <v>2155</v>
      </c>
    </row>
    <row r="420" spans="1:10" ht="14.25" x14ac:dyDescent="0.2">
      <c r="A420" s="584"/>
      <c r="B420" s="585"/>
      <c r="C420" s="584" t="s">
        <v>653</v>
      </c>
      <c r="D420" s="584"/>
      <c r="E420" s="584" t="s">
        <v>542</v>
      </c>
      <c r="F420" s="584"/>
      <c r="G420" s="584" t="s">
        <v>662</v>
      </c>
      <c r="H420" s="584" t="s">
        <v>574</v>
      </c>
      <c r="I420" s="584" t="s">
        <v>541</v>
      </c>
      <c r="J420" s="586">
        <v>810</v>
      </c>
    </row>
    <row r="421" spans="1:10" ht="14.25" x14ac:dyDescent="0.2">
      <c r="A421" s="584"/>
      <c r="B421" s="585"/>
      <c r="C421" s="584"/>
      <c r="D421" s="584"/>
      <c r="E421" s="584"/>
      <c r="F421" s="584"/>
      <c r="G421" s="584" t="s">
        <v>662</v>
      </c>
      <c r="H421" s="584" t="s">
        <v>573</v>
      </c>
      <c r="I421" s="584" t="s">
        <v>541</v>
      </c>
      <c r="J421" s="586">
        <v>1619</v>
      </c>
    </row>
    <row r="422" spans="1:10" s="522" customFormat="1" ht="14.25" x14ac:dyDescent="0.2">
      <c r="A422" s="581"/>
      <c r="B422" s="582"/>
      <c r="C422" s="581" t="s">
        <v>653</v>
      </c>
      <c r="D422" s="581"/>
      <c r="E422" s="581" t="s">
        <v>542</v>
      </c>
      <c r="F422" s="581"/>
      <c r="G422" s="581" t="s">
        <v>662</v>
      </c>
      <c r="H422" s="581"/>
      <c r="I422" s="581"/>
      <c r="J422" s="583">
        <v>2429</v>
      </c>
    </row>
    <row r="423" spans="1:10" ht="14.25" x14ac:dyDescent="0.2">
      <c r="A423" s="584"/>
      <c r="B423" s="585"/>
      <c r="C423" s="584" t="s">
        <v>653</v>
      </c>
      <c r="D423" s="584"/>
      <c r="E423" s="584" t="s">
        <v>542</v>
      </c>
      <c r="F423" s="584"/>
      <c r="G423" s="584" t="s">
        <v>655</v>
      </c>
      <c r="H423" s="584" t="s">
        <v>574</v>
      </c>
      <c r="I423" s="584" t="s">
        <v>541</v>
      </c>
      <c r="J423" s="586">
        <v>740</v>
      </c>
    </row>
    <row r="424" spans="1:10" ht="14.25" x14ac:dyDescent="0.2">
      <c r="A424" s="584"/>
      <c r="B424" s="585"/>
      <c r="C424" s="584"/>
      <c r="D424" s="584"/>
      <c r="E424" s="584"/>
      <c r="F424" s="584"/>
      <c r="G424" s="584" t="s">
        <v>655</v>
      </c>
      <c r="H424" s="584" t="s">
        <v>573</v>
      </c>
      <c r="I424" s="584" t="s">
        <v>541</v>
      </c>
      <c r="J424" s="586">
        <v>1479</v>
      </c>
    </row>
    <row r="425" spans="1:10" s="522" customFormat="1" ht="14.25" x14ac:dyDescent="0.2">
      <c r="A425" s="581"/>
      <c r="B425" s="582"/>
      <c r="C425" s="581" t="s">
        <v>653</v>
      </c>
      <c r="D425" s="581"/>
      <c r="E425" s="581" t="s">
        <v>542</v>
      </c>
      <c r="F425" s="581"/>
      <c r="G425" s="581" t="s">
        <v>655</v>
      </c>
      <c r="H425" s="581"/>
      <c r="I425" s="581"/>
      <c r="J425" s="583">
        <v>2219</v>
      </c>
    </row>
    <row r="426" spans="1:10" ht="14.25" x14ac:dyDescent="0.2">
      <c r="A426" s="584"/>
      <c r="B426" s="585"/>
      <c r="C426" s="584" t="s">
        <v>653</v>
      </c>
      <c r="D426" s="584"/>
      <c r="E426" s="584" t="s">
        <v>542</v>
      </c>
      <c r="F426" s="584"/>
      <c r="G426" s="584" t="s">
        <v>663</v>
      </c>
      <c r="H426" s="584" t="s">
        <v>574</v>
      </c>
      <c r="I426" s="584" t="s">
        <v>541</v>
      </c>
      <c r="J426" s="586">
        <v>800</v>
      </c>
    </row>
    <row r="427" spans="1:10" ht="14.25" x14ac:dyDescent="0.2">
      <c r="A427" s="584"/>
      <c r="B427" s="585"/>
      <c r="C427" s="584" t="s">
        <v>653</v>
      </c>
      <c r="D427" s="584"/>
      <c r="E427" s="584"/>
      <c r="F427" s="584"/>
      <c r="G427" s="584" t="s">
        <v>663</v>
      </c>
      <c r="H427" s="584" t="s">
        <v>573</v>
      </c>
      <c r="I427" s="584" t="s">
        <v>541</v>
      </c>
      <c r="J427" s="586">
        <v>1600</v>
      </c>
    </row>
    <row r="428" spans="1:10" s="522" customFormat="1" ht="14.25" x14ac:dyDescent="0.2">
      <c r="A428" s="581"/>
      <c r="B428" s="582"/>
      <c r="C428" s="581" t="s">
        <v>653</v>
      </c>
      <c r="D428" s="581"/>
      <c r="E428" s="581" t="s">
        <v>542</v>
      </c>
      <c r="F428" s="581"/>
      <c r="G428" s="581" t="s">
        <v>663</v>
      </c>
      <c r="H428" s="581"/>
      <c r="I428" s="581"/>
      <c r="J428" s="583">
        <v>2400</v>
      </c>
    </row>
    <row r="429" spans="1:10" ht="14.25" x14ac:dyDescent="0.2">
      <c r="A429" s="584"/>
      <c r="B429" s="585"/>
      <c r="C429" s="584" t="s">
        <v>653</v>
      </c>
      <c r="D429" s="584"/>
      <c r="E429" s="584" t="s">
        <v>542</v>
      </c>
      <c r="F429" s="584"/>
      <c r="G429" s="584" t="s">
        <v>664</v>
      </c>
      <c r="H429" s="584" t="s">
        <v>574</v>
      </c>
      <c r="I429" s="584" t="s">
        <v>541</v>
      </c>
      <c r="J429" s="586">
        <v>756</v>
      </c>
    </row>
    <row r="430" spans="1:10" ht="14.25" x14ac:dyDescent="0.2">
      <c r="A430" s="584"/>
      <c r="B430" s="585"/>
      <c r="C430" s="584" t="s">
        <v>653</v>
      </c>
      <c r="D430" s="584"/>
      <c r="E430" s="584"/>
      <c r="F430" s="584"/>
      <c r="G430" s="584" t="s">
        <v>664</v>
      </c>
      <c r="H430" s="584" t="s">
        <v>573</v>
      </c>
      <c r="I430" s="584" t="s">
        <v>541</v>
      </c>
      <c r="J430" s="586">
        <v>1512</v>
      </c>
    </row>
    <row r="431" spans="1:10" s="522" customFormat="1" ht="14.25" x14ac:dyDescent="0.2">
      <c r="A431" s="581"/>
      <c r="B431" s="582"/>
      <c r="C431" s="581" t="s">
        <v>653</v>
      </c>
      <c r="D431" s="581"/>
      <c r="E431" s="581" t="s">
        <v>542</v>
      </c>
      <c r="F431" s="581"/>
      <c r="G431" s="581" t="s">
        <v>664</v>
      </c>
      <c r="H431" s="581"/>
      <c r="I431" s="581"/>
      <c r="J431" s="583">
        <v>2268</v>
      </c>
    </row>
    <row r="432" spans="1:10" ht="14.25" x14ac:dyDescent="0.2">
      <c r="A432" s="584"/>
      <c r="B432" s="585"/>
      <c r="C432" s="584" t="s">
        <v>653</v>
      </c>
      <c r="D432" s="584"/>
      <c r="E432" s="584" t="s">
        <v>538</v>
      </c>
      <c r="F432" s="584"/>
      <c r="G432" s="584" t="s">
        <v>656</v>
      </c>
      <c r="H432" s="584" t="s">
        <v>572</v>
      </c>
      <c r="I432" s="584" t="s">
        <v>541</v>
      </c>
      <c r="J432" s="586">
        <v>-28827</v>
      </c>
    </row>
    <row r="433" spans="1:10" ht="14.25" x14ac:dyDescent="0.2">
      <c r="A433" s="584"/>
      <c r="B433" s="585"/>
      <c r="C433" s="584" t="s">
        <v>653</v>
      </c>
      <c r="D433" s="584"/>
      <c r="E433" s="584"/>
      <c r="F433" s="584"/>
      <c r="G433" s="584" t="s">
        <v>656</v>
      </c>
      <c r="H433" s="584" t="s">
        <v>571</v>
      </c>
      <c r="I433" s="584" t="s">
        <v>541</v>
      </c>
      <c r="J433" s="586">
        <v>-13283</v>
      </c>
    </row>
    <row r="434" spans="1:10" ht="14.25" x14ac:dyDescent="0.2">
      <c r="A434" s="584"/>
      <c r="B434" s="585"/>
      <c r="C434" s="584" t="s">
        <v>653</v>
      </c>
      <c r="D434" s="584"/>
      <c r="E434" s="584"/>
      <c r="F434" s="584"/>
      <c r="G434" s="584" t="s">
        <v>656</v>
      </c>
      <c r="H434" s="584" t="s">
        <v>574</v>
      </c>
      <c r="I434" s="584" t="s">
        <v>541</v>
      </c>
      <c r="J434" s="586">
        <v>-25472</v>
      </c>
    </row>
    <row r="435" spans="1:10" ht="14.25" x14ac:dyDescent="0.2">
      <c r="A435" s="584"/>
      <c r="B435" s="585"/>
      <c r="C435" s="584" t="s">
        <v>653</v>
      </c>
      <c r="D435" s="584"/>
      <c r="E435" s="584"/>
      <c r="F435" s="584"/>
      <c r="G435" s="584" t="s">
        <v>656</v>
      </c>
      <c r="H435" s="584" t="s">
        <v>573</v>
      </c>
      <c r="I435" s="584" t="s">
        <v>541</v>
      </c>
      <c r="J435" s="586">
        <v>-50973</v>
      </c>
    </row>
    <row r="436" spans="1:10" s="522" customFormat="1" ht="14.25" x14ac:dyDescent="0.2">
      <c r="A436" s="581"/>
      <c r="B436" s="582"/>
      <c r="C436" s="581" t="s">
        <v>653</v>
      </c>
      <c r="D436" s="581"/>
      <c r="E436" s="581" t="s">
        <v>538</v>
      </c>
      <c r="F436" s="581"/>
      <c r="G436" s="581" t="s">
        <v>656</v>
      </c>
      <c r="H436" s="581"/>
      <c r="I436" s="581"/>
      <c r="J436" s="583">
        <v>-118555</v>
      </c>
    </row>
    <row r="437" spans="1:10" ht="14.25" x14ac:dyDescent="0.2">
      <c r="A437" s="584"/>
      <c r="B437" s="585"/>
      <c r="C437" s="584" t="s">
        <v>653</v>
      </c>
      <c r="D437" s="584"/>
      <c r="E437" s="584" t="s">
        <v>542</v>
      </c>
      <c r="F437" s="584"/>
      <c r="G437" s="584" t="s">
        <v>665</v>
      </c>
      <c r="H437" s="584" t="s">
        <v>572</v>
      </c>
      <c r="I437" s="584" t="s">
        <v>541</v>
      </c>
      <c r="J437" s="586">
        <v>4528</v>
      </c>
    </row>
    <row r="438" spans="1:10" ht="14.25" x14ac:dyDescent="0.2">
      <c r="A438" s="584"/>
      <c r="B438" s="585"/>
      <c r="C438" s="584"/>
      <c r="D438" s="584"/>
      <c r="E438" s="584"/>
      <c r="F438" s="584"/>
      <c r="G438" s="584" t="s">
        <v>665</v>
      </c>
      <c r="H438" s="584" t="s">
        <v>574</v>
      </c>
      <c r="I438" s="584" t="s">
        <v>541</v>
      </c>
      <c r="J438" s="586">
        <v>1132</v>
      </c>
    </row>
    <row r="439" spans="1:10" ht="14.25" x14ac:dyDescent="0.2">
      <c r="A439" s="584"/>
      <c r="B439" s="585"/>
      <c r="C439" s="584"/>
      <c r="D439" s="584"/>
      <c r="E439" s="584"/>
      <c r="F439" s="584"/>
      <c r="G439" s="584" t="s">
        <v>665</v>
      </c>
      <c r="H439" s="584" t="s">
        <v>571</v>
      </c>
      <c r="I439" s="584" t="s">
        <v>541</v>
      </c>
      <c r="J439" s="586">
        <v>2264</v>
      </c>
    </row>
    <row r="440" spans="1:10" ht="14.25" x14ac:dyDescent="0.2">
      <c r="A440" s="584"/>
      <c r="B440" s="585"/>
      <c r="C440" s="584"/>
      <c r="D440" s="584"/>
      <c r="E440" s="584"/>
      <c r="F440" s="584"/>
      <c r="G440" s="584" t="s">
        <v>665</v>
      </c>
      <c r="H440" s="584" t="s">
        <v>573</v>
      </c>
      <c r="I440" s="584" t="s">
        <v>541</v>
      </c>
      <c r="J440" s="586">
        <v>2264</v>
      </c>
    </row>
    <row r="441" spans="1:10" s="522" customFormat="1" ht="14.25" x14ac:dyDescent="0.2">
      <c r="A441" s="581"/>
      <c r="B441" s="582"/>
      <c r="C441" s="581" t="s">
        <v>653</v>
      </c>
      <c r="D441" s="581"/>
      <c r="E441" s="581" t="s">
        <v>542</v>
      </c>
      <c r="F441" s="581"/>
      <c r="G441" s="581" t="s">
        <v>665</v>
      </c>
      <c r="H441" s="581"/>
      <c r="I441" s="581"/>
      <c r="J441" s="583">
        <v>10188</v>
      </c>
    </row>
    <row r="442" spans="1:10" ht="14.25" x14ac:dyDescent="0.2">
      <c r="A442" s="584"/>
      <c r="B442" s="585"/>
      <c r="C442" s="584" t="s">
        <v>653</v>
      </c>
      <c r="D442" s="584"/>
      <c r="E442" s="584" t="s">
        <v>542</v>
      </c>
      <c r="F442" s="584"/>
      <c r="G442" s="584" t="s">
        <v>666</v>
      </c>
      <c r="H442" s="584" t="s">
        <v>572</v>
      </c>
      <c r="I442" s="584" t="s">
        <v>541</v>
      </c>
      <c r="J442" s="586">
        <v>3349</v>
      </c>
    </row>
    <row r="443" spans="1:10" ht="14.25" x14ac:dyDescent="0.2">
      <c r="A443" s="584"/>
      <c r="B443" s="585"/>
      <c r="C443" s="584"/>
      <c r="D443" s="584"/>
      <c r="E443" s="584"/>
      <c r="F443" s="584"/>
      <c r="G443" s="584" t="s">
        <v>666</v>
      </c>
      <c r="H443" s="584" t="s">
        <v>574</v>
      </c>
      <c r="I443" s="584" t="s">
        <v>541</v>
      </c>
      <c r="J443" s="586">
        <v>837</v>
      </c>
    </row>
    <row r="444" spans="1:10" ht="14.25" x14ac:dyDescent="0.2">
      <c r="A444" s="584"/>
      <c r="B444" s="585"/>
      <c r="C444" s="584"/>
      <c r="D444" s="584"/>
      <c r="E444" s="584"/>
      <c r="F444" s="584"/>
      <c r="G444" s="584" t="s">
        <v>666</v>
      </c>
      <c r="H444" s="584" t="s">
        <v>571</v>
      </c>
      <c r="I444" s="584" t="s">
        <v>541</v>
      </c>
      <c r="J444" s="586">
        <v>1674</v>
      </c>
    </row>
    <row r="445" spans="1:10" ht="14.25" x14ac:dyDescent="0.2">
      <c r="A445" s="584"/>
      <c r="B445" s="585"/>
      <c r="C445" s="584"/>
      <c r="D445" s="584"/>
      <c r="E445" s="584"/>
      <c r="F445" s="584"/>
      <c r="G445" s="584" t="s">
        <v>666</v>
      </c>
      <c r="H445" s="584" t="s">
        <v>573</v>
      </c>
      <c r="I445" s="584" t="s">
        <v>541</v>
      </c>
      <c r="J445" s="586">
        <v>1675</v>
      </c>
    </row>
    <row r="446" spans="1:10" s="522" customFormat="1" ht="14.25" x14ac:dyDescent="0.2">
      <c r="A446" s="581"/>
      <c r="B446" s="582"/>
      <c r="C446" s="581" t="s">
        <v>653</v>
      </c>
      <c r="D446" s="581"/>
      <c r="E446" s="581" t="s">
        <v>542</v>
      </c>
      <c r="F446" s="581"/>
      <c r="G446" s="581" t="s">
        <v>666</v>
      </c>
      <c r="H446" s="581"/>
      <c r="I446" s="581"/>
      <c r="J446" s="583">
        <v>7535</v>
      </c>
    </row>
    <row r="447" spans="1:10" ht="14.25" x14ac:dyDescent="0.2">
      <c r="A447" s="584"/>
      <c r="B447" s="585"/>
      <c r="C447" s="584" t="s">
        <v>653</v>
      </c>
      <c r="D447" s="584"/>
      <c r="E447" s="584" t="s">
        <v>542</v>
      </c>
      <c r="F447" s="584"/>
      <c r="G447" s="584" t="s">
        <v>667</v>
      </c>
      <c r="H447" s="584" t="s">
        <v>574</v>
      </c>
      <c r="I447" s="584" t="s">
        <v>541</v>
      </c>
      <c r="J447" s="586">
        <v>1718</v>
      </c>
    </row>
    <row r="448" spans="1:10" ht="14.25" x14ac:dyDescent="0.2">
      <c r="A448" s="584"/>
      <c r="B448" s="585"/>
      <c r="C448" s="584"/>
      <c r="D448" s="584"/>
      <c r="E448" s="584"/>
      <c r="F448" s="584"/>
      <c r="G448" s="584" t="s">
        <v>667</v>
      </c>
      <c r="H448" s="584" t="s">
        <v>573</v>
      </c>
      <c r="I448" s="584" t="s">
        <v>541</v>
      </c>
      <c r="J448" s="586">
        <v>3436</v>
      </c>
    </row>
    <row r="449" spans="1:10" s="522" customFormat="1" ht="14.25" x14ac:dyDescent="0.2">
      <c r="A449" s="581"/>
      <c r="B449" s="582"/>
      <c r="C449" s="581" t="s">
        <v>653</v>
      </c>
      <c r="D449" s="581"/>
      <c r="E449" s="581" t="s">
        <v>542</v>
      </c>
      <c r="F449" s="581"/>
      <c r="G449" s="581" t="s">
        <v>667</v>
      </c>
      <c r="H449" s="581"/>
      <c r="I449" s="581"/>
      <c r="J449" s="583">
        <v>5154</v>
      </c>
    </row>
    <row r="450" spans="1:10" ht="14.25" x14ac:dyDescent="0.2">
      <c r="A450" s="584"/>
      <c r="B450" s="585"/>
      <c r="C450" s="584" t="s">
        <v>653</v>
      </c>
      <c r="D450" s="584"/>
      <c r="E450" s="584" t="s">
        <v>542</v>
      </c>
      <c r="F450" s="584"/>
      <c r="G450" s="584" t="s">
        <v>668</v>
      </c>
      <c r="H450" s="584" t="s">
        <v>572</v>
      </c>
      <c r="I450" s="584" t="s">
        <v>541</v>
      </c>
      <c r="J450" s="586">
        <v>5051</v>
      </c>
    </row>
    <row r="451" spans="1:10" ht="14.25" x14ac:dyDescent="0.2">
      <c r="A451" s="584"/>
      <c r="B451" s="585"/>
      <c r="C451" s="584"/>
      <c r="D451" s="584"/>
      <c r="E451" s="584"/>
      <c r="F451" s="584"/>
      <c r="G451" s="584" t="s">
        <v>668</v>
      </c>
      <c r="H451" s="584" t="s">
        <v>571</v>
      </c>
      <c r="I451" s="584" t="s">
        <v>541</v>
      </c>
      <c r="J451" s="586">
        <v>2934</v>
      </c>
    </row>
    <row r="452" spans="1:10" s="522" customFormat="1" ht="14.25" x14ac:dyDescent="0.2">
      <c r="A452" s="581"/>
      <c r="B452" s="582"/>
      <c r="C452" s="581" t="s">
        <v>653</v>
      </c>
      <c r="D452" s="581"/>
      <c r="E452" s="581" t="s">
        <v>542</v>
      </c>
      <c r="F452" s="581"/>
      <c r="G452" s="581" t="s">
        <v>668</v>
      </c>
      <c r="H452" s="581"/>
      <c r="I452" s="581"/>
      <c r="J452" s="583">
        <v>7985</v>
      </c>
    </row>
    <row r="453" spans="1:10" ht="14.25" x14ac:dyDescent="0.2">
      <c r="A453" s="584"/>
      <c r="B453" s="585"/>
      <c r="C453" s="584" t="s">
        <v>653</v>
      </c>
      <c r="D453" s="584"/>
      <c r="E453" s="584" t="s">
        <v>542</v>
      </c>
      <c r="F453" s="584"/>
      <c r="G453" s="584" t="s">
        <v>669</v>
      </c>
      <c r="H453" s="584" t="s">
        <v>572</v>
      </c>
      <c r="I453" s="584" t="s">
        <v>541</v>
      </c>
      <c r="J453" s="586">
        <v>3929</v>
      </c>
    </row>
    <row r="454" spans="1:10" ht="14.25" x14ac:dyDescent="0.2">
      <c r="A454" s="584"/>
      <c r="B454" s="585"/>
      <c r="C454" s="584"/>
      <c r="D454" s="584"/>
      <c r="E454" s="584"/>
      <c r="F454" s="584"/>
      <c r="G454" s="584" t="s">
        <v>669</v>
      </c>
      <c r="H454" s="584" t="s">
        <v>574</v>
      </c>
      <c r="I454" s="584" t="s">
        <v>541</v>
      </c>
      <c r="J454" s="586">
        <v>1310</v>
      </c>
    </row>
    <row r="455" spans="1:10" ht="14.25" x14ac:dyDescent="0.2">
      <c r="A455" s="584"/>
      <c r="B455" s="585"/>
      <c r="C455" s="584"/>
      <c r="D455" s="584"/>
      <c r="E455" s="584"/>
      <c r="F455" s="584"/>
      <c r="G455" s="584" t="s">
        <v>669</v>
      </c>
      <c r="H455" s="584" t="s">
        <v>573</v>
      </c>
      <c r="I455" s="584" t="s">
        <v>541</v>
      </c>
      <c r="J455" s="586">
        <v>2620</v>
      </c>
    </row>
    <row r="456" spans="1:10" s="522" customFormat="1" ht="14.25" x14ac:dyDescent="0.2">
      <c r="A456" s="581"/>
      <c r="B456" s="582"/>
      <c r="C456" s="581" t="s">
        <v>653</v>
      </c>
      <c r="D456" s="581"/>
      <c r="E456" s="581" t="s">
        <v>542</v>
      </c>
      <c r="F456" s="581"/>
      <c r="G456" s="581" t="s">
        <v>669</v>
      </c>
      <c r="H456" s="581"/>
      <c r="I456" s="581"/>
      <c r="J456" s="583">
        <v>7859</v>
      </c>
    </row>
    <row r="457" spans="1:10" ht="14.25" x14ac:dyDescent="0.2">
      <c r="A457" s="584"/>
      <c r="B457" s="585"/>
      <c r="C457" s="584" t="s">
        <v>653</v>
      </c>
      <c r="D457" s="584"/>
      <c r="E457" s="584" t="s">
        <v>542</v>
      </c>
      <c r="F457" s="584"/>
      <c r="G457" s="584" t="s">
        <v>670</v>
      </c>
      <c r="H457" s="584" t="s">
        <v>574</v>
      </c>
      <c r="I457" s="584" t="s">
        <v>541</v>
      </c>
      <c r="J457" s="586">
        <v>763</v>
      </c>
    </row>
    <row r="458" spans="1:10" ht="14.25" x14ac:dyDescent="0.2">
      <c r="A458" s="584"/>
      <c r="B458" s="585"/>
      <c r="C458" s="584"/>
      <c r="D458" s="584"/>
      <c r="E458" s="584"/>
      <c r="F458" s="584"/>
      <c r="G458" s="584" t="s">
        <v>670</v>
      </c>
      <c r="H458" s="584" t="s">
        <v>573</v>
      </c>
      <c r="I458" s="584" t="s">
        <v>541</v>
      </c>
      <c r="J458" s="586">
        <v>1525</v>
      </c>
    </row>
    <row r="459" spans="1:10" s="522" customFormat="1" ht="14.25" x14ac:dyDescent="0.2">
      <c r="A459" s="581"/>
      <c r="B459" s="582"/>
      <c r="C459" s="581" t="s">
        <v>653</v>
      </c>
      <c r="D459" s="581"/>
      <c r="E459" s="581" t="s">
        <v>542</v>
      </c>
      <c r="F459" s="581"/>
      <c r="G459" s="581" t="s">
        <v>670</v>
      </c>
      <c r="H459" s="581"/>
      <c r="I459" s="581"/>
      <c r="J459" s="583">
        <v>2288</v>
      </c>
    </row>
    <row r="460" spans="1:10" ht="14.25" x14ac:dyDescent="0.2">
      <c r="A460" s="584"/>
      <c r="B460" s="585"/>
      <c r="C460" s="584" t="s">
        <v>653</v>
      </c>
      <c r="D460" s="584"/>
      <c r="E460" s="584" t="s">
        <v>542</v>
      </c>
      <c r="F460" s="584"/>
      <c r="G460" s="584" t="s">
        <v>671</v>
      </c>
      <c r="H460" s="584" t="s">
        <v>574</v>
      </c>
      <c r="I460" s="584" t="s">
        <v>541</v>
      </c>
      <c r="J460" s="586">
        <v>2259</v>
      </c>
    </row>
    <row r="461" spans="1:10" ht="14.25" x14ac:dyDescent="0.2">
      <c r="A461" s="584"/>
      <c r="B461" s="585"/>
      <c r="C461" s="584"/>
      <c r="D461" s="584"/>
      <c r="E461" s="584"/>
      <c r="F461" s="584"/>
      <c r="G461" s="584" t="s">
        <v>671</v>
      </c>
      <c r="H461" s="584" t="s">
        <v>573</v>
      </c>
      <c r="I461" s="584" t="s">
        <v>541</v>
      </c>
      <c r="J461" s="586">
        <v>4553</v>
      </c>
    </row>
    <row r="462" spans="1:10" s="522" customFormat="1" ht="14.25" x14ac:dyDescent="0.2">
      <c r="A462" s="581"/>
      <c r="B462" s="582"/>
      <c r="C462" s="581" t="s">
        <v>653</v>
      </c>
      <c r="D462" s="581"/>
      <c r="E462" s="581" t="s">
        <v>542</v>
      </c>
      <c r="F462" s="581"/>
      <c r="G462" s="581" t="s">
        <v>671</v>
      </c>
      <c r="H462" s="581"/>
      <c r="I462" s="581"/>
      <c r="J462" s="583">
        <v>6812</v>
      </c>
    </row>
    <row r="463" spans="1:10" ht="14.25" x14ac:dyDescent="0.2">
      <c r="A463" s="584"/>
      <c r="B463" s="585"/>
      <c r="C463" s="584" t="s">
        <v>653</v>
      </c>
      <c r="D463" s="584"/>
      <c r="E463" s="584" t="s">
        <v>542</v>
      </c>
      <c r="F463" s="584"/>
      <c r="G463" s="584" t="s">
        <v>672</v>
      </c>
      <c r="H463" s="584" t="s">
        <v>574</v>
      </c>
      <c r="I463" s="584" t="s">
        <v>541</v>
      </c>
      <c r="J463" s="586">
        <v>1438</v>
      </c>
    </row>
    <row r="464" spans="1:10" ht="14.25" x14ac:dyDescent="0.2">
      <c r="A464" s="584"/>
      <c r="B464" s="585"/>
      <c r="C464" s="584"/>
      <c r="D464" s="584"/>
      <c r="E464" s="584"/>
      <c r="F464" s="584"/>
      <c r="G464" s="584" t="s">
        <v>672</v>
      </c>
      <c r="H464" s="584" t="s">
        <v>573</v>
      </c>
      <c r="I464" s="584" t="s">
        <v>541</v>
      </c>
      <c r="J464" s="586">
        <v>2876</v>
      </c>
    </row>
    <row r="465" spans="1:10" s="522" customFormat="1" ht="14.25" x14ac:dyDescent="0.2">
      <c r="A465" s="581"/>
      <c r="B465" s="582"/>
      <c r="C465" s="581" t="s">
        <v>653</v>
      </c>
      <c r="D465" s="581"/>
      <c r="E465" s="581" t="s">
        <v>542</v>
      </c>
      <c r="F465" s="581"/>
      <c r="G465" s="581" t="s">
        <v>672</v>
      </c>
      <c r="H465" s="581"/>
      <c r="I465" s="581"/>
      <c r="J465" s="583">
        <v>4314</v>
      </c>
    </row>
    <row r="466" spans="1:10" ht="14.25" x14ac:dyDescent="0.2">
      <c r="A466" s="584"/>
      <c r="B466" s="585"/>
      <c r="C466" s="584" t="s">
        <v>653</v>
      </c>
      <c r="D466" s="584"/>
      <c r="E466" s="584" t="s">
        <v>542</v>
      </c>
      <c r="F466" s="584"/>
      <c r="G466" s="584" t="s">
        <v>673</v>
      </c>
      <c r="H466" s="584" t="s">
        <v>574</v>
      </c>
      <c r="I466" s="584" t="s">
        <v>541</v>
      </c>
      <c r="J466" s="586">
        <v>750</v>
      </c>
    </row>
    <row r="467" spans="1:10" ht="14.25" x14ac:dyDescent="0.2">
      <c r="A467" s="584"/>
      <c r="B467" s="585"/>
      <c r="C467" s="584"/>
      <c r="D467" s="584"/>
      <c r="E467" s="584"/>
      <c r="F467" s="584"/>
      <c r="G467" s="584" t="s">
        <v>673</v>
      </c>
      <c r="H467" s="584" t="s">
        <v>573</v>
      </c>
      <c r="I467" s="584" t="s">
        <v>541</v>
      </c>
      <c r="J467" s="586">
        <v>1500</v>
      </c>
    </row>
    <row r="468" spans="1:10" s="522" customFormat="1" ht="14.25" x14ac:dyDescent="0.2">
      <c r="A468" s="581"/>
      <c r="B468" s="582"/>
      <c r="C468" s="581" t="s">
        <v>653</v>
      </c>
      <c r="D468" s="581"/>
      <c r="E468" s="581" t="s">
        <v>542</v>
      </c>
      <c r="F468" s="581"/>
      <c r="G468" s="581" t="s">
        <v>673</v>
      </c>
      <c r="H468" s="581"/>
      <c r="I468" s="581"/>
      <c r="J468" s="583">
        <v>2250</v>
      </c>
    </row>
    <row r="469" spans="1:10" s="587" customFormat="1" ht="14.25" x14ac:dyDescent="0.2">
      <c r="A469" s="584"/>
      <c r="B469" s="585"/>
      <c r="C469" s="584" t="s">
        <v>653</v>
      </c>
      <c r="D469" s="584"/>
      <c r="E469" s="584" t="s">
        <v>542</v>
      </c>
      <c r="F469" s="584"/>
      <c r="G469" s="584" t="s">
        <v>674</v>
      </c>
      <c r="H469" s="584" t="s">
        <v>572</v>
      </c>
      <c r="I469" s="584" t="s">
        <v>541</v>
      </c>
      <c r="J469" s="586">
        <v>11970</v>
      </c>
    </row>
    <row r="470" spans="1:10" s="587" customFormat="1" ht="14.25" x14ac:dyDescent="0.2">
      <c r="A470" s="584"/>
      <c r="B470" s="585"/>
      <c r="C470" s="584"/>
      <c r="D470" s="584"/>
      <c r="E470" s="584"/>
      <c r="F470" s="584"/>
      <c r="G470" s="584" t="s">
        <v>674</v>
      </c>
      <c r="H470" s="584" t="s">
        <v>574</v>
      </c>
      <c r="I470" s="584" t="s">
        <v>541</v>
      </c>
      <c r="J470" s="586">
        <v>1490</v>
      </c>
    </row>
    <row r="471" spans="1:10" s="587" customFormat="1" ht="14.25" x14ac:dyDescent="0.2">
      <c r="A471" s="584"/>
      <c r="B471" s="585"/>
      <c r="C471" s="584"/>
      <c r="D471" s="584"/>
      <c r="E471" s="584"/>
      <c r="F471" s="584"/>
      <c r="G471" s="584" t="s">
        <v>674</v>
      </c>
      <c r="H471" s="584" t="s">
        <v>571</v>
      </c>
      <c r="I471" s="584" t="s">
        <v>541</v>
      </c>
      <c r="J471" s="586">
        <v>6410</v>
      </c>
    </row>
    <row r="472" spans="1:10" s="587" customFormat="1" ht="14.25" x14ac:dyDescent="0.2">
      <c r="A472" s="584"/>
      <c r="B472" s="585"/>
      <c r="C472" s="584"/>
      <c r="D472" s="584"/>
      <c r="E472" s="584"/>
      <c r="F472" s="584"/>
      <c r="G472" s="584" t="s">
        <v>674</v>
      </c>
      <c r="H472" s="584" t="s">
        <v>573</v>
      </c>
      <c r="I472" s="584" t="s">
        <v>541</v>
      </c>
      <c r="J472" s="586">
        <v>2979</v>
      </c>
    </row>
    <row r="473" spans="1:10" s="522" customFormat="1" ht="14.25" x14ac:dyDescent="0.2">
      <c r="A473" s="581"/>
      <c r="B473" s="582"/>
      <c r="C473" s="581" t="s">
        <v>653</v>
      </c>
      <c r="D473" s="581"/>
      <c r="E473" s="581" t="s">
        <v>542</v>
      </c>
      <c r="F473" s="581"/>
      <c r="G473" s="581" t="s">
        <v>674</v>
      </c>
      <c r="H473" s="581"/>
      <c r="I473" s="581"/>
      <c r="J473" s="583">
        <v>22849</v>
      </c>
    </row>
    <row r="474" spans="1:10" ht="14.25" x14ac:dyDescent="0.2">
      <c r="A474" s="584"/>
      <c r="B474" s="585"/>
      <c r="C474" s="584" t="s">
        <v>653</v>
      </c>
      <c r="D474" s="584"/>
      <c r="E474" s="584" t="s">
        <v>542</v>
      </c>
      <c r="F474" s="584"/>
      <c r="G474" s="584" t="s">
        <v>675</v>
      </c>
      <c r="H474" s="584" t="s">
        <v>574</v>
      </c>
      <c r="I474" s="584" t="s">
        <v>541</v>
      </c>
      <c r="J474" s="586">
        <v>1590</v>
      </c>
    </row>
    <row r="475" spans="1:10" ht="14.25" x14ac:dyDescent="0.2">
      <c r="A475" s="584"/>
      <c r="B475" s="585"/>
      <c r="C475" s="584"/>
      <c r="D475" s="584"/>
      <c r="E475" s="584"/>
      <c r="F475" s="584"/>
      <c r="G475" s="584" t="s">
        <v>675</v>
      </c>
      <c r="H475" s="584" t="s">
        <v>573</v>
      </c>
      <c r="I475" s="584" t="s">
        <v>541</v>
      </c>
      <c r="J475" s="586">
        <v>3180</v>
      </c>
    </row>
    <row r="476" spans="1:10" s="522" customFormat="1" ht="14.25" x14ac:dyDescent="0.2">
      <c r="A476" s="581"/>
      <c r="B476" s="582"/>
      <c r="C476" s="581" t="s">
        <v>653</v>
      </c>
      <c r="D476" s="581"/>
      <c r="E476" s="581" t="s">
        <v>542</v>
      </c>
      <c r="F476" s="581"/>
      <c r="G476" s="581" t="s">
        <v>675</v>
      </c>
      <c r="H476" s="581"/>
      <c r="I476" s="581"/>
      <c r="J476" s="583">
        <v>4770</v>
      </c>
    </row>
    <row r="477" spans="1:10" ht="14.25" x14ac:dyDescent="0.2">
      <c r="A477" s="584"/>
      <c r="B477" s="585"/>
      <c r="C477" s="584" t="s">
        <v>653</v>
      </c>
      <c r="D477" s="584"/>
      <c r="E477" s="584" t="s">
        <v>542</v>
      </c>
      <c r="F477" s="584"/>
      <c r="G477" s="584" t="s">
        <v>676</v>
      </c>
      <c r="H477" s="584" t="s">
        <v>574</v>
      </c>
      <c r="I477" s="584" t="s">
        <v>541</v>
      </c>
      <c r="J477" s="586">
        <v>733</v>
      </c>
    </row>
    <row r="478" spans="1:10" ht="14.25" x14ac:dyDescent="0.2">
      <c r="A478" s="584"/>
      <c r="B478" s="585"/>
      <c r="C478" s="584"/>
      <c r="D478" s="584"/>
      <c r="E478" s="584"/>
      <c r="F478" s="584"/>
      <c r="G478" s="584" t="s">
        <v>676</v>
      </c>
      <c r="H478" s="584" t="s">
        <v>573</v>
      </c>
      <c r="I478" s="584" t="s">
        <v>541</v>
      </c>
      <c r="J478" s="586">
        <v>1466</v>
      </c>
    </row>
    <row r="479" spans="1:10" s="522" customFormat="1" ht="14.25" x14ac:dyDescent="0.2">
      <c r="A479" s="581"/>
      <c r="B479" s="582"/>
      <c r="C479" s="581" t="s">
        <v>653</v>
      </c>
      <c r="D479" s="581"/>
      <c r="E479" s="581" t="s">
        <v>542</v>
      </c>
      <c r="F479" s="581"/>
      <c r="G479" s="581" t="s">
        <v>676</v>
      </c>
      <c r="H479" s="581"/>
      <c r="I479" s="581"/>
      <c r="J479" s="583">
        <v>2199</v>
      </c>
    </row>
    <row r="480" spans="1:10" ht="14.25" x14ac:dyDescent="0.2">
      <c r="A480" s="584"/>
      <c r="B480" s="585"/>
      <c r="C480" s="584" t="s">
        <v>653</v>
      </c>
      <c r="D480" s="584"/>
      <c r="E480" s="584" t="s">
        <v>542</v>
      </c>
      <c r="F480" s="584"/>
      <c r="G480" s="584" t="s">
        <v>677</v>
      </c>
      <c r="H480" s="584" t="s">
        <v>574</v>
      </c>
      <c r="I480" s="584" t="s">
        <v>541</v>
      </c>
      <c r="J480" s="586">
        <v>831</v>
      </c>
    </row>
    <row r="481" spans="1:10" ht="14.25" x14ac:dyDescent="0.2">
      <c r="A481" s="584"/>
      <c r="B481" s="585"/>
      <c r="C481" s="584"/>
      <c r="D481" s="584"/>
      <c r="E481" s="584"/>
      <c r="F481" s="584"/>
      <c r="G481" s="584" t="s">
        <v>677</v>
      </c>
      <c r="H481" s="584" t="s">
        <v>573</v>
      </c>
      <c r="I481" s="584" t="s">
        <v>541</v>
      </c>
      <c r="J481" s="586">
        <v>1661</v>
      </c>
    </row>
    <row r="482" spans="1:10" s="522" customFormat="1" ht="14.25" x14ac:dyDescent="0.2">
      <c r="A482" s="581"/>
      <c r="B482" s="582"/>
      <c r="C482" s="581" t="s">
        <v>653</v>
      </c>
      <c r="D482" s="581"/>
      <c r="E482" s="581" t="s">
        <v>542</v>
      </c>
      <c r="F482" s="581"/>
      <c r="G482" s="581" t="s">
        <v>677</v>
      </c>
      <c r="H482" s="581"/>
      <c r="I482" s="581"/>
      <c r="J482" s="583">
        <v>2492</v>
      </c>
    </row>
    <row r="483" spans="1:10" ht="14.25" x14ac:dyDescent="0.2">
      <c r="A483" s="584"/>
      <c r="B483" s="585"/>
      <c r="C483" s="584" t="s">
        <v>653</v>
      </c>
      <c r="D483" s="584"/>
      <c r="E483" s="584" t="s">
        <v>542</v>
      </c>
      <c r="F483" s="584"/>
      <c r="G483" s="584" t="s">
        <v>657</v>
      </c>
      <c r="H483" s="584" t="s">
        <v>574</v>
      </c>
      <c r="I483" s="584" t="s">
        <v>541</v>
      </c>
      <c r="J483" s="586">
        <v>6797</v>
      </c>
    </row>
    <row r="484" spans="1:10" ht="14.25" x14ac:dyDescent="0.2">
      <c r="A484" s="584"/>
      <c r="B484" s="585"/>
      <c r="C484" s="584"/>
      <c r="D484" s="584"/>
      <c r="E484" s="584"/>
      <c r="F484" s="584"/>
      <c r="G484" s="584" t="s">
        <v>657</v>
      </c>
      <c r="H484" s="584" t="s">
        <v>573</v>
      </c>
      <c r="I484" s="584" t="s">
        <v>541</v>
      </c>
      <c r="J484" s="586">
        <v>13592</v>
      </c>
    </row>
    <row r="485" spans="1:10" s="522" customFormat="1" ht="14.25" x14ac:dyDescent="0.2">
      <c r="A485" s="581"/>
      <c r="B485" s="582"/>
      <c r="C485" s="581" t="s">
        <v>653</v>
      </c>
      <c r="D485" s="581"/>
      <c r="E485" s="581" t="s">
        <v>542</v>
      </c>
      <c r="F485" s="581"/>
      <c r="G485" s="581" t="s">
        <v>657</v>
      </c>
      <c r="H485" s="581"/>
      <c r="I485" s="581"/>
      <c r="J485" s="583">
        <v>20389</v>
      </c>
    </row>
    <row r="486" spans="1:10" s="554" customFormat="1" ht="15" x14ac:dyDescent="0.25">
      <c r="A486" s="518" t="s">
        <v>678</v>
      </c>
      <c r="B486" s="588"/>
      <c r="C486" s="589">
        <v>132</v>
      </c>
      <c r="D486" s="589"/>
      <c r="E486" s="589"/>
      <c r="F486" s="589"/>
      <c r="G486" s="589"/>
      <c r="H486" s="589"/>
      <c r="I486" s="589"/>
      <c r="J486" s="590">
        <f>SUM(J419+J422+J425+J428+J431+J441+J446+J449+J452+J456+J459+J462+J465+J468+J473+J476+J479+J482+J485+J436)</f>
        <v>0</v>
      </c>
    </row>
    <row r="487" spans="1:10" x14ac:dyDescent="0.2">
      <c r="A487" s="591"/>
      <c r="B487" s="591"/>
      <c r="C487" s="591"/>
      <c r="D487" s="591"/>
      <c r="E487" s="591"/>
      <c r="F487" s="591"/>
      <c r="G487" s="591"/>
      <c r="H487" s="591"/>
      <c r="I487" s="591"/>
      <c r="J487" s="592"/>
    </row>
    <row r="488" spans="1:10" ht="14.25" x14ac:dyDescent="0.2">
      <c r="A488" s="578" t="s">
        <v>665</v>
      </c>
      <c r="B488" s="579">
        <v>41836</v>
      </c>
      <c r="C488" s="578" t="s">
        <v>653</v>
      </c>
      <c r="D488" s="578" t="s">
        <v>679</v>
      </c>
      <c r="E488" s="578" t="s">
        <v>538</v>
      </c>
      <c r="F488" s="516" t="s">
        <v>539</v>
      </c>
      <c r="G488" s="578" t="s">
        <v>656</v>
      </c>
      <c r="H488" s="578" t="s">
        <v>551</v>
      </c>
      <c r="I488" s="578" t="s">
        <v>541</v>
      </c>
      <c r="J488" s="580">
        <v>-38711</v>
      </c>
    </row>
    <row r="489" spans="1:10" ht="14.25" x14ac:dyDescent="0.2">
      <c r="A489" s="578"/>
      <c r="B489" s="579"/>
      <c r="C489" s="578" t="s">
        <v>653</v>
      </c>
      <c r="D489" s="578"/>
      <c r="E489" s="578" t="s">
        <v>542</v>
      </c>
      <c r="F489" s="516" t="s">
        <v>543</v>
      </c>
      <c r="G489" s="578" t="s">
        <v>656</v>
      </c>
      <c r="H489" s="578" t="s">
        <v>553</v>
      </c>
      <c r="I489" s="578" t="s">
        <v>541</v>
      </c>
      <c r="J489" s="580">
        <v>549</v>
      </c>
    </row>
    <row r="490" spans="1:10" ht="14.25" x14ac:dyDescent="0.2">
      <c r="A490" s="578"/>
      <c r="B490" s="579"/>
      <c r="C490" s="578" t="s">
        <v>653</v>
      </c>
      <c r="D490" s="578"/>
      <c r="E490" s="578" t="s">
        <v>542</v>
      </c>
      <c r="F490" s="578"/>
      <c r="G490" s="578" t="s">
        <v>656</v>
      </c>
      <c r="H490" s="578" t="s">
        <v>552</v>
      </c>
      <c r="I490" s="578" t="s">
        <v>541</v>
      </c>
      <c r="J490" s="580">
        <v>3162</v>
      </c>
    </row>
    <row r="491" spans="1:10" ht="14.25" x14ac:dyDescent="0.2">
      <c r="A491" s="578"/>
      <c r="B491" s="579"/>
      <c r="C491" s="578" t="s">
        <v>653</v>
      </c>
      <c r="D491" s="578"/>
      <c r="E491" s="578" t="s">
        <v>542</v>
      </c>
      <c r="F491" s="578"/>
      <c r="G491" s="578" t="s">
        <v>656</v>
      </c>
      <c r="H491" s="578" t="s">
        <v>680</v>
      </c>
      <c r="I491" s="578" t="s">
        <v>541</v>
      </c>
      <c r="J491" s="580">
        <v>35000</v>
      </c>
    </row>
    <row r="492" spans="1:10" s="576" customFormat="1" ht="15.75" thickBot="1" x14ac:dyDescent="0.3">
      <c r="A492" s="540" t="s">
        <v>681</v>
      </c>
      <c r="B492" s="593"/>
      <c r="C492" s="594" t="s">
        <v>653</v>
      </c>
      <c r="D492" s="594"/>
      <c r="E492" s="594"/>
      <c r="F492" s="594"/>
      <c r="G492" s="594" t="s">
        <v>656</v>
      </c>
      <c r="H492" s="594"/>
      <c r="I492" s="594"/>
      <c r="J492" s="595">
        <v>0</v>
      </c>
    </row>
    <row r="493" spans="1:10" ht="13.5" thickTop="1" x14ac:dyDescent="0.2">
      <c r="A493" s="596"/>
      <c r="B493" s="596"/>
      <c r="C493" s="596"/>
      <c r="D493" s="596"/>
      <c r="E493" s="596"/>
      <c r="F493" s="596"/>
      <c r="G493" s="596"/>
      <c r="H493" s="596"/>
      <c r="I493" s="596"/>
      <c r="J493" s="597"/>
    </row>
    <row r="494" spans="1:10" ht="14.25" x14ac:dyDescent="0.2">
      <c r="A494" s="514">
        <v>292</v>
      </c>
      <c r="B494" s="528">
        <v>41852</v>
      </c>
      <c r="C494" s="514">
        <v>132</v>
      </c>
      <c r="D494" s="514" t="s">
        <v>682</v>
      </c>
      <c r="E494" s="514" t="s">
        <v>538</v>
      </c>
      <c r="F494" s="598" t="s">
        <v>539</v>
      </c>
      <c r="G494" s="514">
        <v>260</v>
      </c>
      <c r="H494" s="514" t="s">
        <v>639</v>
      </c>
      <c r="I494" s="514" t="s">
        <v>541</v>
      </c>
      <c r="J494" s="542">
        <v>-159</v>
      </c>
    </row>
    <row r="495" spans="1:10" ht="14.25" x14ac:dyDescent="0.2">
      <c r="A495" s="514"/>
      <c r="B495" s="528"/>
      <c r="C495" s="514">
        <v>132</v>
      </c>
      <c r="D495" s="514"/>
      <c r="E495" s="514" t="s">
        <v>542</v>
      </c>
      <c r="F495" s="598" t="s">
        <v>543</v>
      </c>
      <c r="G495" s="514">
        <v>260</v>
      </c>
      <c r="H495" s="514" t="s">
        <v>592</v>
      </c>
      <c r="I495" s="514" t="s">
        <v>541</v>
      </c>
      <c r="J495" s="542">
        <v>159</v>
      </c>
    </row>
    <row r="496" spans="1:10" ht="15" x14ac:dyDescent="0.25">
      <c r="A496" s="518" t="s">
        <v>683</v>
      </c>
      <c r="B496" s="599"/>
      <c r="C496" s="558">
        <v>132</v>
      </c>
      <c r="D496" s="558"/>
      <c r="E496" s="558"/>
      <c r="F496" s="558"/>
      <c r="G496" s="558">
        <v>260</v>
      </c>
      <c r="H496" s="558"/>
      <c r="I496" s="558"/>
      <c r="J496" s="560">
        <v>0</v>
      </c>
    </row>
    <row r="497" spans="1:10" x14ac:dyDescent="0.2">
      <c r="A497" s="591"/>
      <c r="B497" s="591"/>
      <c r="C497" s="591"/>
      <c r="D497" s="591"/>
      <c r="E497" s="591"/>
      <c r="F497" s="591"/>
      <c r="G497" s="591"/>
      <c r="H497" s="591"/>
      <c r="I497" s="591"/>
      <c r="J497" s="592"/>
    </row>
    <row r="498" spans="1:10" ht="14.25" x14ac:dyDescent="0.2">
      <c r="A498" s="514">
        <v>313</v>
      </c>
      <c r="B498" s="528">
        <v>41870</v>
      </c>
      <c r="C498" s="514">
        <v>132</v>
      </c>
      <c r="D498" s="514" t="s">
        <v>684</v>
      </c>
      <c r="E498" s="514" t="s">
        <v>538</v>
      </c>
      <c r="F498" s="598" t="s">
        <v>539</v>
      </c>
      <c r="G498" s="514">
        <v>31</v>
      </c>
      <c r="H498" s="514" t="s">
        <v>551</v>
      </c>
      <c r="I498" s="514" t="s">
        <v>541</v>
      </c>
      <c r="J498" s="600">
        <v>-35000</v>
      </c>
    </row>
    <row r="499" spans="1:10" ht="14.25" x14ac:dyDescent="0.2">
      <c r="A499" s="514"/>
      <c r="B499" s="528"/>
      <c r="C499" s="514">
        <v>132</v>
      </c>
      <c r="D499" s="514"/>
      <c r="E499" s="514" t="s">
        <v>542</v>
      </c>
      <c r="F499" s="598" t="s">
        <v>543</v>
      </c>
      <c r="G499" s="514">
        <v>31</v>
      </c>
      <c r="H499" s="514" t="s">
        <v>636</v>
      </c>
      <c r="I499" s="514" t="s">
        <v>541</v>
      </c>
      <c r="J499" s="600">
        <v>25000</v>
      </c>
    </row>
    <row r="500" spans="1:10" ht="14.25" x14ac:dyDescent="0.2">
      <c r="A500" s="514"/>
      <c r="B500" s="528"/>
      <c r="C500" s="514">
        <v>132</v>
      </c>
      <c r="D500" s="514"/>
      <c r="E500" s="514" t="s">
        <v>542</v>
      </c>
      <c r="F500" s="514"/>
      <c r="G500" s="514">
        <v>31</v>
      </c>
      <c r="H500" s="514" t="s">
        <v>685</v>
      </c>
      <c r="I500" s="514" t="s">
        <v>541</v>
      </c>
      <c r="J500" s="600">
        <v>10000</v>
      </c>
    </row>
    <row r="501" spans="1:10" s="554" customFormat="1" ht="15" x14ac:dyDescent="0.25">
      <c r="A501" s="518" t="s">
        <v>686</v>
      </c>
      <c r="B501" s="558"/>
      <c r="C501" s="558">
        <v>132</v>
      </c>
      <c r="D501" s="558"/>
      <c r="E501" s="558"/>
      <c r="F501" s="558"/>
      <c r="G501" s="558">
        <v>31</v>
      </c>
      <c r="H501" s="558"/>
      <c r="I501" s="558"/>
      <c r="J501" s="601">
        <v>0</v>
      </c>
    </row>
    <row r="502" spans="1:10" x14ac:dyDescent="0.2">
      <c r="A502" s="591"/>
      <c r="B502" s="591"/>
      <c r="C502" s="591"/>
      <c r="D502" s="591"/>
      <c r="E502" s="591"/>
      <c r="F502" s="591"/>
      <c r="G502" s="591"/>
      <c r="H502" s="591"/>
      <c r="I502" s="591"/>
      <c r="J502" s="592"/>
    </row>
    <row r="503" spans="1:10" ht="14.25" x14ac:dyDescent="0.2">
      <c r="A503" s="514">
        <v>317</v>
      </c>
      <c r="B503" s="528">
        <v>41872</v>
      </c>
      <c r="C503" s="514">
        <v>132</v>
      </c>
      <c r="D503" s="514" t="s">
        <v>687</v>
      </c>
      <c r="E503" s="514" t="s">
        <v>542</v>
      </c>
      <c r="F503" s="598" t="s">
        <v>539</v>
      </c>
      <c r="G503" s="514">
        <v>260</v>
      </c>
      <c r="H503" s="514" t="s">
        <v>577</v>
      </c>
      <c r="I503" s="514" t="s">
        <v>541</v>
      </c>
      <c r="J503" s="542">
        <v>536</v>
      </c>
    </row>
    <row r="504" spans="1:10" ht="14.25" x14ac:dyDescent="0.2">
      <c r="A504" s="514"/>
      <c r="B504" s="528"/>
      <c r="C504" s="514">
        <v>132</v>
      </c>
      <c r="D504" s="514"/>
      <c r="E504" s="514" t="s">
        <v>538</v>
      </c>
      <c r="F504" s="598" t="s">
        <v>543</v>
      </c>
      <c r="G504" s="514">
        <v>260</v>
      </c>
      <c r="H504" s="514" t="s">
        <v>591</v>
      </c>
      <c r="I504" s="514" t="s">
        <v>541</v>
      </c>
      <c r="J504" s="542">
        <v>-536</v>
      </c>
    </row>
    <row r="505" spans="1:10" s="554" customFormat="1" ht="15" x14ac:dyDescent="0.25">
      <c r="A505" s="545"/>
      <c r="B505" s="545"/>
      <c r="C505" s="545">
        <v>132</v>
      </c>
      <c r="D505" s="545"/>
      <c r="E505" s="545"/>
      <c r="F505" s="545"/>
      <c r="G505" s="545">
        <v>260</v>
      </c>
      <c r="H505" s="545"/>
      <c r="I505" s="545"/>
      <c r="J505" s="546">
        <v>0</v>
      </c>
    </row>
    <row r="506" spans="1:10" ht="14.25" x14ac:dyDescent="0.2">
      <c r="A506" s="602"/>
      <c r="B506" s="603"/>
      <c r="C506" s="514">
        <v>132</v>
      </c>
      <c r="D506" s="514"/>
      <c r="E506" s="514" t="s">
        <v>542</v>
      </c>
      <c r="F506" s="604"/>
      <c r="G506" s="514">
        <v>120</v>
      </c>
      <c r="H506" s="514" t="s">
        <v>582</v>
      </c>
      <c r="I506" s="514" t="s">
        <v>541</v>
      </c>
      <c r="J506" s="542">
        <v>1500</v>
      </c>
    </row>
    <row r="507" spans="1:10" ht="14.25" x14ac:dyDescent="0.2">
      <c r="A507" s="602"/>
      <c r="B507" s="603"/>
      <c r="C507" s="514">
        <v>132</v>
      </c>
      <c r="D507" s="514"/>
      <c r="E507" s="514" t="s">
        <v>538</v>
      </c>
      <c r="F507" s="604"/>
      <c r="G507" s="514">
        <v>120</v>
      </c>
      <c r="H507" s="514" t="s">
        <v>631</v>
      </c>
      <c r="I507" s="514" t="s">
        <v>541</v>
      </c>
      <c r="J507" s="542">
        <v>-1500</v>
      </c>
    </row>
    <row r="508" spans="1:10" s="554" customFormat="1" ht="15" x14ac:dyDescent="0.25">
      <c r="A508" s="605"/>
      <c r="B508" s="606"/>
      <c r="C508" s="545">
        <v>132</v>
      </c>
      <c r="D508" s="545"/>
      <c r="E508" s="545"/>
      <c r="F508" s="606"/>
      <c r="G508" s="545">
        <v>120</v>
      </c>
      <c r="H508" s="545"/>
      <c r="I508" s="545"/>
      <c r="J508" s="546">
        <v>0</v>
      </c>
    </row>
    <row r="509" spans="1:10" ht="14.25" x14ac:dyDescent="0.2">
      <c r="A509" s="602"/>
      <c r="B509" s="603"/>
      <c r="C509" s="514">
        <v>132</v>
      </c>
      <c r="D509" s="514"/>
      <c r="E509" s="514" t="s">
        <v>542</v>
      </c>
      <c r="F509" s="604"/>
      <c r="G509" s="514">
        <v>20</v>
      </c>
      <c r="H509" s="514" t="s">
        <v>591</v>
      </c>
      <c r="I509" s="514" t="s">
        <v>541</v>
      </c>
      <c r="J509" s="542">
        <v>1575</v>
      </c>
    </row>
    <row r="510" spans="1:10" ht="14.25" x14ac:dyDescent="0.2">
      <c r="A510" s="602"/>
      <c r="B510" s="603"/>
      <c r="C510" s="514">
        <v>132</v>
      </c>
      <c r="D510" s="514"/>
      <c r="E510" s="514" t="s">
        <v>538</v>
      </c>
      <c r="F510" s="604"/>
      <c r="G510" s="514">
        <v>20</v>
      </c>
      <c r="H510" s="514" t="s">
        <v>582</v>
      </c>
      <c r="I510" s="514" t="s">
        <v>541</v>
      </c>
      <c r="J510" s="542">
        <v>-1575</v>
      </c>
    </row>
    <row r="511" spans="1:10" s="554" customFormat="1" ht="15" x14ac:dyDescent="0.25">
      <c r="A511" s="518" t="s">
        <v>688</v>
      </c>
      <c r="B511" s="607"/>
      <c r="C511" s="558">
        <v>132</v>
      </c>
      <c r="D511" s="558"/>
      <c r="E511" s="558"/>
      <c r="F511" s="607"/>
      <c r="G511" s="558">
        <v>20</v>
      </c>
      <c r="H511" s="558"/>
      <c r="I511" s="558"/>
      <c r="J511" s="559">
        <v>0</v>
      </c>
    </row>
    <row r="512" spans="1:10" x14ac:dyDescent="0.2">
      <c r="A512" s="591"/>
      <c r="B512" s="591"/>
      <c r="C512" s="591"/>
      <c r="D512" s="591"/>
      <c r="E512" s="591"/>
      <c r="F512" s="591"/>
      <c r="G512" s="591"/>
      <c r="H512" s="591"/>
      <c r="I512" s="591"/>
      <c r="J512" s="592"/>
    </row>
    <row r="513" spans="1:10" ht="14.25" x14ac:dyDescent="0.2">
      <c r="A513" s="514">
        <v>318</v>
      </c>
      <c r="B513" s="528">
        <v>41872</v>
      </c>
      <c r="C513" s="514">
        <v>132</v>
      </c>
      <c r="D513" s="514" t="s">
        <v>689</v>
      </c>
      <c r="E513" s="514" t="s">
        <v>538</v>
      </c>
      <c r="F513" s="598" t="s">
        <v>539</v>
      </c>
      <c r="G513" s="514">
        <v>31</v>
      </c>
      <c r="H513" s="514" t="s">
        <v>560</v>
      </c>
      <c r="I513" s="514" t="s">
        <v>541</v>
      </c>
      <c r="J513" s="542">
        <v>-27065</v>
      </c>
    </row>
    <row r="514" spans="1:10" ht="14.25" x14ac:dyDescent="0.2">
      <c r="A514" s="514"/>
      <c r="B514" s="528"/>
      <c r="C514" s="514">
        <v>132</v>
      </c>
      <c r="D514" s="514"/>
      <c r="E514" s="514" t="s">
        <v>538</v>
      </c>
      <c r="F514" s="598" t="s">
        <v>543</v>
      </c>
      <c r="G514" s="514">
        <v>31</v>
      </c>
      <c r="H514" s="514" t="s">
        <v>559</v>
      </c>
      <c r="I514" s="514" t="s">
        <v>541</v>
      </c>
      <c r="J514" s="542">
        <v>-10283</v>
      </c>
    </row>
    <row r="515" spans="1:10" s="522" customFormat="1" ht="14.25" x14ac:dyDescent="0.2">
      <c r="A515" s="530"/>
      <c r="B515" s="530"/>
      <c r="C515" s="530">
        <v>132</v>
      </c>
      <c r="D515" s="530"/>
      <c r="E515" s="530"/>
      <c r="F515" s="530"/>
      <c r="G515" s="530">
        <v>31</v>
      </c>
      <c r="H515" s="530"/>
      <c r="I515" s="530"/>
      <c r="J515" s="544">
        <v>-37348</v>
      </c>
    </row>
    <row r="516" spans="1:10" ht="14.25" x14ac:dyDescent="0.2">
      <c r="A516" s="514"/>
      <c r="B516" s="528"/>
      <c r="C516" s="514">
        <v>132</v>
      </c>
      <c r="D516" s="514"/>
      <c r="E516" s="514" t="s">
        <v>542</v>
      </c>
      <c r="F516" s="514"/>
      <c r="G516" s="514">
        <v>200</v>
      </c>
      <c r="H516" s="514" t="s">
        <v>558</v>
      </c>
      <c r="I516" s="514" t="s">
        <v>541</v>
      </c>
      <c r="J516" s="542">
        <v>7575</v>
      </c>
    </row>
    <row r="517" spans="1:10" ht="14.25" x14ac:dyDescent="0.2">
      <c r="A517" s="514"/>
      <c r="B517" s="528"/>
      <c r="C517" s="514">
        <v>132</v>
      </c>
      <c r="D517" s="514"/>
      <c r="E517" s="514" t="s">
        <v>542</v>
      </c>
      <c r="F517" s="514"/>
      <c r="G517" s="514">
        <v>200</v>
      </c>
      <c r="H517" s="514" t="s">
        <v>559</v>
      </c>
      <c r="I517" s="514" t="s">
        <v>541</v>
      </c>
      <c r="J517" s="542">
        <v>2878</v>
      </c>
    </row>
    <row r="518" spans="1:10" s="522" customFormat="1" ht="14.25" x14ac:dyDescent="0.2">
      <c r="A518" s="530"/>
      <c r="B518" s="530"/>
      <c r="C518" s="530">
        <v>132</v>
      </c>
      <c r="D518" s="530"/>
      <c r="E518" s="530"/>
      <c r="F518" s="530"/>
      <c r="G518" s="530">
        <v>200</v>
      </c>
      <c r="H518" s="530"/>
      <c r="I518" s="530"/>
      <c r="J518" s="544">
        <v>10453</v>
      </c>
    </row>
    <row r="519" spans="1:10" ht="14.25" x14ac:dyDescent="0.2">
      <c r="A519" s="514"/>
      <c r="B519" s="528"/>
      <c r="C519" s="514">
        <v>132</v>
      </c>
      <c r="D519" s="514"/>
      <c r="E519" s="514" t="s">
        <v>542</v>
      </c>
      <c r="F519" s="514"/>
      <c r="G519" s="514">
        <v>180</v>
      </c>
      <c r="H519" s="514" t="s">
        <v>558</v>
      </c>
      <c r="I519" s="514" t="s">
        <v>541</v>
      </c>
      <c r="J519" s="542">
        <v>3890</v>
      </c>
    </row>
    <row r="520" spans="1:10" ht="14.25" x14ac:dyDescent="0.2">
      <c r="A520" s="514"/>
      <c r="B520" s="528"/>
      <c r="C520" s="514">
        <v>132</v>
      </c>
      <c r="D520" s="514"/>
      <c r="E520" s="514" t="s">
        <v>542</v>
      </c>
      <c r="F520" s="514"/>
      <c r="G520" s="514">
        <v>180</v>
      </c>
      <c r="H520" s="514" t="s">
        <v>559</v>
      </c>
      <c r="I520" s="514" t="s">
        <v>541</v>
      </c>
      <c r="J520" s="542">
        <v>1478</v>
      </c>
    </row>
    <row r="521" spans="1:10" s="522" customFormat="1" ht="14.25" x14ac:dyDescent="0.2">
      <c r="A521" s="530"/>
      <c r="B521" s="530"/>
      <c r="C521" s="530">
        <v>132</v>
      </c>
      <c r="D521" s="530"/>
      <c r="E521" s="530"/>
      <c r="F521" s="530"/>
      <c r="G521" s="530">
        <v>180</v>
      </c>
      <c r="H521" s="530"/>
      <c r="I521" s="530"/>
      <c r="J521" s="544">
        <v>5368</v>
      </c>
    </row>
    <row r="522" spans="1:10" ht="14.25" x14ac:dyDescent="0.2">
      <c r="A522" s="514"/>
      <c r="B522" s="528"/>
      <c r="C522" s="514">
        <v>132</v>
      </c>
      <c r="D522" s="514"/>
      <c r="E522" s="514" t="s">
        <v>542</v>
      </c>
      <c r="F522" s="514"/>
      <c r="G522" s="514">
        <v>170</v>
      </c>
      <c r="H522" s="514" t="s">
        <v>558</v>
      </c>
      <c r="I522" s="514" t="s">
        <v>541</v>
      </c>
      <c r="J522" s="542">
        <v>3835</v>
      </c>
    </row>
    <row r="523" spans="1:10" ht="14.25" x14ac:dyDescent="0.2">
      <c r="A523" s="514"/>
      <c r="B523" s="528"/>
      <c r="C523" s="514">
        <v>132</v>
      </c>
      <c r="D523" s="514"/>
      <c r="E523" s="514" t="s">
        <v>542</v>
      </c>
      <c r="F523" s="514"/>
      <c r="G523" s="514">
        <v>170</v>
      </c>
      <c r="H523" s="514" t="s">
        <v>559</v>
      </c>
      <c r="I523" s="514" t="s">
        <v>541</v>
      </c>
      <c r="J523" s="542">
        <v>1457</v>
      </c>
    </row>
    <row r="524" spans="1:10" s="522" customFormat="1" ht="14.25" x14ac:dyDescent="0.2">
      <c r="A524" s="530"/>
      <c r="B524" s="530"/>
      <c r="C524" s="530">
        <v>132</v>
      </c>
      <c r="D524" s="530"/>
      <c r="E524" s="530"/>
      <c r="F524" s="530"/>
      <c r="G524" s="530">
        <v>170</v>
      </c>
      <c r="H524" s="530"/>
      <c r="I524" s="530"/>
      <c r="J524" s="544">
        <v>5292</v>
      </c>
    </row>
    <row r="525" spans="1:10" ht="14.25" x14ac:dyDescent="0.2">
      <c r="A525" s="514"/>
      <c r="B525" s="528"/>
      <c r="C525" s="514">
        <v>132</v>
      </c>
      <c r="D525" s="514"/>
      <c r="E525" s="514" t="s">
        <v>542</v>
      </c>
      <c r="F525" s="514"/>
      <c r="G525" s="514">
        <v>150</v>
      </c>
      <c r="H525" s="514" t="s">
        <v>558</v>
      </c>
      <c r="I525" s="514" t="s">
        <v>541</v>
      </c>
      <c r="J525" s="542">
        <v>7720</v>
      </c>
    </row>
    <row r="526" spans="1:10" ht="14.25" x14ac:dyDescent="0.2">
      <c r="A526" s="514"/>
      <c r="B526" s="528"/>
      <c r="C526" s="514">
        <v>132</v>
      </c>
      <c r="D526" s="514"/>
      <c r="E526" s="514" t="s">
        <v>542</v>
      </c>
      <c r="F526" s="514"/>
      <c r="G526" s="514">
        <v>150</v>
      </c>
      <c r="H526" s="514" t="s">
        <v>559</v>
      </c>
      <c r="I526" s="514" t="s">
        <v>541</v>
      </c>
      <c r="J526" s="542">
        <v>2933</v>
      </c>
    </row>
    <row r="527" spans="1:10" s="522" customFormat="1" ht="14.25" x14ac:dyDescent="0.2">
      <c r="A527" s="530"/>
      <c r="B527" s="530"/>
      <c r="C527" s="530">
        <v>132</v>
      </c>
      <c r="D527" s="530"/>
      <c r="E527" s="530"/>
      <c r="F527" s="530"/>
      <c r="G527" s="530">
        <v>150</v>
      </c>
      <c r="H527" s="530"/>
      <c r="I527" s="530"/>
      <c r="J527" s="544">
        <v>10653</v>
      </c>
    </row>
    <row r="528" spans="1:10" ht="14.25" x14ac:dyDescent="0.2">
      <c r="A528" s="514"/>
      <c r="B528" s="528"/>
      <c r="C528" s="514">
        <v>132</v>
      </c>
      <c r="D528" s="514"/>
      <c r="E528" s="514" t="s">
        <v>542</v>
      </c>
      <c r="F528" s="514"/>
      <c r="G528" s="514">
        <v>100</v>
      </c>
      <c r="H528" s="514" t="s">
        <v>558</v>
      </c>
      <c r="I528" s="514" t="s">
        <v>541</v>
      </c>
      <c r="J528" s="542">
        <v>4045</v>
      </c>
    </row>
    <row r="529" spans="1:10" ht="14.25" x14ac:dyDescent="0.2">
      <c r="A529" s="514"/>
      <c r="B529" s="528"/>
      <c r="C529" s="514">
        <v>132</v>
      </c>
      <c r="D529" s="514"/>
      <c r="E529" s="514" t="s">
        <v>542</v>
      </c>
      <c r="F529" s="514"/>
      <c r="G529" s="514">
        <v>100</v>
      </c>
      <c r="H529" s="514" t="s">
        <v>559</v>
      </c>
      <c r="I529" s="514" t="s">
        <v>541</v>
      </c>
      <c r="J529" s="542">
        <v>1537</v>
      </c>
    </row>
    <row r="530" spans="1:10" s="522" customFormat="1" ht="14.25" x14ac:dyDescent="0.2">
      <c r="A530" s="530"/>
      <c r="B530" s="530"/>
      <c r="C530" s="530">
        <v>132</v>
      </c>
      <c r="D530" s="530"/>
      <c r="E530" s="530"/>
      <c r="F530" s="530"/>
      <c r="G530" s="530">
        <v>100</v>
      </c>
      <c r="H530" s="530"/>
      <c r="I530" s="530"/>
      <c r="J530" s="544">
        <v>5582</v>
      </c>
    </row>
    <row r="531" spans="1:10" s="608" customFormat="1" ht="15" x14ac:dyDescent="0.25">
      <c r="A531" s="518" t="s">
        <v>690</v>
      </c>
      <c r="B531" s="558"/>
      <c r="C531" s="558">
        <v>132</v>
      </c>
      <c r="D531" s="558"/>
      <c r="E531" s="558"/>
      <c r="F531" s="558"/>
      <c r="G531" s="558"/>
      <c r="H531" s="558"/>
      <c r="I531" s="558"/>
      <c r="J531" s="560">
        <f>SUM(J515+J518+J521+J524+J527+J530)</f>
        <v>0</v>
      </c>
    </row>
    <row r="532" spans="1:10" x14ac:dyDescent="0.2">
      <c r="A532" s="577"/>
      <c r="B532" s="577"/>
      <c r="C532" s="577"/>
      <c r="D532" s="577"/>
      <c r="E532" s="577"/>
      <c r="F532" s="577"/>
      <c r="G532" s="577"/>
      <c r="H532" s="577"/>
      <c r="I532" s="577"/>
      <c r="J532" s="609"/>
    </row>
    <row r="533" spans="1:10" ht="14.25" x14ac:dyDescent="0.2">
      <c r="A533" s="514">
        <v>328</v>
      </c>
      <c r="B533" s="528">
        <v>41879</v>
      </c>
      <c r="C533" s="514">
        <v>132</v>
      </c>
      <c r="D533" s="514" t="s">
        <v>691</v>
      </c>
      <c r="E533" s="514" t="s">
        <v>538</v>
      </c>
      <c r="F533" s="598" t="s">
        <v>539</v>
      </c>
      <c r="G533" s="514">
        <v>290</v>
      </c>
      <c r="H533" s="514" t="s">
        <v>591</v>
      </c>
      <c r="I533" s="514" t="s">
        <v>541</v>
      </c>
      <c r="J533" s="542">
        <v>-1482</v>
      </c>
    </row>
    <row r="534" spans="1:10" ht="14.25" x14ac:dyDescent="0.2">
      <c r="A534" s="514"/>
      <c r="B534" s="528"/>
      <c r="C534" s="514">
        <v>132</v>
      </c>
      <c r="D534" s="514"/>
      <c r="E534" s="514" t="s">
        <v>542</v>
      </c>
      <c r="F534" s="598" t="s">
        <v>543</v>
      </c>
      <c r="G534" s="514">
        <v>290</v>
      </c>
      <c r="H534" s="514" t="s">
        <v>582</v>
      </c>
      <c r="I534" s="514" t="s">
        <v>541</v>
      </c>
      <c r="J534" s="542">
        <v>1482</v>
      </c>
    </row>
    <row r="535" spans="1:10" ht="15.75" thickBot="1" x14ac:dyDescent="0.3">
      <c r="A535" s="523" t="s">
        <v>692</v>
      </c>
      <c r="B535" s="610"/>
      <c r="C535" s="611">
        <v>132</v>
      </c>
      <c r="D535" s="611"/>
      <c r="E535" s="611"/>
      <c r="F535" s="611"/>
      <c r="G535" s="611">
        <v>290</v>
      </c>
      <c r="H535" s="611"/>
      <c r="I535" s="611"/>
      <c r="J535" s="612">
        <v>0</v>
      </c>
    </row>
    <row r="536" spans="1:10" ht="13.5" thickTop="1" x14ac:dyDescent="0.2">
      <c r="A536" s="527"/>
      <c r="B536" s="527"/>
      <c r="C536" s="527"/>
      <c r="D536" s="527"/>
      <c r="E536" s="527"/>
      <c r="F536" s="527"/>
      <c r="G536" s="527"/>
      <c r="H536" s="527"/>
      <c r="I536" s="527"/>
      <c r="J536" s="613"/>
    </row>
    <row r="537" spans="1:10" ht="14.25" x14ac:dyDescent="0.2">
      <c r="A537" s="514">
        <v>365</v>
      </c>
      <c r="B537" s="528">
        <v>41887</v>
      </c>
      <c r="C537" s="514">
        <v>132</v>
      </c>
      <c r="D537" s="514" t="s">
        <v>693</v>
      </c>
      <c r="E537" s="514" t="s">
        <v>538</v>
      </c>
      <c r="F537" s="598" t="s">
        <v>539</v>
      </c>
      <c r="G537" s="514">
        <v>35</v>
      </c>
      <c r="H537" s="514" t="s">
        <v>626</v>
      </c>
      <c r="I537" s="514" t="s">
        <v>541</v>
      </c>
      <c r="J537" s="542">
        <v>-965</v>
      </c>
    </row>
    <row r="538" spans="1:10" ht="14.25" x14ac:dyDescent="0.2">
      <c r="A538" s="514"/>
      <c r="B538" s="528"/>
      <c r="C538" s="514">
        <v>132</v>
      </c>
      <c r="D538" s="514"/>
      <c r="E538" s="514" t="s">
        <v>542</v>
      </c>
      <c r="F538" s="598" t="s">
        <v>543</v>
      </c>
      <c r="G538" s="514">
        <v>35</v>
      </c>
      <c r="H538" s="514" t="s">
        <v>694</v>
      </c>
      <c r="I538" s="514" t="s">
        <v>541</v>
      </c>
      <c r="J538" s="542">
        <v>965</v>
      </c>
    </row>
    <row r="539" spans="1:10" ht="15.75" thickBot="1" x14ac:dyDescent="0.3">
      <c r="A539" s="540" t="s">
        <v>695</v>
      </c>
      <c r="B539" s="514"/>
      <c r="C539" s="545">
        <v>132</v>
      </c>
      <c r="D539" s="545"/>
      <c r="E539" s="545"/>
      <c r="F539" s="545"/>
      <c r="G539" s="545">
        <v>35</v>
      </c>
      <c r="H539" s="545"/>
      <c r="I539" s="545"/>
      <c r="J539" s="546">
        <v>0</v>
      </c>
    </row>
    <row r="540" spans="1:10" ht="13.5" thickTop="1" x14ac:dyDescent="0.2">
      <c r="A540" s="541"/>
      <c r="B540" s="541"/>
      <c r="C540" s="541"/>
      <c r="D540" s="541"/>
      <c r="E540" s="541"/>
      <c r="F540" s="541"/>
      <c r="G540" s="541"/>
      <c r="H540" s="541"/>
      <c r="I540" s="541"/>
      <c r="J540" s="541"/>
    </row>
    <row r="541" spans="1:10" ht="14.25" x14ac:dyDescent="0.2">
      <c r="A541" s="514">
        <v>451</v>
      </c>
      <c r="B541" s="528">
        <v>41927</v>
      </c>
      <c r="C541" s="514">
        <v>132</v>
      </c>
      <c r="D541" s="514" t="s">
        <v>696</v>
      </c>
      <c r="E541" s="514" t="s">
        <v>538</v>
      </c>
      <c r="F541" s="598" t="s">
        <v>539</v>
      </c>
      <c r="G541" s="514">
        <v>43</v>
      </c>
      <c r="H541" s="514" t="s">
        <v>582</v>
      </c>
      <c r="I541" s="514" t="s">
        <v>541</v>
      </c>
      <c r="J541" s="533">
        <v>-1555</v>
      </c>
    </row>
    <row r="542" spans="1:10" ht="14.25" x14ac:dyDescent="0.2">
      <c r="A542" s="514"/>
      <c r="B542" s="528"/>
      <c r="C542" s="514">
        <v>132</v>
      </c>
      <c r="D542" s="514"/>
      <c r="E542" s="514" t="s">
        <v>538</v>
      </c>
      <c r="F542" s="598" t="s">
        <v>543</v>
      </c>
      <c r="G542" s="514">
        <v>43</v>
      </c>
      <c r="H542" s="514" t="s">
        <v>593</v>
      </c>
      <c r="I542" s="514" t="s">
        <v>541</v>
      </c>
      <c r="J542" s="533">
        <v>-2628</v>
      </c>
    </row>
    <row r="543" spans="1:10" ht="14.25" x14ac:dyDescent="0.2">
      <c r="A543" s="514"/>
      <c r="B543" s="528"/>
      <c r="C543" s="514">
        <v>132</v>
      </c>
      <c r="D543" s="514"/>
      <c r="E543" s="514" t="s">
        <v>542</v>
      </c>
      <c r="F543" s="514"/>
      <c r="G543" s="514">
        <v>43</v>
      </c>
      <c r="H543" s="514" t="s">
        <v>697</v>
      </c>
      <c r="I543" s="514" t="s">
        <v>541</v>
      </c>
      <c r="J543" s="533">
        <v>1728</v>
      </c>
    </row>
    <row r="544" spans="1:10" ht="14.25" x14ac:dyDescent="0.2">
      <c r="A544" s="514"/>
      <c r="B544" s="528"/>
      <c r="C544" s="514">
        <v>132</v>
      </c>
      <c r="D544" s="514"/>
      <c r="E544" s="514" t="s">
        <v>542</v>
      </c>
      <c r="F544" s="514"/>
      <c r="G544" s="514">
        <v>43</v>
      </c>
      <c r="H544" s="514" t="s">
        <v>698</v>
      </c>
      <c r="I544" s="514" t="s">
        <v>541</v>
      </c>
      <c r="J544" s="533">
        <v>900</v>
      </c>
    </row>
    <row r="545" spans="1:10" s="522" customFormat="1" ht="14.25" x14ac:dyDescent="0.2">
      <c r="A545" s="530"/>
      <c r="B545" s="530"/>
      <c r="C545" s="530">
        <v>132</v>
      </c>
      <c r="D545" s="530"/>
      <c r="E545" s="530"/>
      <c r="F545" s="530"/>
      <c r="G545" s="530">
        <v>43</v>
      </c>
      <c r="H545" s="530"/>
      <c r="I545" s="530"/>
      <c r="J545" s="539">
        <v>-1555</v>
      </c>
    </row>
    <row r="546" spans="1:10" ht="14.25" x14ac:dyDescent="0.2">
      <c r="A546" s="514"/>
      <c r="B546" s="528"/>
      <c r="C546" s="514">
        <v>132</v>
      </c>
      <c r="D546" s="514"/>
      <c r="E546" s="514" t="s">
        <v>542</v>
      </c>
      <c r="F546" s="514"/>
      <c r="G546" s="514">
        <v>320</v>
      </c>
      <c r="H546" s="514" t="s">
        <v>592</v>
      </c>
      <c r="I546" s="514" t="s">
        <v>541</v>
      </c>
      <c r="J546" s="533">
        <v>634</v>
      </c>
    </row>
    <row r="547" spans="1:10" ht="14.25" x14ac:dyDescent="0.2">
      <c r="A547" s="514"/>
      <c r="B547" s="528"/>
      <c r="C547" s="514">
        <v>132</v>
      </c>
      <c r="D547" s="514"/>
      <c r="E547" s="514" t="s">
        <v>538</v>
      </c>
      <c r="F547" s="514"/>
      <c r="G547" s="514">
        <v>320</v>
      </c>
      <c r="H547" s="514" t="s">
        <v>583</v>
      </c>
      <c r="I547" s="514" t="s">
        <v>541</v>
      </c>
      <c r="J547" s="533">
        <v>-200</v>
      </c>
    </row>
    <row r="548" spans="1:10" ht="14.25" x14ac:dyDescent="0.2">
      <c r="A548" s="514"/>
      <c r="B548" s="528"/>
      <c r="C548" s="514">
        <v>132</v>
      </c>
      <c r="D548" s="514"/>
      <c r="E548" s="514" t="s">
        <v>538</v>
      </c>
      <c r="F548" s="514"/>
      <c r="G548" s="514">
        <v>320</v>
      </c>
      <c r="H548" s="514" t="s">
        <v>582</v>
      </c>
      <c r="I548" s="514" t="s">
        <v>541</v>
      </c>
      <c r="J548" s="533">
        <v>-434</v>
      </c>
    </row>
    <row r="549" spans="1:10" s="522" customFormat="1" ht="14.25" x14ac:dyDescent="0.2">
      <c r="A549" s="530"/>
      <c r="B549" s="530"/>
      <c r="C549" s="530">
        <v>132</v>
      </c>
      <c r="D549" s="530"/>
      <c r="E549" s="530"/>
      <c r="F549" s="530"/>
      <c r="G549" s="530">
        <v>320</v>
      </c>
      <c r="H549" s="530"/>
      <c r="I549" s="530"/>
      <c r="J549" s="539">
        <v>0</v>
      </c>
    </row>
    <row r="550" spans="1:10" ht="14.25" x14ac:dyDescent="0.2">
      <c r="A550" s="514"/>
      <c r="B550" s="528"/>
      <c r="C550" s="514">
        <v>132</v>
      </c>
      <c r="D550" s="514"/>
      <c r="E550" s="514" t="s">
        <v>542</v>
      </c>
      <c r="F550" s="514"/>
      <c r="G550" s="514">
        <v>270</v>
      </c>
      <c r="H550" s="514" t="s">
        <v>592</v>
      </c>
      <c r="I550" s="514" t="s">
        <v>541</v>
      </c>
      <c r="J550" s="533">
        <v>555</v>
      </c>
    </row>
    <row r="551" spans="1:10" s="522" customFormat="1" ht="14.25" x14ac:dyDescent="0.2">
      <c r="A551" s="530"/>
      <c r="B551" s="530"/>
      <c r="C551" s="530">
        <v>132</v>
      </c>
      <c r="D551" s="530"/>
      <c r="E551" s="530"/>
      <c r="F551" s="530"/>
      <c r="G551" s="530">
        <v>270</v>
      </c>
      <c r="H551" s="530"/>
      <c r="I551" s="530"/>
      <c r="J551" s="539">
        <v>555</v>
      </c>
    </row>
    <row r="552" spans="1:10" ht="14.25" x14ac:dyDescent="0.2">
      <c r="A552" s="514"/>
      <c r="B552" s="528"/>
      <c r="C552" s="514">
        <v>132</v>
      </c>
      <c r="D552" s="514"/>
      <c r="E552" s="514" t="s">
        <v>538</v>
      </c>
      <c r="F552" s="514"/>
      <c r="G552" s="514">
        <v>250</v>
      </c>
      <c r="H552" s="514" t="s">
        <v>582</v>
      </c>
      <c r="I552" s="514" t="s">
        <v>541</v>
      </c>
      <c r="J552" s="533">
        <v>-150</v>
      </c>
    </row>
    <row r="553" spans="1:10" ht="14.25" x14ac:dyDescent="0.2">
      <c r="A553" s="514"/>
      <c r="B553" s="528"/>
      <c r="C553" s="514">
        <v>132</v>
      </c>
      <c r="D553" s="514"/>
      <c r="E553" s="514" t="s">
        <v>542</v>
      </c>
      <c r="F553" s="514"/>
      <c r="G553" s="514">
        <v>250</v>
      </c>
      <c r="H553" s="514" t="s">
        <v>592</v>
      </c>
      <c r="I553" s="514" t="s">
        <v>541</v>
      </c>
      <c r="J553" s="533">
        <v>150</v>
      </c>
    </row>
    <row r="554" spans="1:10" s="522" customFormat="1" ht="14.25" x14ac:dyDescent="0.2">
      <c r="A554" s="530"/>
      <c r="B554" s="530"/>
      <c r="C554" s="530">
        <v>132</v>
      </c>
      <c r="D554" s="530"/>
      <c r="E554" s="530"/>
      <c r="F554" s="530"/>
      <c r="G554" s="530">
        <v>250</v>
      </c>
      <c r="H554" s="530"/>
      <c r="I554" s="530"/>
      <c r="J554" s="539">
        <v>0</v>
      </c>
    </row>
    <row r="555" spans="1:10" ht="14.25" x14ac:dyDescent="0.2">
      <c r="A555" s="514"/>
      <c r="B555" s="528"/>
      <c r="C555" s="514">
        <v>132</v>
      </c>
      <c r="D555" s="514"/>
      <c r="E555" s="514" t="s">
        <v>542</v>
      </c>
      <c r="F555" s="514"/>
      <c r="G555" s="514">
        <v>190</v>
      </c>
      <c r="H555" s="514" t="s">
        <v>582</v>
      </c>
      <c r="I555" s="514" t="s">
        <v>541</v>
      </c>
      <c r="J555" s="533">
        <v>1000</v>
      </c>
    </row>
    <row r="556" spans="1:10" s="522" customFormat="1" ht="14.25" x14ac:dyDescent="0.2">
      <c r="A556" s="530"/>
      <c r="B556" s="530"/>
      <c r="C556" s="530">
        <v>132</v>
      </c>
      <c r="D556" s="530"/>
      <c r="E556" s="530"/>
      <c r="F556" s="530"/>
      <c r="G556" s="530">
        <v>190</v>
      </c>
      <c r="H556" s="530"/>
      <c r="I556" s="530"/>
      <c r="J556" s="539">
        <v>1000</v>
      </c>
    </row>
    <row r="557" spans="1:10" ht="14.25" x14ac:dyDescent="0.2">
      <c r="A557" s="514"/>
      <c r="B557" s="528"/>
      <c r="C557" s="514">
        <v>132</v>
      </c>
      <c r="D557" s="514"/>
      <c r="E557" s="514" t="s">
        <v>542</v>
      </c>
      <c r="F557" s="514"/>
      <c r="G557" s="514">
        <v>20</v>
      </c>
      <c r="H557" s="514" t="s">
        <v>592</v>
      </c>
      <c r="I557" s="514" t="s">
        <v>541</v>
      </c>
      <c r="J557" s="533">
        <v>4764</v>
      </c>
    </row>
    <row r="558" spans="1:10" ht="14.25" x14ac:dyDescent="0.2">
      <c r="A558" s="514"/>
      <c r="B558" s="528"/>
      <c r="C558" s="514">
        <v>132</v>
      </c>
      <c r="D558" s="514"/>
      <c r="E558" s="514" t="s">
        <v>538</v>
      </c>
      <c r="F558" s="514"/>
      <c r="G558" s="514">
        <v>20</v>
      </c>
      <c r="H558" s="514" t="s">
        <v>544</v>
      </c>
      <c r="I558" s="514" t="s">
        <v>541</v>
      </c>
      <c r="J558" s="533">
        <v>-4764</v>
      </c>
    </row>
    <row r="559" spans="1:10" s="522" customFormat="1" ht="14.25" x14ac:dyDescent="0.2">
      <c r="A559" s="518" t="s">
        <v>699</v>
      </c>
      <c r="B559" s="520"/>
      <c r="C559" s="520">
        <v>132</v>
      </c>
      <c r="D559" s="520"/>
      <c r="E559" s="520"/>
      <c r="F559" s="520"/>
      <c r="G559" s="520">
        <v>20</v>
      </c>
      <c r="H559" s="520"/>
      <c r="I559" s="520"/>
      <c r="J559" s="535">
        <v>0</v>
      </c>
    </row>
    <row r="560" spans="1:10" x14ac:dyDescent="0.2">
      <c r="A560" s="577"/>
      <c r="B560" s="577"/>
      <c r="C560" s="577"/>
      <c r="D560" s="577"/>
      <c r="E560" s="577"/>
      <c r="F560" s="577"/>
      <c r="G560" s="577"/>
      <c r="H560" s="577"/>
      <c r="I560" s="577"/>
      <c r="J560" s="609"/>
    </row>
    <row r="561" spans="1:10" ht="14.25" x14ac:dyDescent="0.2">
      <c r="A561" s="514">
        <v>461</v>
      </c>
      <c r="B561" s="528">
        <v>41928</v>
      </c>
      <c r="C561" s="514">
        <v>132</v>
      </c>
      <c r="D561" s="514" t="s">
        <v>700</v>
      </c>
      <c r="E561" s="514" t="s">
        <v>542</v>
      </c>
      <c r="F561" s="598" t="s">
        <v>539</v>
      </c>
      <c r="G561" s="514">
        <v>390</v>
      </c>
      <c r="H561" s="514" t="s">
        <v>639</v>
      </c>
      <c r="I561" s="514" t="s">
        <v>541</v>
      </c>
      <c r="J561" s="533">
        <v>4265</v>
      </c>
    </row>
    <row r="562" spans="1:10" s="522" customFormat="1" ht="14.25" x14ac:dyDescent="0.2">
      <c r="A562" s="530"/>
      <c r="B562" s="530"/>
      <c r="C562" s="530">
        <v>132</v>
      </c>
      <c r="D562" s="530"/>
      <c r="E562" s="530"/>
      <c r="F562" s="598" t="s">
        <v>543</v>
      </c>
      <c r="G562" s="530">
        <v>390</v>
      </c>
      <c r="H562" s="530"/>
      <c r="I562" s="530"/>
      <c r="J562" s="539">
        <v>4265</v>
      </c>
    </row>
    <row r="563" spans="1:10" ht="14.25" x14ac:dyDescent="0.2">
      <c r="A563" s="514"/>
      <c r="B563" s="528"/>
      <c r="C563" s="514">
        <v>132</v>
      </c>
      <c r="D563" s="514"/>
      <c r="E563" s="514" t="s">
        <v>542</v>
      </c>
      <c r="F563" s="514"/>
      <c r="G563" s="514">
        <v>380</v>
      </c>
      <c r="H563" s="514" t="s">
        <v>639</v>
      </c>
      <c r="I563" s="514" t="s">
        <v>541</v>
      </c>
      <c r="J563" s="533">
        <v>3000</v>
      </c>
    </row>
    <row r="564" spans="1:10" s="522" customFormat="1" ht="14.25" x14ac:dyDescent="0.2">
      <c r="A564" s="530"/>
      <c r="B564" s="530"/>
      <c r="C564" s="530">
        <v>132</v>
      </c>
      <c r="D564" s="530"/>
      <c r="E564" s="530"/>
      <c r="F564" s="530"/>
      <c r="G564" s="530">
        <v>380</v>
      </c>
      <c r="H564" s="530"/>
      <c r="I564" s="530"/>
      <c r="J564" s="539">
        <v>3000</v>
      </c>
    </row>
    <row r="565" spans="1:10" ht="14.25" x14ac:dyDescent="0.2">
      <c r="A565" s="514"/>
      <c r="B565" s="528"/>
      <c r="C565" s="514">
        <v>132</v>
      </c>
      <c r="D565" s="514"/>
      <c r="E565" s="514" t="s">
        <v>538</v>
      </c>
      <c r="F565" s="514"/>
      <c r="G565" s="514">
        <v>370</v>
      </c>
      <c r="H565" s="514" t="s">
        <v>639</v>
      </c>
      <c r="I565" s="514" t="s">
        <v>541</v>
      </c>
      <c r="J565" s="533">
        <v>-12400</v>
      </c>
    </row>
    <row r="566" spans="1:10" s="522" customFormat="1" ht="14.25" x14ac:dyDescent="0.2">
      <c r="A566" s="530"/>
      <c r="B566" s="530"/>
      <c r="C566" s="530">
        <v>132</v>
      </c>
      <c r="D566" s="530"/>
      <c r="E566" s="530"/>
      <c r="F566" s="530"/>
      <c r="G566" s="530">
        <v>370</v>
      </c>
      <c r="H566" s="530"/>
      <c r="I566" s="530"/>
      <c r="J566" s="539">
        <v>-12400</v>
      </c>
    </row>
    <row r="567" spans="1:10" ht="14.25" x14ac:dyDescent="0.2">
      <c r="A567" s="514"/>
      <c r="B567" s="528"/>
      <c r="C567" s="514">
        <v>132</v>
      </c>
      <c r="D567" s="514"/>
      <c r="E567" s="514" t="s">
        <v>538</v>
      </c>
      <c r="F567" s="514"/>
      <c r="G567" s="514">
        <v>360</v>
      </c>
      <c r="H567" s="514" t="s">
        <v>639</v>
      </c>
      <c r="I567" s="514" t="s">
        <v>541</v>
      </c>
      <c r="J567" s="533">
        <v>-1182</v>
      </c>
    </row>
    <row r="568" spans="1:10" s="522" customFormat="1" ht="14.25" x14ac:dyDescent="0.2">
      <c r="A568" s="530"/>
      <c r="B568" s="530"/>
      <c r="C568" s="530">
        <v>132</v>
      </c>
      <c r="D568" s="530"/>
      <c r="E568" s="530"/>
      <c r="F568" s="530"/>
      <c r="G568" s="530">
        <v>360</v>
      </c>
      <c r="H568" s="530"/>
      <c r="I568" s="530"/>
      <c r="J568" s="539">
        <v>-1182</v>
      </c>
    </row>
    <row r="569" spans="1:10" ht="14.25" x14ac:dyDescent="0.2">
      <c r="A569" s="514"/>
      <c r="B569" s="528"/>
      <c r="C569" s="514">
        <v>132</v>
      </c>
      <c r="D569" s="514"/>
      <c r="E569" s="514" t="s">
        <v>538</v>
      </c>
      <c r="F569" s="514"/>
      <c r="G569" s="514">
        <v>330</v>
      </c>
      <c r="H569" s="514" t="s">
        <v>639</v>
      </c>
      <c r="I569" s="514" t="s">
        <v>541</v>
      </c>
      <c r="J569" s="533">
        <v>-7835</v>
      </c>
    </row>
    <row r="570" spans="1:10" s="522" customFormat="1" ht="14.25" x14ac:dyDescent="0.2">
      <c r="A570" s="530"/>
      <c r="B570" s="530"/>
      <c r="C570" s="530">
        <v>132</v>
      </c>
      <c r="D570" s="530"/>
      <c r="E570" s="530"/>
      <c r="F570" s="530"/>
      <c r="G570" s="530">
        <v>330</v>
      </c>
      <c r="H570" s="530"/>
      <c r="I570" s="530"/>
      <c r="J570" s="539">
        <v>-7835</v>
      </c>
    </row>
    <row r="571" spans="1:10" ht="14.25" x14ac:dyDescent="0.2">
      <c r="A571" s="514"/>
      <c r="B571" s="528"/>
      <c r="C571" s="514">
        <v>132</v>
      </c>
      <c r="D571" s="514"/>
      <c r="E571" s="514" t="s">
        <v>542</v>
      </c>
      <c r="F571" s="514"/>
      <c r="G571" s="514">
        <v>320</v>
      </c>
      <c r="H571" s="514" t="s">
        <v>639</v>
      </c>
      <c r="I571" s="514" t="s">
        <v>541</v>
      </c>
      <c r="J571" s="533">
        <v>4327</v>
      </c>
    </row>
    <row r="572" spans="1:10" s="522" customFormat="1" ht="14.25" x14ac:dyDescent="0.2">
      <c r="A572" s="530"/>
      <c r="B572" s="530"/>
      <c r="C572" s="530">
        <v>132</v>
      </c>
      <c r="D572" s="530"/>
      <c r="E572" s="530"/>
      <c r="F572" s="530"/>
      <c r="G572" s="530">
        <v>320</v>
      </c>
      <c r="H572" s="530"/>
      <c r="I572" s="530"/>
      <c r="J572" s="539">
        <v>4327</v>
      </c>
    </row>
    <row r="573" spans="1:10" ht="14.25" x14ac:dyDescent="0.2">
      <c r="A573" s="514"/>
      <c r="B573" s="528"/>
      <c r="C573" s="514">
        <v>132</v>
      </c>
      <c r="D573" s="514"/>
      <c r="E573" s="514" t="s">
        <v>538</v>
      </c>
      <c r="F573" s="514"/>
      <c r="G573" s="514">
        <v>310</v>
      </c>
      <c r="H573" s="514" t="s">
        <v>639</v>
      </c>
      <c r="I573" s="514" t="s">
        <v>541</v>
      </c>
      <c r="J573" s="533">
        <v>-384</v>
      </c>
    </row>
    <row r="574" spans="1:10" s="522" customFormat="1" ht="14.25" x14ac:dyDescent="0.2">
      <c r="A574" s="530"/>
      <c r="B574" s="530"/>
      <c r="C574" s="530">
        <v>132</v>
      </c>
      <c r="D574" s="530"/>
      <c r="E574" s="530"/>
      <c r="F574" s="530"/>
      <c r="G574" s="530">
        <v>310</v>
      </c>
      <c r="H574" s="530"/>
      <c r="I574" s="530"/>
      <c r="J574" s="539">
        <v>-384</v>
      </c>
    </row>
    <row r="575" spans="1:10" ht="14.25" x14ac:dyDescent="0.2">
      <c r="A575" s="514"/>
      <c r="B575" s="528"/>
      <c r="C575" s="514">
        <v>132</v>
      </c>
      <c r="D575" s="514"/>
      <c r="E575" s="514" t="s">
        <v>542</v>
      </c>
      <c r="F575" s="514"/>
      <c r="G575" s="514">
        <v>31</v>
      </c>
      <c r="H575" s="514" t="s">
        <v>639</v>
      </c>
      <c r="I575" s="514" t="s">
        <v>541</v>
      </c>
      <c r="J575" s="533">
        <v>37470</v>
      </c>
    </row>
    <row r="576" spans="1:10" s="522" customFormat="1" ht="14.25" x14ac:dyDescent="0.2">
      <c r="A576" s="530"/>
      <c r="B576" s="530"/>
      <c r="C576" s="530">
        <v>132</v>
      </c>
      <c r="D576" s="530"/>
      <c r="E576" s="530"/>
      <c r="F576" s="530"/>
      <c r="G576" s="530">
        <v>31</v>
      </c>
      <c r="H576" s="530"/>
      <c r="I576" s="530"/>
      <c r="J576" s="539">
        <v>37470</v>
      </c>
    </row>
    <row r="577" spans="1:10" ht="14.25" x14ac:dyDescent="0.2">
      <c r="A577" s="514"/>
      <c r="B577" s="528"/>
      <c r="C577" s="514">
        <v>132</v>
      </c>
      <c r="D577" s="514"/>
      <c r="E577" s="514" t="s">
        <v>538</v>
      </c>
      <c r="F577" s="514"/>
      <c r="G577" s="514">
        <v>280</v>
      </c>
      <c r="H577" s="514" t="s">
        <v>639</v>
      </c>
      <c r="I577" s="514" t="s">
        <v>541</v>
      </c>
      <c r="J577" s="533">
        <v>-750</v>
      </c>
    </row>
    <row r="578" spans="1:10" ht="14.25" x14ac:dyDescent="0.2">
      <c r="A578" s="514"/>
      <c r="B578" s="514"/>
      <c r="C578" s="514">
        <v>132</v>
      </c>
      <c r="D578" s="514"/>
      <c r="E578" s="514"/>
      <c r="F578" s="514"/>
      <c r="G578" s="514">
        <v>280</v>
      </c>
      <c r="H578" s="514"/>
      <c r="I578" s="514"/>
      <c r="J578" s="533">
        <v>-750</v>
      </c>
    </row>
    <row r="579" spans="1:10" ht="14.25" x14ac:dyDescent="0.2">
      <c r="A579" s="514"/>
      <c r="B579" s="528"/>
      <c r="C579" s="514">
        <v>132</v>
      </c>
      <c r="D579" s="514"/>
      <c r="E579" s="514" t="s">
        <v>538</v>
      </c>
      <c r="F579" s="514"/>
      <c r="G579" s="514">
        <v>270</v>
      </c>
      <c r="H579" s="514" t="s">
        <v>639</v>
      </c>
      <c r="I579" s="514" t="s">
        <v>541</v>
      </c>
      <c r="J579" s="533">
        <v>-548</v>
      </c>
    </row>
    <row r="580" spans="1:10" s="522" customFormat="1" ht="14.25" x14ac:dyDescent="0.2">
      <c r="A580" s="530"/>
      <c r="B580" s="530"/>
      <c r="C580" s="530">
        <v>132</v>
      </c>
      <c r="D580" s="530"/>
      <c r="E580" s="530"/>
      <c r="F580" s="530"/>
      <c r="G580" s="530">
        <v>270</v>
      </c>
      <c r="H580" s="530"/>
      <c r="I580" s="530"/>
      <c r="J580" s="539">
        <v>-548</v>
      </c>
    </row>
    <row r="581" spans="1:10" ht="14.25" x14ac:dyDescent="0.2">
      <c r="A581" s="514"/>
      <c r="B581" s="528"/>
      <c r="C581" s="514">
        <v>132</v>
      </c>
      <c r="D581" s="514"/>
      <c r="E581" s="514" t="s">
        <v>538</v>
      </c>
      <c r="F581" s="514"/>
      <c r="G581" s="514">
        <v>260</v>
      </c>
      <c r="H581" s="514" t="s">
        <v>639</v>
      </c>
      <c r="I581" s="514" t="s">
        <v>541</v>
      </c>
      <c r="J581" s="533">
        <v>-5362</v>
      </c>
    </row>
    <row r="582" spans="1:10" s="522" customFormat="1" ht="14.25" x14ac:dyDescent="0.2">
      <c r="A582" s="530"/>
      <c r="B582" s="530"/>
      <c r="C582" s="530">
        <v>132</v>
      </c>
      <c r="D582" s="530"/>
      <c r="E582" s="530"/>
      <c r="F582" s="530"/>
      <c r="G582" s="530">
        <v>260</v>
      </c>
      <c r="H582" s="530"/>
      <c r="I582" s="530"/>
      <c r="J582" s="539">
        <v>-5362</v>
      </c>
    </row>
    <row r="583" spans="1:10" ht="14.25" x14ac:dyDescent="0.2">
      <c r="A583" s="514"/>
      <c r="B583" s="528"/>
      <c r="C583" s="514">
        <v>132</v>
      </c>
      <c r="D583" s="514"/>
      <c r="E583" s="514" t="s">
        <v>538</v>
      </c>
      <c r="F583" s="514"/>
      <c r="G583" s="514">
        <v>250</v>
      </c>
      <c r="H583" s="514" t="s">
        <v>639</v>
      </c>
      <c r="I583" s="514" t="s">
        <v>541</v>
      </c>
      <c r="J583" s="533">
        <v>-2600</v>
      </c>
    </row>
    <row r="584" spans="1:10" s="522" customFormat="1" ht="14.25" x14ac:dyDescent="0.2">
      <c r="A584" s="530"/>
      <c r="B584" s="530"/>
      <c r="C584" s="530">
        <v>132</v>
      </c>
      <c r="D584" s="530"/>
      <c r="E584" s="530"/>
      <c r="F584" s="530"/>
      <c r="G584" s="530">
        <v>250</v>
      </c>
      <c r="H584" s="530"/>
      <c r="I584" s="530"/>
      <c r="J584" s="539">
        <v>-2600</v>
      </c>
    </row>
    <row r="585" spans="1:10" ht="14.25" x14ac:dyDescent="0.2">
      <c r="A585" s="514"/>
      <c r="B585" s="528"/>
      <c r="C585" s="514">
        <v>132</v>
      </c>
      <c r="D585" s="514"/>
      <c r="E585" s="514" t="s">
        <v>538</v>
      </c>
      <c r="F585" s="514"/>
      <c r="G585" s="514">
        <v>230</v>
      </c>
      <c r="H585" s="514" t="s">
        <v>639</v>
      </c>
      <c r="I585" s="514" t="s">
        <v>541</v>
      </c>
      <c r="J585" s="533">
        <v>-6549</v>
      </c>
    </row>
    <row r="586" spans="1:10" s="522" customFormat="1" ht="14.25" x14ac:dyDescent="0.2">
      <c r="A586" s="530"/>
      <c r="B586" s="530"/>
      <c r="C586" s="530">
        <v>132</v>
      </c>
      <c r="D586" s="530"/>
      <c r="E586" s="530"/>
      <c r="F586" s="530"/>
      <c r="G586" s="530">
        <v>230</v>
      </c>
      <c r="H586" s="530"/>
      <c r="I586" s="530"/>
      <c r="J586" s="539">
        <v>-6549</v>
      </c>
    </row>
    <row r="587" spans="1:10" ht="14.25" x14ac:dyDescent="0.2">
      <c r="A587" s="514"/>
      <c r="B587" s="528"/>
      <c r="C587" s="514">
        <v>132</v>
      </c>
      <c r="D587" s="514"/>
      <c r="E587" s="514" t="s">
        <v>538</v>
      </c>
      <c r="F587" s="514"/>
      <c r="G587" s="514">
        <v>210</v>
      </c>
      <c r="H587" s="514" t="s">
        <v>639</v>
      </c>
      <c r="I587" s="514" t="s">
        <v>541</v>
      </c>
      <c r="J587" s="533">
        <v>-2234</v>
      </c>
    </row>
    <row r="588" spans="1:10" s="522" customFormat="1" ht="14.25" x14ac:dyDescent="0.2">
      <c r="A588" s="530"/>
      <c r="B588" s="530"/>
      <c r="C588" s="530">
        <v>132</v>
      </c>
      <c r="D588" s="530"/>
      <c r="E588" s="530"/>
      <c r="F588" s="530"/>
      <c r="G588" s="530">
        <v>210</v>
      </c>
      <c r="H588" s="530"/>
      <c r="I588" s="530"/>
      <c r="J588" s="539">
        <v>-2234</v>
      </c>
    </row>
    <row r="589" spans="1:10" ht="14.25" x14ac:dyDescent="0.2">
      <c r="A589" s="514"/>
      <c r="B589" s="528"/>
      <c r="C589" s="514">
        <v>132</v>
      </c>
      <c r="D589" s="514"/>
      <c r="E589" s="514" t="s">
        <v>538</v>
      </c>
      <c r="F589" s="514"/>
      <c r="G589" s="514">
        <v>190</v>
      </c>
      <c r="H589" s="514" t="s">
        <v>639</v>
      </c>
      <c r="I589" s="514" t="s">
        <v>541</v>
      </c>
      <c r="J589" s="533">
        <v>-23200</v>
      </c>
    </row>
    <row r="590" spans="1:10" s="522" customFormat="1" ht="14.25" x14ac:dyDescent="0.2">
      <c r="A590" s="530"/>
      <c r="B590" s="530"/>
      <c r="C590" s="530">
        <v>132</v>
      </c>
      <c r="D590" s="530"/>
      <c r="E590" s="530"/>
      <c r="F590" s="530"/>
      <c r="G590" s="530">
        <v>190</v>
      </c>
      <c r="H590" s="530"/>
      <c r="I590" s="530"/>
      <c r="J590" s="539">
        <v>-23200</v>
      </c>
    </row>
    <row r="591" spans="1:10" ht="14.25" x14ac:dyDescent="0.2">
      <c r="A591" s="514"/>
      <c r="B591" s="528"/>
      <c r="C591" s="514">
        <v>132</v>
      </c>
      <c r="D591" s="514"/>
      <c r="E591" s="514" t="s">
        <v>538</v>
      </c>
      <c r="F591" s="514"/>
      <c r="G591" s="514">
        <v>180</v>
      </c>
      <c r="H591" s="514" t="s">
        <v>639</v>
      </c>
      <c r="I591" s="514" t="s">
        <v>541</v>
      </c>
      <c r="J591" s="533">
        <v>-5000</v>
      </c>
    </row>
    <row r="592" spans="1:10" s="522" customFormat="1" ht="14.25" x14ac:dyDescent="0.2">
      <c r="A592" s="530"/>
      <c r="B592" s="530"/>
      <c r="C592" s="530">
        <v>132</v>
      </c>
      <c r="D592" s="530"/>
      <c r="E592" s="530"/>
      <c r="F592" s="530"/>
      <c r="G592" s="530">
        <v>180</v>
      </c>
      <c r="H592" s="530"/>
      <c r="I592" s="530"/>
      <c r="J592" s="539">
        <v>-5000</v>
      </c>
    </row>
    <row r="593" spans="1:10" ht="14.25" x14ac:dyDescent="0.2">
      <c r="A593" s="514"/>
      <c r="B593" s="528"/>
      <c r="C593" s="514">
        <v>132</v>
      </c>
      <c r="D593" s="514"/>
      <c r="E593" s="514" t="s">
        <v>542</v>
      </c>
      <c r="F593" s="514"/>
      <c r="G593" s="514">
        <v>170</v>
      </c>
      <c r="H593" s="514" t="s">
        <v>639</v>
      </c>
      <c r="I593" s="514" t="s">
        <v>541</v>
      </c>
      <c r="J593" s="533">
        <v>11590</v>
      </c>
    </row>
    <row r="594" spans="1:10" s="522" customFormat="1" ht="14.25" x14ac:dyDescent="0.2">
      <c r="A594" s="530"/>
      <c r="B594" s="530"/>
      <c r="C594" s="530">
        <v>132</v>
      </c>
      <c r="D594" s="530"/>
      <c r="E594" s="530"/>
      <c r="F594" s="530"/>
      <c r="G594" s="530">
        <v>170</v>
      </c>
      <c r="H594" s="530"/>
      <c r="I594" s="530"/>
      <c r="J594" s="539">
        <v>11590</v>
      </c>
    </row>
    <row r="595" spans="1:10" ht="14.25" x14ac:dyDescent="0.2">
      <c r="A595" s="514"/>
      <c r="B595" s="528"/>
      <c r="C595" s="514">
        <v>132</v>
      </c>
      <c r="D595" s="514"/>
      <c r="E595" s="514" t="s">
        <v>538</v>
      </c>
      <c r="F595" s="514"/>
      <c r="G595" s="514">
        <v>150</v>
      </c>
      <c r="H595" s="514" t="s">
        <v>639</v>
      </c>
      <c r="I595" s="514" t="s">
        <v>541</v>
      </c>
      <c r="J595" s="533">
        <v>-5300</v>
      </c>
    </row>
    <row r="596" spans="1:10" s="522" customFormat="1" ht="14.25" x14ac:dyDescent="0.2">
      <c r="A596" s="530"/>
      <c r="B596" s="530"/>
      <c r="C596" s="530">
        <v>132</v>
      </c>
      <c r="D596" s="530"/>
      <c r="E596" s="530"/>
      <c r="F596" s="530"/>
      <c r="G596" s="530">
        <v>150</v>
      </c>
      <c r="H596" s="530"/>
      <c r="I596" s="530"/>
      <c r="J596" s="539">
        <v>-5300</v>
      </c>
    </row>
    <row r="597" spans="1:10" ht="14.25" x14ac:dyDescent="0.2">
      <c r="A597" s="514"/>
      <c r="B597" s="528"/>
      <c r="C597" s="514">
        <v>132</v>
      </c>
      <c r="D597" s="514"/>
      <c r="E597" s="514" t="s">
        <v>538</v>
      </c>
      <c r="F597" s="514"/>
      <c r="G597" s="514">
        <v>140</v>
      </c>
      <c r="H597" s="514" t="s">
        <v>639</v>
      </c>
      <c r="I597" s="514" t="s">
        <v>541</v>
      </c>
      <c r="J597" s="533">
        <v>-2900</v>
      </c>
    </row>
    <row r="598" spans="1:10" s="522" customFormat="1" ht="14.25" x14ac:dyDescent="0.2">
      <c r="A598" s="530"/>
      <c r="B598" s="530"/>
      <c r="C598" s="530">
        <v>132</v>
      </c>
      <c r="D598" s="530"/>
      <c r="E598" s="530"/>
      <c r="F598" s="530"/>
      <c r="G598" s="530">
        <v>140</v>
      </c>
      <c r="H598" s="530"/>
      <c r="I598" s="530"/>
      <c r="J598" s="539">
        <v>-2900</v>
      </c>
    </row>
    <row r="599" spans="1:10" ht="14.25" x14ac:dyDescent="0.2">
      <c r="A599" s="514"/>
      <c r="B599" s="528"/>
      <c r="C599" s="514">
        <v>132</v>
      </c>
      <c r="D599" s="514"/>
      <c r="E599" s="514" t="s">
        <v>542</v>
      </c>
      <c r="F599" s="514"/>
      <c r="G599" s="514">
        <v>130</v>
      </c>
      <c r="H599" s="514" t="s">
        <v>639</v>
      </c>
      <c r="I599" s="514" t="s">
        <v>541</v>
      </c>
      <c r="J599" s="533">
        <v>9160</v>
      </c>
    </row>
    <row r="600" spans="1:10" s="522" customFormat="1" ht="14.25" x14ac:dyDescent="0.2">
      <c r="A600" s="530"/>
      <c r="B600" s="530"/>
      <c r="C600" s="530">
        <v>132</v>
      </c>
      <c r="D600" s="530"/>
      <c r="E600" s="530"/>
      <c r="F600" s="530"/>
      <c r="G600" s="530">
        <v>130</v>
      </c>
      <c r="H600" s="530"/>
      <c r="I600" s="530"/>
      <c r="J600" s="539">
        <v>9160</v>
      </c>
    </row>
    <row r="601" spans="1:10" ht="14.25" x14ac:dyDescent="0.2">
      <c r="A601" s="514"/>
      <c r="B601" s="528"/>
      <c r="C601" s="514">
        <v>132</v>
      </c>
      <c r="D601" s="514"/>
      <c r="E601" s="514" t="s">
        <v>538</v>
      </c>
      <c r="F601" s="514"/>
      <c r="G601" s="514">
        <v>120</v>
      </c>
      <c r="H601" s="514" t="s">
        <v>639</v>
      </c>
      <c r="I601" s="514" t="s">
        <v>541</v>
      </c>
      <c r="J601" s="533">
        <v>-300</v>
      </c>
    </row>
    <row r="602" spans="1:10" s="522" customFormat="1" ht="14.25" x14ac:dyDescent="0.2">
      <c r="A602" s="530"/>
      <c r="B602" s="530"/>
      <c r="C602" s="530">
        <v>132</v>
      </c>
      <c r="D602" s="530"/>
      <c r="E602" s="530"/>
      <c r="F602" s="530"/>
      <c r="G602" s="530">
        <v>120</v>
      </c>
      <c r="H602" s="530"/>
      <c r="I602" s="530"/>
      <c r="J602" s="539">
        <v>-300</v>
      </c>
    </row>
    <row r="603" spans="1:10" ht="14.25" x14ac:dyDescent="0.2">
      <c r="A603" s="514"/>
      <c r="B603" s="528"/>
      <c r="C603" s="514">
        <v>132</v>
      </c>
      <c r="D603" s="514"/>
      <c r="E603" s="514" t="s">
        <v>542</v>
      </c>
      <c r="F603" s="514"/>
      <c r="G603" s="514">
        <v>110</v>
      </c>
      <c r="H603" s="514" t="s">
        <v>639</v>
      </c>
      <c r="I603" s="514" t="s">
        <v>541</v>
      </c>
      <c r="J603" s="533">
        <v>4787</v>
      </c>
    </row>
    <row r="604" spans="1:10" s="522" customFormat="1" ht="14.25" x14ac:dyDescent="0.2">
      <c r="A604" s="530"/>
      <c r="B604" s="530"/>
      <c r="C604" s="530">
        <v>132</v>
      </c>
      <c r="D604" s="530"/>
      <c r="E604" s="530"/>
      <c r="F604" s="530"/>
      <c r="G604" s="530">
        <v>110</v>
      </c>
      <c r="H604" s="530"/>
      <c r="I604" s="530"/>
      <c r="J604" s="539">
        <v>4787</v>
      </c>
    </row>
    <row r="605" spans="1:10" ht="14.25" x14ac:dyDescent="0.2">
      <c r="A605" s="514"/>
      <c r="B605" s="528"/>
      <c r="C605" s="514">
        <v>132</v>
      </c>
      <c r="D605" s="514"/>
      <c r="E605" s="514" t="s">
        <v>542</v>
      </c>
      <c r="F605" s="514"/>
      <c r="G605" s="514">
        <v>100</v>
      </c>
      <c r="H605" s="514" t="s">
        <v>639</v>
      </c>
      <c r="I605" s="514" t="s">
        <v>541</v>
      </c>
      <c r="J605" s="533">
        <v>1750</v>
      </c>
    </row>
    <row r="606" spans="1:10" s="522" customFormat="1" ht="14.25" x14ac:dyDescent="0.2">
      <c r="A606" s="530"/>
      <c r="B606" s="530"/>
      <c r="C606" s="530">
        <v>132</v>
      </c>
      <c r="D606" s="530"/>
      <c r="E606" s="530"/>
      <c r="F606" s="530"/>
      <c r="G606" s="530">
        <v>100</v>
      </c>
      <c r="H606" s="530"/>
      <c r="I606" s="530"/>
      <c r="J606" s="539">
        <v>1750</v>
      </c>
    </row>
    <row r="607" spans="1:10" ht="14.25" x14ac:dyDescent="0.2">
      <c r="A607" s="514"/>
      <c r="B607" s="528"/>
      <c r="C607" s="514">
        <v>132</v>
      </c>
      <c r="D607" s="514"/>
      <c r="E607" s="514" t="s">
        <v>542</v>
      </c>
      <c r="F607" s="514"/>
      <c r="G607" s="514">
        <v>90</v>
      </c>
      <c r="H607" s="514" t="s">
        <v>639</v>
      </c>
      <c r="I607" s="514" t="s">
        <v>541</v>
      </c>
      <c r="J607" s="533">
        <v>6400</v>
      </c>
    </row>
    <row r="608" spans="1:10" s="522" customFormat="1" ht="14.25" x14ac:dyDescent="0.2">
      <c r="A608" s="530"/>
      <c r="B608" s="530"/>
      <c r="C608" s="530">
        <v>132</v>
      </c>
      <c r="D608" s="530"/>
      <c r="E608" s="530"/>
      <c r="F608" s="530"/>
      <c r="G608" s="530">
        <v>90</v>
      </c>
      <c r="H608" s="530"/>
      <c r="I608" s="530"/>
      <c r="J608" s="539">
        <v>6400</v>
      </c>
    </row>
    <row r="609" spans="1:10" ht="14.25" x14ac:dyDescent="0.2">
      <c r="A609" s="514"/>
      <c r="B609" s="528"/>
      <c r="C609" s="514">
        <v>132</v>
      </c>
      <c r="D609" s="514"/>
      <c r="E609" s="514" t="s">
        <v>538</v>
      </c>
      <c r="F609" s="514"/>
      <c r="G609" s="514">
        <v>80</v>
      </c>
      <c r="H609" s="514" t="s">
        <v>639</v>
      </c>
      <c r="I609" s="514" t="s">
        <v>541</v>
      </c>
      <c r="J609" s="533">
        <v>-2000</v>
      </c>
    </row>
    <row r="610" spans="1:10" s="522" customFormat="1" ht="14.25" x14ac:dyDescent="0.2">
      <c r="A610" s="530"/>
      <c r="B610" s="530"/>
      <c r="C610" s="530">
        <v>132</v>
      </c>
      <c r="D610" s="530"/>
      <c r="E610" s="530"/>
      <c r="F610" s="530"/>
      <c r="G610" s="530">
        <v>80</v>
      </c>
      <c r="H610" s="530"/>
      <c r="I610" s="530"/>
      <c r="J610" s="539">
        <v>-2000</v>
      </c>
    </row>
    <row r="611" spans="1:10" ht="14.25" x14ac:dyDescent="0.2">
      <c r="A611" s="514"/>
      <c r="B611" s="528"/>
      <c r="C611" s="514">
        <v>132</v>
      </c>
      <c r="D611" s="514"/>
      <c r="E611" s="514" t="s">
        <v>538</v>
      </c>
      <c r="F611" s="514"/>
      <c r="G611" s="514">
        <v>50</v>
      </c>
      <c r="H611" s="514" t="s">
        <v>639</v>
      </c>
      <c r="I611" s="514" t="s">
        <v>541</v>
      </c>
      <c r="J611" s="533">
        <v>-1333</v>
      </c>
    </row>
    <row r="612" spans="1:10" s="522" customFormat="1" ht="14.25" x14ac:dyDescent="0.2">
      <c r="A612" s="530"/>
      <c r="B612" s="530"/>
      <c r="C612" s="530">
        <v>132</v>
      </c>
      <c r="D612" s="530"/>
      <c r="E612" s="530"/>
      <c r="F612" s="530"/>
      <c r="G612" s="530">
        <v>50</v>
      </c>
      <c r="H612" s="530"/>
      <c r="I612" s="530"/>
      <c r="J612" s="539">
        <v>-1333</v>
      </c>
    </row>
    <row r="613" spans="1:10" ht="14.25" x14ac:dyDescent="0.2">
      <c r="A613" s="514"/>
      <c r="B613" s="528"/>
      <c r="C613" s="514">
        <v>132</v>
      </c>
      <c r="D613" s="514"/>
      <c r="E613" s="514" t="s">
        <v>538</v>
      </c>
      <c r="F613" s="514"/>
      <c r="G613" s="514">
        <v>40</v>
      </c>
      <c r="H613" s="514" t="s">
        <v>639</v>
      </c>
      <c r="I613" s="514" t="s">
        <v>541</v>
      </c>
      <c r="J613" s="533">
        <v>-2872</v>
      </c>
    </row>
    <row r="614" spans="1:10" s="522" customFormat="1" ht="14.25" x14ac:dyDescent="0.2">
      <c r="A614" s="518" t="s">
        <v>701</v>
      </c>
      <c r="B614" s="520"/>
      <c r="C614" s="520">
        <v>132</v>
      </c>
      <c r="D614" s="520"/>
      <c r="E614" s="520"/>
      <c r="F614" s="520"/>
      <c r="G614" s="520">
        <v>40</v>
      </c>
      <c r="H614" s="520"/>
      <c r="I614" s="520"/>
      <c r="J614" s="535">
        <v>-2872</v>
      </c>
    </row>
    <row r="615" spans="1:10" x14ac:dyDescent="0.2">
      <c r="A615" s="614"/>
      <c r="B615" s="614"/>
      <c r="C615" s="614"/>
      <c r="D615" s="614"/>
      <c r="E615" s="614"/>
      <c r="F615" s="614"/>
      <c r="G615" s="614"/>
      <c r="H615" s="614"/>
      <c r="I615" s="614"/>
      <c r="J615" s="615"/>
    </row>
    <row r="616" spans="1:10" ht="14.25" x14ac:dyDescent="0.2">
      <c r="A616" s="514">
        <v>462</v>
      </c>
      <c r="B616" s="528">
        <v>41928</v>
      </c>
      <c r="C616" s="514">
        <v>132</v>
      </c>
      <c r="D616" s="514" t="s">
        <v>696</v>
      </c>
      <c r="E616" s="514" t="s">
        <v>542</v>
      </c>
      <c r="F616" s="598" t="s">
        <v>539</v>
      </c>
      <c r="G616" s="514">
        <v>370</v>
      </c>
      <c r="H616" s="514" t="s">
        <v>639</v>
      </c>
      <c r="I616" s="514" t="s">
        <v>541</v>
      </c>
      <c r="J616" s="533">
        <v>3000</v>
      </c>
    </row>
    <row r="617" spans="1:10" ht="14.25" x14ac:dyDescent="0.2">
      <c r="A617" s="514"/>
      <c r="B617" s="514"/>
      <c r="C617" s="530">
        <v>132</v>
      </c>
      <c r="D617" s="514"/>
      <c r="E617" s="514"/>
      <c r="F617" s="598" t="s">
        <v>543</v>
      </c>
      <c r="G617" s="530">
        <v>370</v>
      </c>
      <c r="H617" s="530"/>
      <c r="I617" s="530"/>
      <c r="J617" s="539">
        <v>3000</v>
      </c>
    </row>
    <row r="618" spans="1:10" ht="14.25" x14ac:dyDescent="0.2">
      <c r="A618" s="514"/>
      <c r="B618" s="528"/>
      <c r="C618" s="514">
        <v>132</v>
      </c>
      <c r="D618" s="514"/>
      <c r="E618" s="514" t="s">
        <v>538</v>
      </c>
      <c r="F618" s="514"/>
      <c r="G618" s="514">
        <v>31</v>
      </c>
      <c r="H618" s="514" t="s">
        <v>639</v>
      </c>
      <c r="I618" s="514" t="s">
        <v>541</v>
      </c>
      <c r="J618" s="533">
        <v>-3000</v>
      </c>
    </row>
    <row r="619" spans="1:10" s="522" customFormat="1" ht="14.25" x14ac:dyDescent="0.2">
      <c r="A619" s="518" t="s">
        <v>702</v>
      </c>
      <c r="B619" s="520"/>
      <c r="C619" s="520">
        <v>132</v>
      </c>
      <c r="D619" s="520"/>
      <c r="E619" s="520"/>
      <c r="F619" s="520"/>
      <c r="G619" s="520">
        <v>31</v>
      </c>
      <c r="H619" s="520"/>
      <c r="I619" s="520"/>
      <c r="J619" s="535">
        <v>-3000</v>
      </c>
    </row>
    <row r="620" spans="1:10" x14ac:dyDescent="0.2">
      <c r="A620" s="614"/>
      <c r="B620" s="614"/>
      <c r="C620" s="614"/>
      <c r="D620" s="614"/>
      <c r="E620" s="614"/>
      <c r="F620" s="614"/>
      <c r="G620" s="614"/>
      <c r="H620" s="614"/>
      <c r="I620" s="614"/>
      <c r="J620" s="615"/>
    </row>
    <row r="621" spans="1:10" ht="14.25" x14ac:dyDescent="0.2">
      <c r="A621" s="514">
        <v>475</v>
      </c>
      <c r="B621" s="528">
        <v>41939</v>
      </c>
      <c r="C621" s="514">
        <v>132</v>
      </c>
      <c r="D621" s="514" t="s">
        <v>703</v>
      </c>
      <c r="E621" s="514" t="s">
        <v>542</v>
      </c>
      <c r="F621" s="598" t="s">
        <v>539</v>
      </c>
      <c r="G621" s="514">
        <v>380</v>
      </c>
      <c r="H621" s="514" t="s">
        <v>574</v>
      </c>
      <c r="I621" s="514" t="s">
        <v>541</v>
      </c>
      <c r="J621" s="533">
        <v>654</v>
      </c>
    </row>
    <row r="622" spans="1:10" ht="14.25" x14ac:dyDescent="0.2">
      <c r="A622" s="514"/>
      <c r="B622" s="528"/>
      <c r="C622" s="514">
        <v>132</v>
      </c>
      <c r="D622" s="514"/>
      <c r="E622" s="514" t="s">
        <v>542</v>
      </c>
      <c r="F622" s="598" t="s">
        <v>543</v>
      </c>
      <c r="G622" s="514">
        <v>380</v>
      </c>
      <c r="H622" s="514" t="s">
        <v>573</v>
      </c>
      <c r="I622" s="514" t="s">
        <v>541</v>
      </c>
      <c r="J622" s="533">
        <v>1307</v>
      </c>
    </row>
    <row r="623" spans="1:10" ht="14.25" x14ac:dyDescent="0.2">
      <c r="A623" s="514"/>
      <c r="B623" s="528"/>
      <c r="C623" s="514">
        <v>132</v>
      </c>
      <c r="D623" s="514"/>
      <c r="E623" s="514" t="s">
        <v>542</v>
      </c>
      <c r="F623" s="514"/>
      <c r="G623" s="514">
        <v>380</v>
      </c>
      <c r="H623" s="514" t="s">
        <v>680</v>
      </c>
      <c r="I623" s="514" t="s">
        <v>541</v>
      </c>
      <c r="J623" s="533">
        <v>1000</v>
      </c>
    </row>
    <row r="624" spans="1:10" s="522" customFormat="1" ht="14.25" x14ac:dyDescent="0.2">
      <c r="A624" s="530"/>
      <c r="B624" s="530"/>
      <c r="C624" s="530">
        <v>132</v>
      </c>
      <c r="D624" s="530"/>
      <c r="E624" s="530"/>
      <c r="F624" s="530"/>
      <c r="G624" s="530">
        <v>380</v>
      </c>
      <c r="H624" s="530"/>
      <c r="I624" s="530"/>
      <c r="J624" s="539">
        <v>2961</v>
      </c>
    </row>
    <row r="625" spans="1:10" ht="14.25" x14ac:dyDescent="0.2">
      <c r="A625" s="514"/>
      <c r="B625" s="528"/>
      <c r="C625" s="514">
        <v>132</v>
      </c>
      <c r="D625" s="514"/>
      <c r="E625" s="514" t="s">
        <v>542</v>
      </c>
      <c r="F625" s="514"/>
      <c r="G625" s="514">
        <v>330</v>
      </c>
      <c r="H625" s="514" t="s">
        <v>574</v>
      </c>
      <c r="I625" s="514" t="s">
        <v>541</v>
      </c>
      <c r="J625" s="533">
        <v>3250</v>
      </c>
    </row>
    <row r="626" spans="1:10" ht="14.25" x14ac:dyDescent="0.2">
      <c r="A626" s="514"/>
      <c r="B626" s="528"/>
      <c r="C626" s="514">
        <v>132</v>
      </c>
      <c r="D626" s="514"/>
      <c r="E626" s="514" t="s">
        <v>542</v>
      </c>
      <c r="F626" s="514"/>
      <c r="G626" s="514">
        <v>330</v>
      </c>
      <c r="H626" s="514" t="s">
        <v>573</v>
      </c>
      <c r="I626" s="514" t="s">
        <v>541</v>
      </c>
      <c r="J626" s="533">
        <v>6500</v>
      </c>
    </row>
    <row r="627" spans="1:10" s="522" customFormat="1" ht="14.25" x14ac:dyDescent="0.2">
      <c r="A627" s="530"/>
      <c r="B627" s="530"/>
      <c r="C627" s="530">
        <v>132</v>
      </c>
      <c r="D627" s="530"/>
      <c r="E627" s="530"/>
      <c r="F627" s="530"/>
      <c r="G627" s="530">
        <v>330</v>
      </c>
      <c r="H627" s="530"/>
      <c r="I627" s="530"/>
      <c r="J627" s="539">
        <v>9750</v>
      </c>
    </row>
    <row r="628" spans="1:10" ht="14.25" x14ac:dyDescent="0.2">
      <c r="A628" s="514"/>
      <c r="B628" s="528"/>
      <c r="C628" s="514">
        <v>132</v>
      </c>
      <c r="D628" s="514"/>
      <c r="E628" s="514" t="s">
        <v>538</v>
      </c>
      <c r="F628" s="514"/>
      <c r="G628" s="514">
        <v>31</v>
      </c>
      <c r="H628" s="514" t="s">
        <v>572</v>
      </c>
      <c r="I628" s="514" t="s">
        <v>541</v>
      </c>
      <c r="J628" s="533">
        <v>-9478</v>
      </c>
    </row>
    <row r="629" spans="1:10" ht="14.25" x14ac:dyDescent="0.2">
      <c r="A629" s="514"/>
      <c r="B629" s="528"/>
      <c r="C629" s="514">
        <v>132</v>
      </c>
      <c r="D629" s="514"/>
      <c r="E629" s="514" t="s">
        <v>538</v>
      </c>
      <c r="F629" s="514"/>
      <c r="G629" s="514">
        <v>31</v>
      </c>
      <c r="H629" s="514" t="s">
        <v>574</v>
      </c>
      <c r="I629" s="514" t="s">
        <v>541</v>
      </c>
      <c r="J629" s="533">
        <v>-37222</v>
      </c>
    </row>
    <row r="630" spans="1:10" s="522" customFormat="1" ht="14.25" x14ac:dyDescent="0.2">
      <c r="A630" s="530"/>
      <c r="B630" s="530"/>
      <c r="C630" s="530">
        <v>132</v>
      </c>
      <c r="D630" s="530"/>
      <c r="E630" s="530"/>
      <c r="F630" s="530"/>
      <c r="G630" s="530">
        <v>31</v>
      </c>
      <c r="H630" s="530"/>
      <c r="I630" s="530"/>
      <c r="J630" s="539">
        <v>-46700</v>
      </c>
    </row>
    <row r="631" spans="1:10" ht="14.25" x14ac:dyDescent="0.2">
      <c r="A631" s="514"/>
      <c r="B631" s="528"/>
      <c r="C631" s="514">
        <v>132</v>
      </c>
      <c r="D631" s="514"/>
      <c r="E631" s="514" t="s">
        <v>542</v>
      </c>
      <c r="F631" s="514"/>
      <c r="G631" s="514">
        <v>270</v>
      </c>
      <c r="H631" s="514" t="s">
        <v>574</v>
      </c>
      <c r="I631" s="514" t="s">
        <v>541</v>
      </c>
      <c r="J631" s="533">
        <v>906</v>
      </c>
    </row>
    <row r="632" spans="1:10" ht="14.25" x14ac:dyDescent="0.2">
      <c r="A632" s="514"/>
      <c r="B632" s="528"/>
      <c r="C632" s="514">
        <v>132</v>
      </c>
      <c r="D632" s="514"/>
      <c r="E632" s="514" t="s">
        <v>542</v>
      </c>
      <c r="F632" s="514"/>
      <c r="G632" s="514">
        <v>270</v>
      </c>
      <c r="H632" s="514" t="s">
        <v>573</v>
      </c>
      <c r="I632" s="514" t="s">
        <v>541</v>
      </c>
      <c r="J632" s="533">
        <v>1812</v>
      </c>
    </row>
    <row r="633" spans="1:10" ht="14.25" x14ac:dyDescent="0.2">
      <c r="A633" s="514"/>
      <c r="B633" s="528"/>
      <c r="C633" s="514">
        <v>132</v>
      </c>
      <c r="D633" s="514"/>
      <c r="E633" s="514" t="s">
        <v>542</v>
      </c>
      <c r="F633" s="514"/>
      <c r="G633" s="514">
        <v>270</v>
      </c>
      <c r="H633" s="514" t="s">
        <v>572</v>
      </c>
      <c r="I633" s="514" t="s">
        <v>541</v>
      </c>
      <c r="J633" s="533">
        <v>3625</v>
      </c>
    </row>
    <row r="634" spans="1:10" ht="14.25" x14ac:dyDescent="0.2">
      <c r="A634" s="514"/>
      <c r="B634" s="528"/>
      <c r="C634" s="514">
        <v>132</v>
      </c>
      <c r="D634" s="514"/>
      <c r="E634" s="514" t="s">
        <v>542</v>
      </c>
      <c r="F634" s="514"/>
      <c r="G634" s="514">
        <v>270</v>
      </c>
      <c r="H634" s="514" t="s">
        <v>571</v>
      </c>
      <c r="I634" s="514" t="s">
        <v>541</v>
      </c>
      <c r="J634" s="533">
        <v>1812</v>
      </c>
    </row>
    <row r="635" spans="1:10" s="522" customFormat="1" ht="14.25" x14ac:dyDescent="0.2">
      <c r="A635" s="530"/>
      <c r="B635" s="530"/>
      <c r="C635" s="530">
        <v>132</v>
      </c>
      <c r="D635" s="530"/>
      <c r="E635" s="530"/>
      <c r="F635" s="530"/>
      <c r="G635" s="530">
        <v>270</v>
      </c>
      <c r="H635" s="530"/>
      <c r="I635" s="530"/>
      <c r="J635" s="539">
        <v>8155</v>
      </c>
    </row>
    <row r="636" spans="1:10" ht="14.25" x14ac:dyDescent="0.2">
      <c r="A636" s="514"/>
      <c r="B636" s="528"/>
      <c r="C636" s="514">
        <v>132</v>
      </c>
      <c r="D636" s="514"/>
      <c r="E636" s="514" t="s">
        <v>542</v>
      </c>
      <c r="F636" s="514"/>
      <c r="G636" s="514">
        <v>250</v>
      </c>
      <c r="H636" s="514" t="s">
        <v>574</v>
      </c>
      <c r="I636" s="514" t="s">
        <v>541</v>
      </c>
      <c r="J636" s="533">
        <v>1950</v>
      </c>
    </row>
    <row r="637" spans="1:10" ht="14.25" x14ac:dyDescent="0.2">
      <c r="A637" s="514"/>
      <c r="B637" s="528"/>
      <c r="C637" s="514">
        <v>132</v>
      </c>
      <c r="D637" s="514"/>
      <c r="E637" s="514" t="s">
        <v>542</v>
      </c>
      <c r="F637" s="514"/>
      <c r="G637" s="514">
        <v>250</v>
      </c>
      <c r="H637" s="514" t="s">
        <v>573</v>
      </c>
      <c r="I637" s="514" t="s">
        <v>541</v>
      </c>
      <c r="J637" s="533">
        <v>3901</v>
      </c>
    </row>
    <row r="638" spans="1:10" s="522" customFormat="1" ht="14.25" x14ac:dyDescent="0.2">
      <c r="A638" s="530"/>
      <c r="B638" s="530"/>
      <c r="C638" s="530">
        <v>132</v>
      </c>
      <c r="D638" s="530"/>
      <c r="E638" s="530"/>
      <c r="F638" s="530"/>
      <c r="G638" s="530">
        <v>250</v>
      </c>
      <c r="H638" s="530"/>
      <c r="I638" s="530"/>
      <c r="J638" s="539">
        <v>5851</v>
      </c>
    </row>
    <row r="639" spans="1:10" ht="14.25" x14ac:dyDescent="0.2">
      <c r="A639" s="514"/>
      <c r="B639" s="528"/>
      <c r="C639" s="514">
        <v>132</v>
      </c>
      <c r="D639" s="514"/>
      <c r="E639" s="514" t="s">
        <v>542</v>
      </c>
      <c r="F639" s="514"/>
      <c r="G639" s="514">
        <v>190</v>
      </c>
      <c r="H639" s="514" t="s">
        <v>574</v>
      </c>
      <c r="I639" s="514" t="s">
        <v>541</v>
      </c>
      <c r="J639" s="533">
        <v>710</v>
      </c>
    </row>
    <row r="640" spans="1:10" ht="14.25" x14ac:dyDescent="0.2">
      <c r="A640" s="514"/>
      <c r="B640" s="528"/>
      <c r="C640" s="514">
        <v>132</v>
      </c>
      <c r="D640" s="514"/>
      <c r="E640" s="514" t="s">
        <v>542</v>
      </c>
      <c r="F640" s="514"/>
      <c r="G640" s="514">
        <v>190</v>
      </c>
      <c r="H640" s="514" t="s">
        <v>573</v>
      </c>
      <c r="I640" s="514" t="s">
        <v>541</v>
      </c>
      <c r="J640" s="533">
        <v>1420</v>
      </c>
    </row>
    <row r="641" spans="1:10" s="522" customFormat="1" ht="14.25" x14ac:dyDescent="0.2">
      <c r="A641" s="530"/>
      <c r="B641" s="530"/>
      <c r="C641" s="530">
        <v>132</v>
      </c>
      <c r="D641" s="530"/>
      <c r="E641" s="530"/>
      <c r="F641" s="530"/>
      <c r="G641" s="530">
        <v>190</v>
      </c>
      <c r="H641" s="530"/>
      <c r="I641" s="530"/>
      <c r="J641" s="539">
        <v>2130</v>
      </c>
    </row>
    <row r="642" spans="1:10" ht="14.25" x14ac:dyDescent="0.2">
      <c r="A642" s="514"/>
      <c r="B642" s="528"/>
      <c r="C642" s="514">
        <v>132</v>
      </c>
      <c r="D642" s="514"/>
      <c r="E642" s="514" t="s">
        <v>542</v>
      </c>
      <c r="F642" s="514"/>
      <c r="G642" s="514">
        <v>130</v>
      </c>
      <c r="H642" s="514" t="s">
        <v>574</v>
      </c>
      <c r="I642" s="514" t="s">
        <v>541</v>
      </c>
      <c r="J642" s="533">
        <v>674</v>
      </c>
    </row>
    <row r="643" spans="1:10" ht="14.25" x14ac:dyDescent="0.2">
      <c r="A643" s="514"/>
      <c r="B643" s="528"/>
      <c r="C643" s="514">
        <v>132</v>
      </c>
      <c r="D643" s="514"/>
      <c r="E643" s="514" t="s">
        <v>542</v>
      </c>
      <c r="F643" s="514"/>
      <c r="G643" s="514">
        <v>130</v>
      </c>
      <c r="H643" s="514" t="s">
        <v>573</v>
      </c>
      <c r="I643" s="514" t="s">
        <v>541</v>
      </c>
      <c r="J643" s="533">
        <v>1347</v>
      </c>
    </row>
    <row r="644" spans="1:10" ht="14.25" x14ac:dyDescent="0.2">
      <c r="A644" s="514"/>
      <c r="B644" s="528"/>
      <c r="C644" s="514">
        <v>132</v>
      </c>
      <c r="D644" s="514"/>
      <c r="E644" s="514" t="s">
        <v>542</v>
      </c>
      <c r="F644" s="514"/>
      <c r="G644" s="514">
        <v>130</v>
      </c>
      <c r="H644" s="514" t="s">
        <v>572</v>
      </c>
      <c r="I644" s="514" t="s">
        <v>541</v>
      </c>
      <c r="J644" s="533">
        <v>2694</v>
      </c>
    </row>
    <row r="645" spans="1:10" ht="14.25" x14ac:dyDescent="0.2">
      <c r="A645" s="514"/>
      <c r="B645" s="528"/>
      <c r="C645" s="514">
        <v>132</v>
      </c>
      <c r="D645" s="514"/>
      <c r="E645" s="514" t="s">
        <v>542</v>
      </c>
      <c r="F645" s="514"/>
      <c r="G645" s="514">
        <v>130</v>
      </c>
      <c r="H645" s="514" t="s">
        <v>571</v>
      </c>
      <c r="I645" s="514" t="s">
        <v>541</v>
      </c>
      <c r="J645" s="533">
        <v>1347</v>
      </c>
    </row>
    <row r="646" spans="1:10" s="522" customFormat="1" ht="14.25" x14ac:dyDescent="0.2">
      <c r="A646" s="530"/>
      <c r="B646" s="530"/>
      <c r="C646" s="530">
        <v>132</v>
      </c>
      <c r="D646" s="530"/>
      <c r="E646" s="530"/>
      <c r="F646" s="530"/>
      <c r="G646" s="530">
        <v>130</v>
      </c>
      <c r="H646" s="530"/>
      <c r="I646" s="530"/>
      <c r="J646" s="539">
        <v>6062</v>
      </c>
    </row>
    <row r="647" spans="1:10" ht="14.25" x14ac:dyDescent="0.2">
      <c r="A647" s="514"/>
      <c r="B647" s="528"/>
      <c r="C647" s="514">
        <v>132</v>
      </c>
      <c r="D647" s="514"/>
      <c r="E647" s="514" t="s">
        <v>542</v>
      </c>
      <c r="F647" s="514"/>
      <c r="G647" s="514">
        <v>110</v>
      </c>
      <c r="H647" s="514" t="s">
        <v>574</v>
      </c>
      <c r="I647" s="514" t="s">
        <v>541</v>
      </c>
      <c r="J647" s="533">
        <v>686</v>
      </c>
    </row>
    <row r="648" spans="1:10" ht="14.25" x14ac:dyDescent="0.2">
      <c r="A648" s="514"/>
      <c r="B648" s="528"/>
      <c r="C648" s="514">
        <v>132</v>
      </c>
      <c r="D648" s="514"/>
      <c r="E648" s="514" t="s">
        <v>542</v>
      </c>
      <c r="F648" s="514"/>
      <c r="G648" s="514">
        <v>110</v>
      </c>
      <c r="H648" s="514" t="s">
        <v>573</v>
      </c>
      <c r="I648" s="514" t="s">
        <v>541</v>
      </c>
      <c r="J648" s="533">
        <v>1372</v>
      </c>
    </row>
    <row r="649" spans="1:10" s="522" customFormat="1" ht="14.25" x14ac:dyDescent="0.2">
      <c r="A649" s="530"/>
      <c r="B649" s="530"/>
      <c r="C649" s="530">
        <v>132</v>
      </c>
      <c r="D649" s="530"/>
      <c r="E649" s="530"/>
      <c r="F649" s="530"/>
      <c r="G649" s="530">
        <v>110</v>
      </c>
      <c r="H649" s="530"/>
      <c r="I649" s="530"/>
      <c r="J649" s="539">
        <v>2058</v>
      </c>
    </row>
    <row r="650" spans="1:10" ht="14.25" x14ac:dyDescent="0.2">
      <c r="A650" s="514"/>
      <c r="B650" s="528"/>
      <c r="C650" s="514">
        <v>132</v>
      </c>
      <c r="D650" s="514"/>
      <c r="E650" s="514" t="s">
        <v>542</v>
      </c>
      <c r="F650" s="514"/>
      <c r="G650" s="514">
        <v>60</v>
      </c>
      <c r="H650" s="514" t="s">
        <v>574</v>
      </c>
      <c r="I650" s="514" t="s">
        <v>541</v>
      </c>
      <c r="J650" s="533">
        <v>832</v>
      </c>
    </row>
    <row r="651" spans="1:10" ht="14.25" x14ac:dyDescent="0.2">
      <c r="A651" s="514"/>
      <c r="B651" s="528"/>
      <c r="C651" s="514">
        <v>132</v>
      </c>
      <c r="D651" s="514"/>
      <c r="E651" s="514" t="s">
        <v>542</v>
      </c>
      <c r="F651" s="514"/>
      <c r="G651" s="514">
        <v>60</v>
      </c>
      <c r="H651" s="514" t="s">
        <v>573</v>
      </c>
      <c r="I651" s="514" t="s">
        <v>541</v>
      </c>
      <c r="J651" s="533">
        <v>1664</v>
      </c>
    </row>
    <row r="652" spans="1:10" s="522" customFormat="1" ht="14.25" x14ac:dyDescent="0.2">
      <c r="A652" s="530"/>
      <c r="B652" s="530"/>
      <c r="C652" s="530">
        <v>132</v>
      </c>
      <c r="D652" s="530"/>
      <c r="E652" s="530"/>
      <c r="F652" s="530"/>
      <c r="G652" s="530">
        <v>60</v>
      </c>
      <c r="H652" s="530"/>
      <c r="I652" s="530"/>
      <c r="J652" s="539">
        <v>2496</v>
      </c>
    </row>
    <row r="653" spans="1:10" ht="14.25" x14ac:dyDescent="0.2">
      <c r="A653" s="514"/>
      <c r="B653" s="528"/>
      <c r="C653" s="514">
        <v>132</v>
      </c>
      <c r="D653" s="514"/>
      <c r="E653" s="514" t="s">
        <v>542</v>
      </c>
      <c r="F653" s="514"/>
      <c r="G653" s="514">
        <v>20</v>
      </c>
      <c r="H653" s="514" t="s">
        <v>574</v>
      </c>
      <c r="I653" s="514" t="s">
        <v>541</v>
      </c>
      <c r="J653" s="533">
        <v>2412</v>
      </c>
    </row>
    <row r="654" spans="1:10" ht="14.25" x14ac:dyDescent="0.2">
      <c r="A654" s="514"/>
      <c r="B654" s="528"/>
      <c r="C654" s="514">
        <v>132</v>
      </c>
      <c r="D654" s="514"/>
      <c r="E654" s="514" t="s">
        <v>542</v>
      </c>
      <c r="F654" s="514"/>
      <c r="G654" s="514">
        <v>20</v>
      </c>
      <c r="H654" s="514" t="s">
        <v>573</v>
      </c>
      <c r="I654" s="514" t="s">
        <v>541</v>
      </c>
      <c r="J654" s="533">
        <v>4825</v>
      </c>
    </row>
    <row r="655" spans="1:10" s="522" customFormat="1" ht="14.25" x14ac:dyDescent="0.2">
      <c r="A655" s="518" t="s">
        <v>704</v>
      </c>
      <c r="B655" s="520"/>
      <c r="C655" s="520">
        <v>132</v>
      </c>
      <c r="D655" s="520"/>
      <c r="E655" s="520"/>
      <c r="F655" s="520"/>
      <c r="G655" s="520">
        <v>20</v>
      </c>
      <c r="H655" s="520"/>
      <c r="I655" s="520"/>
      <c r="J655" s="535">
        <v>7237</v>
      </c>
    </row>
    <row r="656" spans="1:10" x14ac:dyDescent="0.2">
      <c r="A656" s="577"/>
      <c r="B656" s="577"/>
      <c r="C656" s="577"/>
      <c r="D656" s="577"/>
      <c r="E656" s="577"/>
      <c r="F656" s="577"/>
      <c r="G656" s="577"/>
      <c r="H656" s="577"/>
      <c r="I656" s="577"/>
      <c r="J656" s="609"/>
    </row>
    <row r="657" spans="1:10" ht="14.25" x14ac:dyDescent="0.2">
      <c r="A657" s="514">
        <v>478</v>
      </c>
      <c r="B657" s="528">
        <v>41940</v>
      </c>
      <c r="C657" s="514">
        <v>132</v>
      </c>
      <c r="D657" s="514" t="s">
        <v>705</v>
      </c>
      <c r="E657" s="514" t="s">
        <v>538</v>
      </c>
      <c r="F657" s="598" t="s">
        <v>539</v>
      </c>
      <c r="G657" s="514">
        <v>31</v>
      </c>
      <c r="H657" s="514" t="s">
        <v>560</v>
      </c>
      <c r="I657" s="514" t="s">
        <v>541</v>
      </c>
      <c r="J657" s="533">
        <v>-9219</v>
      </c>
    </row>
    <row r="658" spans="1:10" ht="14.25" x14ac:dyDescent="0.2">
      <c r="A658" s="514"/>
      <c r="B658" s="528"/>
      <c r="C658" s="514">
        <v>132</v>
      </c>
      <c r="D658" s="514"/>
      <c r="E658" s="514" t="s">
        <v>538</v>
      </c>
      <c r="F658" s="598" t="s">
        <v>543</v>
      </c>
      <c r="G658" s="514">
        <v>31</v>
      </c>
      <c r="H658" s="514" t="s">
        <v>559</v>
      </c>
      <c r="I658" s="514" t="s">
        <v>541</v>
      </c>
      <c r="J658" s="533">
        <v>-3245</v>
      </c>
    </row>
    <row r="659" spans="1:10" s="522" customFormat="1" ht="14.25" x14ac:dyDescent="0.2">
      <c r="A659" s="530"/>
      <c r="B659" s="530"/>
      <c r="C659" s="530">
        <v>132</v>
      </c>
      <c r="D659" s="530"/>
      <c r="E659" s="530"/>
      <c r="F659" s="530"/>
      <c r="G659" s="530">
        <v>31</v>
      </c>
      <c r="H659" s="530"/>
      <c r="I659" s="530"/>
      <c r="J659" s="539">
        <v>-12464</v>
      </c>
    </row>
    <row r="660" spans="1:10" ht="14.25" x14ac:dyDescent="0.2">
      <c r="A660" s="514"/>
      <c r="B660" s="528"/>
      <c r="C660" s="514">
        <v>132</v>
      </c>
      <c r="D660" s="514"/>
      <c r="E660" s="514" t="s">
        <v>542</v>
      </c>
      <c r="F660" s="514"/>
      <c r="G660" s="514">
        <v>300</v>
      </c>
      <c r="H660" s="514" t="s">
        <v>558</v>
      </c>
      <c r="I660" s="514" t="s">
        <v>541</v>
      </c>
      <c r="J660" s="533">
        <v>2337</v>
      </c>
    </row>
    <row r="661" spans="1:10" ht="14.25" x14ac:dyDescent="0.2">
      <c r="A661" s="514"/>
      <c r="B661" s="528"/>
      <c r="C661" s="514">
        <v>132</v>
      </c>
      <c r="D661" s="514"/>
      <c r="E661" s="514" t="s">
        <v>542</v>
      </c>
      <c r="F661" s="514"/>
      <c r="G661" s="514">
        <v>300</v>
      </c>
      <c r="H661" s="514" t="s">
        <v>559</v>
      </c>
      <c r="I661" s="514" t="s">
        <v>541</v>
      </c>
      <c r="J661" s="533">
        <v>823</v>
      </c>
    </row>
    <row r="662" spans="1:10" s="522" customFormat="1" ht="14.25" x14ac:dyDescent="0.2">
      <c r="A662" s="530"/>
      <c r="B662" s="530"/>
      <c r="C662" s="530">
        <v>132</v>
      </c>
      <c r="D662" s="530"/>
      <c r="E662" s="530"/>
      <c r="F662" s="530"/>
      <c r="G662" s="530">
        <v>300</v>
      </c>
      <c r="H662" s="530"/>
      <c r="I662" s="530"/>
      <c r="J662" s="539">
        <v>3160</v>
      </c>
    </row>
    <row r="663" spans="1:10" ht="14.25" x14ac:dyDescent="0.2">
      <c r="A663" s="514"/>
      <c r="B663" s="528"/>
      <c r="C663" s="514">
        <v>132</v>
      </c>
      <c r="D663" s="514"/>
      <c r="E663" s="514" t="s">
        <v>542</v>
      </c>
      <c r="F663" s="514"/>
      <c r="G663" s="514">
        <v>270</v>
      </c>
      <c r="H663" s="514" t="s">
        <v>558</v>
      </c>
      <c r="I663" s="514" t="s">
        <v>541</v>
      </c>
      <c r="J663" s="533">
        <v>2256</v>
      </c>
    </row>
    <row r="664" spans="1:10" ht="14.25" x14ac:dyDescent="0.2">
      <c r="A664" s="514"/>
      <c r="B664" s="528"/>
      <c r="C664" s="514">
        <v>132</v>
      </c>
      <c r="D664" s="514"/>
      <c r="E664" s="514" t="s">
        <v>542</v>
      </c>
      <c r="F664" s="514"/>
      <c r="G664" s="514">
        <v>270</v>
      </c>
      <c r="H664" s="514" t="s">
        <v>559</v>
      </c>
      <c r="I664" s="514" t="s">
        <v>541</v>
      </c>
      <c r="J664" s="533">
        <v>794</v>
      </c>
    </row>
    <row r="665" spans="1:10" s="522" customFormat="1" ht="14.25" x14ac:dyDescent="0.2">
      <c r="A665" s="530"/>
      <c r="B665" s="530"/>
      <c r="C665" s="530">
        <v>132</v>
      </c>
      <c r="D665" s="530"/>
      <c r="E665" s="530"/>
      <c r="F665" s="530"/>
      <c r="G665" s="530">
        <v>270</v>
      </c>
      <c r="H665" s="530"/>
      <c r="I665" s="530"/>
      <c r="J665" s="539">
        <v>3050</v>
      </c>
    </row>
    <row r="666" spans="1:10" ht="14.25" x14ac:dyDescent="0.2">
      <c r="A666" s="514"/>
      <c r="B666" s="528"/>
      <c r="C666" s="514">
        <v>132</v>
      </c>
      <c r="D666" s="514"/>
      <c r="E666" s="514" t="s">
        <v>542</v>
      </c>
      <c r="F666" s="514"/>
      <c r="G666" s="514">
        <v>160</v>
      </c>
      <c r="H666" s="514" t="s">
        <v>558</v>
      </c>
      <c r="I666" s="514" t="s">
        <v>541</v>
      </c>
      <c r="J666" s="533">
        <v>2256</v>
      </c>
    </row>
    <row r="667" spans="1:10" ht="14.25" x14ac:dyDescent="0.2">
      <c r="A667" s="514"/>
      <c r="B667" s="528"/>
      <c r="C667" s="514">
        <v>132</v>
      </c>
      <c r="D667" s="514"/>
      <c r="E667" s="514" t="s">
        <v>542</v>
      </c>
      <c r="F667" s="514"/>
      <c r="G667" s="514">
        <v>160</v>
      </c>
      <c r="H667" s="514" t="s">
        <v>559</v>
      </c>
      <c r="I667" s="514" t="s">
        <v>541</v>
      </c>
      <c r="J667" s="533">
        <v>794</v>
      </c>
    </row>
    <row r="668" spans="1:10" s="522" customFormat="1" ht="14.25" x14ac:dyDescent="0.2">
      <c r="A668" s="530"/>
      <c r="B668" s="530"/>
      <c r="C668" s="530">
        <v>132</v>
      </c>
      <c r="D668" s="530"/>
      <c r="E668" s="530"/>
      <c r="F668" s="530"/>
      <c r="G668" s="530">
        <v>160</v>
      </c>
      <c r="H668" s="530"/>
      <c r="I668" s="530"/>
      <c r="J668" s="539">
        <v>3050</v>
      </c>
    </row>
    <row r="669" spans="1:10" ht="14.25" x14ac:dyDescent="0.2">
      <c r="A669" s="514"/>
      <c r="B669" s="528"/>
      <c r="C669" s="514">
        <v>132</v>
      </c>
      <c r="D669" s="514"/>
      <c r="E669" s="514" t="s">
        <v>542</v>
      </c>
      <c r="F669" s="514"/>
      <c r="G669" s="514">
        <v>80</v>
      </c>
      <c r="H669" s="514" t="s">
        <v>558</v>
      </c>
      <c r="I669" s="514" t="s">
        <v>541</v>
      </c>
      <c r="J669" s="533">
        <v>2370</v>
      </c>
    </row>
    <row r="670" spans="1:10" ht="14.25" x14ac:dyDescent="0.2">
      <c r="A670" s="514"/>
      <c r="B670" s="528"/>
      <c r="C670" s="514">
        <v>132</v>
      </c>
      <c r="D670" s="514"/>
      <c r="E670" s="514" t="s">
        <v>542</v>
      </c>
      <c r="F670" s="514"/>
      <c r="G670" s="514">
        <v>80</v>
      </c>
      <c r="H670" s="514" t="s">
        <v>559</v>
      </c>
      <c r="I670" s="514" t="s">
        <v>541</v>
      </c>
      <c r="J670" s="533">
        <v>834</v>
      </c>
    </row>
    <row r="671" spans="1:10" ht="14.25" x14ac:dyDescent="0.2">
      <c r="A671" s="518" t="s">
        <v>706</v>
      </c>
      <c r="B671" s="616"/>
      <c r="C671" s="520">
        <v>132</v>
      </c>
      <c r="D671" s="520"/>
      <c r="E671" s="520"/>
      <c r="F671" s="520"/>
      <c r="G671" s="520">
        <v>80</v>
      </c>
      <c r="H671" s="520"/>
      <c r="I671" s="520"/>
      <c r="J671" s="535">
        <v>3204</v>
      </c>
    </row>
    <row r="672" spans="1:10" x14ac:dyDescent="0.2">
      <c r="A672" s="577"/>
      <c r="B672" s="577"/>
      <c r="C672" s="577"/>
      <c r="D672" s="577"/>
      <c r="E672" s="577"/>
      <c r="F672" s="577"/>
      <c r="G672" s="577"/>
      <c r="H672" s="577"/>
      <c r="I672" s="577"/>
      <c r="J672" s="609"/>
    </row>
    <row r="673" spans="1:10" ht="14.25" x14ac:dyDescent="0.2">
      <c r="A673" s="514">
        <v>490</v>
      </c>
      <c r="B673" s="528">
        <v>41940</v>
      </c>
      <c r="C673" s="514">
        <v>132</v>
      </c>
      <c r="D673" s="514" t="s">
        <v>707</v>
      </c>
      <c r="E673" s="514" t="s">
        <v>538</v>
      </c>
      <c r="F673" s="598" t="s">
        <v>539</v>
      </c>
      <c r="G673" s="514">
        <v>31</v>
      </c>
      <c r="H673" s="514" t="s">
        <v>551</v>
      </c>
      <c r="I673" s="514" t="s">
        <v>541</v>
      </c>
      <c r="J673" s="533">
        <v>-20000</v>
      </c>
    </row>
    <row r="674" spans="1:10" ht="14.25" x14ac:dyDescent="0.2">
      <c r="A674" s="514"/>
      <c r="B674" s="528"/>
      <c r="C674" s="514">
        <v>132</v>
      </c>
      <c r="D674" s="514"/>
      <c r="E674" s="514" t="s">
        <v>542</v>
      </c>
      <c r="F674" s="598" t="s">
        <v>543</v>
      </c>
      <c r="G674" s="514">
        <v>31</v>
      </c>
      <c r="H674" s="514" t="s">
        <v>708</v>
      </c>
      <c r="I674" s="514" t="s">
        <v>541</v>
      </c>
      <c r="J674" s="533">
        <v>20000</v>
      </c>
    </row>
    <row r="675" spans="1:10" ht="14.25" x14ac:dyDescent="0.2">
      <c r="A675" s="514"/>
      <c r="B675" s="528"/>
      <c r="C675" s="514">
        <v>132</v>
      </c>
      <c r="D675" s="514"/>
      <c r="E675" s="514" t="s">
        <v>538</v>
      </c>
      <c r="F675" s="514"/>
      <c r="G675" s="514">
        <v>31</v>
      </c>
      <c r="H675" s="514" t="s">
        <v>639</v>
      </c>
      <c r="I675" s="514" t="s">
        <v>541</v>
      </c>
      <c r="J675" s="533">
        <v>-9057</v>
      </c>
    </row>
    <row r="676" spans="1:10" ht="14.25" x14ac:dyDescent="0.2">
      <c r="A676" s="514"/>
      <c r="B676" s="528"/>
      <c r="C676" s="514">
        <v>132</v>
      </c>
      <c r="D676" s="514"/>
      <c r="E676" s="514" t="s">
        <v>542</v>
      </c>
      <c r="F676" s="514"/>
      <c r="G676" s="514">
        <v>31</v>
      </c>
      <c r="H676" s="514" t="s">
        <v>709</v>
      </c>
      <c r="I676" s="514" t="s">
        <v>541</v>
      </c>
      <c r="J676" s="533">
        <v>9057</v>
      </c>
    </row>
    <row r="677" spans="1:10" s="554" customFormat="1" ht="15.75" thickBot="1" x14ac:dyDescent="0.3">
      <c r="A677" s="617" t="s">
        <v>710</v>
      </c>
      <c r="B677" s="512"/>
      <c r="C677" s="512">
        <v>132</v>
      </c>
      <c r="D677" s="512"/>
      <c r="E677" s="512"/>
      <c r="F677" s="512"/>
      <c r="G677" s="512">
        <v>31</v>
      </c>
      <c r="H677" s="512"/>
      <c r="I677" s="512"/>
      <c r="J677" s="618">
        <v>0</v>
      </c>
    </row>
    <row r="678" spans="1:10" x14ac:dyDescent="0.2">
      <c r="J678" s="619"/>
    </row>
    <row r="679" spans="1:10" x14ac:dyDescent="0.2">
      <c r="J679" s="619"/>
    </row>
    <row r="680" spans="1:10" x14ac:dyDescent="0.2">
      <c r="J680" s="619"/>
    </row>
    <row r="681" spans="1:10" x14ac:dyDescent="0.2">
      <c r="J681" s="619"/>
    </row>
    <row r="682" spans="1:10" x14ac:dyDescent="0.2">
      <c r="J682" s="619"/>
    </row>
    <row r="683" spans="1:10" x14ac:dyDescent="0.2">
      <c r="J683" s="619"/>
    </row>
    <row r="684" spans="1:10" x14ac:dyDescent="0.2">
      <c r="J684" s="619"/>
    </row>
    <row r="685" spans="1:10" x14ac:dyDescent="0.2">
      <c r="J685" s="619"/>
    </row>
    <row r="686" spans="1:10" x14ac:dyDescent="0.2">
      <c r="J686" s="619"/>
    </row>
    <row r="687" spans="1:10" x14ac:dyDescent="0.2">
      <c r="J687" s="619"/>
    </row>
    <row r="688" spans="1:10" x14ac:dyDescent="0.2">
      <c r="J688" s="619"/>
    </row>
    <row r="689" spans="10:10" x14ac:dyDescent="0.2">
      <c r="J689" s="619"/>
    </row>
    <row r="690" spans="10:10" x14ac:dyDescent="0.2">
      <c r="J690" s="619"/>
    </row>
    <row r="691" spans="10:10" x14ac:dyDescent="0.2">
      <c r="J691" s="619"/>
    </row>
    <row r="692" spans="10:10" x14ac:dyDescent="0.2">
      <c r="J692" s="619"/>
    </row>
    <row r="693" spans="10:10" x14ac:dyDescent="0.2">
      <c r="J693" s="619"/>
    </row>
    <row r="694" spans="10:10" x14ac:dyDescent="0.2">
      <c r="J694" s="619"/>
    </row>
  </sheetData>
  <pageMargins left="0.70866141732283472" right="0.70866141732283472" top="0.74803149606299213" bottom="0.74803149606299213" header="0.31496062992125984" footer="0.31496062992125984"/>
  <pageSetup paperSize="9" scale="38" fitToHeight="5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5"/>
  <sheetViews>
    <sheetView topLeftCell="A13" workbookViewId="0">
      <selection activeCell="B56" sqref="B56"/>
    </sheetView>
  </sheetViews>
  <sheetFormatPr defaultRowHeight="14.25" customHeight="1" x14ac:dyDescent="0.2"/>
  <cols>
    <col min="1" max="1" width="7" style="1" customWidth="1"/>
    <col min="2" max="2" width="70.7109375" style="1" customWidth="1"/>
    <col min="3" max="12" width="11.7109375" style="1" customWidth="1"/>
    <col min="13" max="13" width="14.7109375" style="1" customWidth="1"/>
    <col min="14" max="14" width="16.28515625" style="1" customWidth="1"/>
    <col min="15" max="16384" width="9.140625" style="1"/>
  </cols>
  <sheetData>
    <row r="3" spans="1:15" ht="14.25" customHeight="1" x14ac:dyDescent="0.2">
      <c r="A3" s="76" t="s">
        <v>88</v>
      </c>
    </row>
    <row r="4" spans="1:15" ht="14.25" customHeight="1" x14ac:dyDescent="0.2">
      <c r="M4" s="2" t="s">
        <v>3</v>
      </c>
    </row>
    <row r="5" spans="1:15" ht="33.75" customHeight="1" x14ac:dyDescent="0.2">
      <c r="A5" s="14" t="s">
        <v>57</v>
      </c>
      <c r="B5" s="6" t="s">
        <v>1</v>
      </c>
      <c r="C5" s="15" t="s">
        <v>71</v>
      </c>
      <c r="D5" s="15" t="s">
        <v>72</v>
      </c>
      <c r="E5" s="15" t="s">
        <v>95</v>
      </c>
      <c r="F5" s="15" t="s">
        <v>96</v>
      </c>
      <c r="G5" s="15" t="s">
        <v>98</v>
      </c>
      <c r="H5" s="15" t="s">
        <v>99</v>
      </c>
      <c r="I5" s="15" t="s">
        <v>101</v>
      </c>
      <c r="J5" s="15" t="s">
        <v>102</v>
      </c>
      <c r="K5" s="15" t="s">
        <v>104</v>
      </c>
      <c r="L5" s="15" t="s">
        <v>105</v>
      </c>
      <c r="M5" s="15" t="s">
        <v>109</v>
      </c>
    </row>
    <row r="6" spans="1:15" ht="18.75" customHeight="1" x14ac:dyDescent="0.2">
      <c r="A6" s="3"/>
      <c r="B6" s="11" t="s">
        <v>84</v>
      </c>
      <c r="C6" s="77">
        <f t="shared" ref="C6:D6" si="0">+C9+C10+C11+C12+C13+C14+C15+C16+C17+C18+C19+C20</f>
        <v>526264</v>
      </c>
      <c r="D6" s="77">
        <f t="shared" si="0"/>
        <v>506612</v>
      </c>
      <c r="E6" s="77">
        <f t="shared" ref="E6:J6" si="1">+E9+E10+E11+E12+E13+E14+E15+E16+E17+E18+E19+E20</f>
        <v>499852</v>
      </c>
      <c r="F6" s="77">
        <f t="shared" si="1"/>
        <v>508781</v>
      </c>
      <c r="G6" s="77">
        <f t="shared" si="1"/>
        <v>519666</v>
      </c>
      <c r="H6" s="77">
        <f t="shared" si="1"/>
        <v>532430</v>
      </c>
      <c r="I6" s="77">
        <f t="shared" si="1"/>
        <v>557906</v>
      </c>
      <c r="J6" s="77">
        <f t="shared" si="1"/>
        <v>521670</v>
      </c>
      <c r="K6" s="77">
        <f t="shared" ref="K6:L6" si="2">+K9+K10+K11+K12+K13+K14+K15+K16+K17+K18+K19+K20</f>
        <v>530740</v>
      </c>
      <c r="L6" s="77">
        <f t="shared" si="2"/>
        <v>542835</v>
      </c>
      <c r="M6" s="77">
        <f>SUM(C6:L6)</f>
        <v>5246756</v>
      </c>
      <c r="N6" s="9"/>
    </row>
    <row r="7" spans="1:15" ht="18.75" customHeight="1" x14ac:dyDescent="0.2">
      <c r="A7" s="4"/>
      <c r="B7" s="11" t="s">
        <v>85</v>
      </c>
      <c r="C7" s="77">
        <f>+C9+C10+C11+C14+C15+C16+C18+C19+C20</f>
        <v>494144</v>
      </c>
      <c r="D7" s="77">
        <f t="shared" ref="D7:E7" si="3">+D9+D10+D11+D14+D15+D16+D18+D19+D20</f>
        <v>487299</v>
      </c>
      <c r="E7" s="77">
        <f t="shared" si="3"/>
        <v>478942</v>
      </c>
      <c r="F7" s="77">
        <f t="shared" ref="F7:G7" si="4">+F9+F10+F11+F14+F15+F16+F18+F19+F20</f>
        <v>486983</v>
      </c>
      <c r="G7" s="77">
        <f t="shared" si="4"/>
        <v>501388</v>
      </c>
      <c r="H7" s="77">
        <f t="shared" ref="H7:I7" si="5">+H9+H10+H11+H14+H15+H16+H18+H19+H20</f>
        <v>511512</v>
      </c>
      <c r="I7" s="77">
        <f t="shared" si="5"/>
        <v>537222</v>
      </c>
      <c r="J7" s="77">
        <f t="shared" ref="J7:K7" si="6">+J9+J10+J11+J14+J15+J16+J18+J19+J20</f>
        <v>504156</v>
      </c>
      <c r="K7" s="77">
        <f t="shared" si="6"/>
        <v>510512</v>
      </c>
      <c r="L7" s="77">
        <f t="shared" ref="L7" si="7">+L9+L10+L11+L14+L15+L16+L18+L19+L20</f>
        <v>521879</v>
      </c>
      <c r="M7" s="77">
        <f t="shared" ref="M7:M20" si="8">SUM(C7:L7)</f>
        <v>5034037</v>
      </c>
      <c r="N7" s="9"/>
      <c r="O7" s="5"/>
    </row>
    <row r="8" spans="1:15" ht="18.75" customHeight="1" x14ac:dyDescent="0.2">
      <c r="A8" s="4"/>
      <c r="B8" s="89" t="s">
        <v>70</v>
      </c>
      <c r="C8" s="90">
        <f t="shared" ref="C8" si="9">+C9+C10+C11+C12+C13+C14+C18</f>
        <v>503984</v>
      </c>
      <c r="D8" s="90">
        <f t="shared" ref="D8:I8" si="10">+D9+D10+D11+D12+D13+D14+D18</f>
        <v>481528</v>
      </c>
      <c r="E8" s="90">
        <f t="shared" si="10"/>
        <v>475858</v>
      </c>
      <c r="F8" s="90">
        <f t="shared" si="10"/>
        <v>496840</v>
      </c>
      <c r="G8" s="90">
        <f t="shared" si="10"/>
        <v>503765</v>
      </c>
      <c r="H8" s="90">
        <f t="shared" si="10"/>
        <v>507774</v>
      </c>
      <c r="I8" s="90">
        <f t="shared" si="10"/>
        <v>535491</v>
      </c>
      <c r="J8" s="90">
        <f t="shared" ref="J8:K8" si="11">+J9+J10+J11+J12+J13+J14+J18</f>
        <v>500166</v>
      </c>
      <c r="K8" s="90">
        <f t="shared" si="11"/>
        <v>506783</v>
      </c>
      <c r="L8" s="90">
        <f t="shared" ref="L8" si="12">+L9+L10+L11+L12+L13+L14+L18</f>
        <v>523153</v>
      </c>
      <c r="M8" s="90">
        <f>SUM(C8:L8)</f>
        <v>5035342</v>
      </c>
      <c r="N8" s="9"/>
    </row>
    <row r="9" spans="1:15" ht="18.75" customHeight="1" x14ac:dyDescent="0.2">
      <c r="A9" s="6" t="s">
        <v>58</v>
      </c>
      <c r="B9" s="7" t="s">
        <v>59</v>
      </c>
      <c r="C9" s="77">
        <v>447184</v>
      </c>
      <c r="D9" s="77">
        <v>438208</v>
      </c>
      <c r="E9" s="77">
        <v>429269</v>
      </c>
      <c r="F9" s="77">
        <v>449247</v>
      </c>
      <c r="G9" s="77">
        <v>459193</v>
      </c>
      <c r="H9" s="77">
        <v>462320</v>
      </c>
      <c r="I9" s="77">
        <v>489272</v>
      </c>
      <c r="J9" s="77">
        <v>453597</v>
      </c>
      <c r="K9" s="77">
        <v>458862</v>
      </c>
      <c r="L9" s="77">
        <v>472938</v>
      </c>
      <c r="M9" s="77">
        <f t="shared" si="8"/>
        <v>4560090</v>
      </c>
      <c r="N9" s="9"/>
      <c r="O9" s="5"/>
    </row>
    <row r="10" spans="1:15" ht="18.75" customHeight="1" x14ac:dyDescent="0.2">
      <c r="A10" s="6" t="s">
        <v>60</v>
      </c>
      <c r="B10" s="7" t="s">
        <v>61</v>
      </c>
      <c r="C10" s="77">
        <v>24121</v>
      </c>
      <c r="D10" s="77">
        <v>24643</v>
      </c>
      <c r="E10" s="77">
        <v>24967</v>
      </c>
      <c r="F10" s="77">
        <v>25290</v>
      </c>
      <c r="G10" s="77">
        <v>25688</v>
      </c>
      <c r="H10" s="77">
        <v>25716</v>
      </c>
      <c r="I10" s="77">
        <v>26214</v>
      </c>
      <c r="J10" s="77">
        <v>27739</v>
      </c>
      <c r="K10" s="77">
        <v>27698</v>
      </c>
      <c r="L10" s="77">
        <v>28400</v>
      </c>
      <c r="M10" s="77">
        <f t="shared" si="8"/>
        <v>260476</v>
      </c>
      <c r="N10" s="10"/>
      <c r="O10" s="5"/>
    </row>
    <row r="11" spans="1:15" ht="18.75" customHeight="1" x14ac:dyDescent="0.2">
      <c r="A11" s="6" t="s">
        <v>62</v>
      </c>
      <c r="B11" s="7" t="s">
        <v>63</v>
      </c>
      <c r="C11" s="77">
        <v>1271</v>
      </c>
      <c r="D11" s="77">
        <v>1245</v>
      </c>
      <c r="E11" s="77">
        <v>1259</v>
      </c>
      <c r="F11" s="77">
        <v>1240</v>
      </c>
      <c r="G11" s="77">
        <v>1259</v>
      </c>
      <c r="H11" s="77">
        <v>1272</v>
      </c>
      <c r="I11" s="77">
        <v>1261</v>
      </c>
      <c r="J11" s="77">
        <v>1111</v>
      </c>
      <c r="K11" s="77">
        <v>1100</v>
      </c>
      <c r="L11" s="77">
        <v>1058</v>
      </c>
      <c r="M11" s="77">
        <f t="shared" si="8"/>
        <v>12076</v>
      </c>
      <c r="N11" s="10"/>
      <c r="O11" s="5"/>
    </row>
    <row r="12" spans="1:15" ht="18.75" customHeight="1" x14ac:dyDescent="0.2">
      <c r="A12" s="6" t="s">
        <v>73</v>
      </c>
      <c r="B12" s="7" t="s">
        <v>83</v>
      </c>
      <c r="C12" s="77">
        <v>1252</v>
      </c>
      <c r="D12" s="77">
        <v>1128</v>
      </c>
      <c r="E12" s="77">
        <f>1114</f>
        <v>1114</v>
      </c>
      <c r="F12" s="77">
        <v>1189</v>
      </c>
      <c r="G12" s="77">
        <v>1305</v>
      </c>
      <c r="H12" s="77">
        <v>2033</v>
      </c>
      <c r="I12" s="77">
        <v>2090</v>
      </c>
      <c r="J12" s="77">
        <v>1535</v>
      </c>
      <c r="K12" s="77">
        <v>1573</v>
      </c>
      <c r="L12" s="77">
        <v>1560</v>
      </c>
      <c r="M12" s="77">
        <f t="shared" si="8"/>
        <v>14779</v>
      </c>
      <c r="N12" s="10"/>
      <c r="O12" s="5"/>
    </row>
    <row r="13" spans="1:15" ht="18.75" customHeight="1" x14ac:dyDescent="0.2">
      <c r="A13" s="6" t="s">
        <v>74</v>
      </c>
      <c r="B13" s="7" t="s">
        <v>64</v>
      </c>
      <c r="C13" s="77">
        <v>29776</v>
      </c>
      <c r="D13" s="77">
        <v>15828</v>
      </c>
      <c r="E13" s="77">
        <v>18559</v>
      </c>
      <c r="F13" s="77">
        <v>18977</v>
      </c>
      <c r="G13" s="77">
        <v>16096</v>
      </c>
      <c r="H13" s="77">
        <v>15963</v>
      </c>
      <c r="I13" s="77">
        <v>16570</v>
      </c>
      <c r="J13" s="77">
        <v>15205</v>
      </c>
      <c r="K13" s="77">
        <v>17106</v>
      </c>
      <c r="L13" s="77">
        <v>18518</v>
      </c>
      <c r="M13" s="77">
        <f t="shared" si="8"/>
        <v>182598</v>
      </c>
      <c r="N13" s="10"/>
      <c r="O13" s="5"/>
    </row>
    <row r="14" spans="1:15" ht="18.75" customHeight="1" x14ac:dyDescent="0.2">
      <c r="A14" s="6" t="s">
        <v>75</v>
      </c>
      <c r="B14" s="7" t="s">
        <v>65</v>
      </c>
      <c r="C14" s="77">
        <v>290</v>
      </c>
      <c r="D14" s="77">
        <v>382</v>
      </c>
      <c r="E14" s="77">
        <v>603</v>
      </c>
      <c r="F14" s="77">
        <v>804</v>
      </c>
      <c r="G14" s="77">
        <v>158</v>
      </c>
      <c r="H14" s="77">
        <v>412</v>
      </c>
      <c r="I14" s="77">
        <v>-30</v>
      </c>
      <c r="J14" s="77">
        <v>877</v>
      </c>
      <c r="K14" s="77">
        <v>360</v>
      </c>
      <c r="L14" s="77">
        <v>594</v>
      </c>
      <c r="M14" s="77">
        <f t="shared" si="8"/>
        <v>4450</v>
      </c>
      <c r="N14" s="10"/>
      <c r="O14" s="5"/>
    </row>
    <row r="15" spans="1:15" ht="18.75" customHeight="1" x14ac:dyDescent="0.2">
      <c r="A15" s="6" t="s">
        <v>76</v>
      </c>
      <c r="B15" s="7" t="s">
        <v>66</v>
      </c>
      <c r="C15" s="77">
        <v>20983</v>
      </c>
      <c r="D15" s="77">
        <v>22486</v>
      </c>
      <c r="E15" s="77">
        <v>22486</v>
      </c>
      <c r="F15" s="77">
        <v>10079</v>
      </c>
      <c r="G15" s="77">
        <v>14795</v>
      </c>
      <c r="H15" s="77">
        <v>21495</v>
      </c>
      <c r="I15" s="77">
        <v>20170</v>
      </c>
      <c r="J15" s="77">
        <v>20495</v>
      </c>
      <c r="K15" s="77">
        <v>22196</v>
      </c>
      <c r="L15" s="77">
        <v>18592</v>
      </c>
      <c r="M15" s="77">
        <f t="shared" si="8"/>
        <v>193777</v>
      </c>
      <c r="N15" s="10"/>
      <c r="O15" s="5"/>
    </row>
    <row r="16" spans="1:15" ht="18.75" customHeight="1" x14ac:dyDescent="0.2">
      <c r="A16" s="6" t="s">
        <v>77</v>
      </c>
      <c r="B16" s="8" t="s">
        <v>67</v>
      </c>
      <c r="C16" s="77">
        <v>197</v>
      </c>
      <c r="D16" s="77">
        <v>230</v>
      </c>
      <c r="E16" s="77">
        <v>217</v>
      </c>
      <c r="F16" s="77">
        <v>220</v>
      </c>
      <c r="G16" s="77">
        <v>214</v>
      </c>
      <c r="H16" s="77">
        <v>233</v>
      </c>
      <c r="I16" s="77">
        <v>212</v>
      </c>
      <c r="J16" s="77">
        <v>226</v>
      </c>
      <c r="K16" s="77">
        <v>207</v>
      </c>
      <c r="L16" s="77">
        <v>208</v>
      </c>
      <c r="M16" s="77">
        <f t="shared" si="8"/>
        <v>2164</v>
      </c>
      <c r="N16" s="10"/>
      <c r="O16" s="5"/>
    </row>
    <row r="17" spans="1:15" ht="18.75" customHeight="1" x14ac:dyDescent="0.2">
      <c r="A17" s="6" t="s">
        <v>78</v>
      </c>
      <c r="B17" s="7" t="s">
        <v>86</v>
      </c>
      <c r="C17" s="77">
        <v>1092</v>
      </c>
      <c r="D17" s="77">
        <v>2357</v>
      </c>
      <c r="E17" s="77">
        <f>1208+29</f>
        <v>1237</v>
      </c>
      <c r="F17" s="77">
        <v>1632</v>
      </c>
      <c r="G17" s="77">
        <v>877</v>
      </c>
      <c r="H17" s="77">
        <f>2913+9</f>
        <v>2922</v>
      </c>
      <c r="I17" s="77">
        <f>2019+5</f>
        <v>2024</v>
      </c>
      <c r="J17" s="77">
        <v>774</v>
      </c>
      <c r="K17" s="77">
        <f>1539+10</f>
        <v>1549</v>
      </c>
      <c r="L17" s="77">
        <v>878</v>
      </c>
      <c r="M17" s="77">
        <f t="shared" si="8"/>
        <v>15342</v>
      </c>
      <c r="N17" s="10"/>
      <c r="O17" s="5"/>
    </row>
    <row r="18" spans="1:15" ht="18.75" customHeight="1" x14ac:dyDescent="0.2">
      <c r="A18" s="6" t="s">
        <v>79</v>
      </c>
      <c r="B18" s="7" t="s">
        <v>68</v>
      </c>
      <c r="C18" s="77">
        <v>90</v>
      </c>
      <c r="D18" s="77">
        <v>94</v>
      </c>
      <c r="E18" s="77">
        <f>87</f>
        <v>87</v>
      </c>
      <c r="F18" s="77">
        <v>93</v>
      </c>
      <c r="G18" s="77">
        <v>66</v>
      </c>
      <c r="H18" s="77">
        <f>57+1</f>
        <v>58</v>
      </c>
      <c r="I18" s="77">
        <v>114</v>
      </c>
      <c r="J18" s="77">
        <f>100+2</f>
        <v>102</v>
      </c>
      <c r="K18" s="77">
        <f>83+1</f>
        <v>84</v>
      </c>
      <c r="L18" s="77">
        <f>83+2</f>
        <v>85</v>
      </c>
      <c r="M18" s="77">
        <f t="shared" si="8"/>
        <v>873</v>
      </c>
      <c r="N18" s="10"/>
      <c r="O18" s="5"/>
    </row>
    <row r="19" spans="1:15" ht="18.75" customHeight="1" x14ac:dyDescent="0.2">
      <c r="A19" s="6" t="s">
        <v>80</v>
      </c>
      <c r="B19" s="7" t="s">
        <v>69</v>
      </c>
      <c r="C19" s="77">
        <v>5</v>
      </c>
      <c r="D19" s="77">
        <v>5</v>
      </c>
      <c r="E19" s="77">
        <v>5</v>
      </c>
      <c r="F19" s="77">
        <v>5</v>
      </c>
      <c r="G19" s="77">
        <v>5</v>
      </c>
      <c r="H19" s="77">
        <v>4</v>
      </c>
      <c r="I19" s="77">
        <v>5</v>
      </c>
      <c r="J19" s="77">
        <v>5</v>
      </c>
      <c r="K19" s="77">
        <v>5</v>
      </c>
      <c r="L19" s="77">
        <v>4</v>
      </c>
      <c r="M19" s="77">
        <f t="shared" si="8"/>
        <v>48</v>
      </c>
      <c r="N19" s="10"/>
      <c r="O19" s="5"/>
    </row>
    <row r="20" spans="1:15" ht="18.75" customHeight="1" x14ac:dyDescent="0.2">
      <c r="A20" s="6" t="s">
        <v>81</v>
      </c>
      <c r="B20" s="7" t="s">
        <v>82</v>
      </c>
      <c r="C20" s="78">
        <v>3</v>
      </c>
      <c r="D20" s="78">
        <v>6</v>
      </c>
      <c r="E20" s="78">
        <v>49</v>
      </c>
      <c r="F20" s="78">
        <v>5</v>
      </c>
      <c r="G20" s="78">
        <v>10</v>
      </c>
      <c r="H20" s="78">
        <v>2</v>
      </c>
      <c r="I20" s="77">
        <v>4</v>
      </c>
      <c r="J20" s="77">
        <v>4</v>
      </c>
      <c r="K20" s="77">
        <v>0</v>
      </c>
      <c r="L20" s="77">
        <v>0</v>
      </c>
      <c r="M20" s="77">
        <f t="shared" si="8"/>
        <v>83</v>
      </c>
      <c r="N20" s="9"/>
    </row>
    <row r="21" spans="1:15" ht="20.25" customHeight="1" x14ac:dyDescent="0.2"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9"/>
    </row>
    <row r="22" spans="1:15" ht="14.25" customHeight="1" x14ac:dyDescent="0.2">
      <c r="B22" s="1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9"/>
    </row>
    <row r="23" spans="1:15" ht="14.25" customHeight="1" x14ac:dyDescent="0.2">
      <c r="B23" s="16"/>
      <c r="D23" s="5"/>
      <c r="E23" s="5"/>
      <c r="F23" s="5"/>
      <c r="G23" s="5"/>
      <c r="H23" s="5"/>
      <c r="I23" s="5"/>
      <c r="J23" s="5"/>
      <c r="K23" s="5"/>
      <c r="L23" s="5"/>
      <c r="M23" s="5"/>
      <c r="N23" s="9"/>
    </row>
    <row r="24" spans="1:15" ht="14.25" customHeight="1" x14ac:dyDescent="0.2"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15" ht="14.25" customHeight="1" x14ac:dyDescent="0.2"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15" ht="14.25" customHeight="1" x14ac:dyDescent="0.2">
      <c r="C26" s="5"/>
      <c r="M26" s="5"/>
    </row>
    <row r="27" spans="1:15" ht="14.25" customHeight="1" x14ac:dyDescent="0.2"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</row>
    <row r="28" spans="1:15" ht="14.25" customHeight="1" x14ac:dyDescent="0.2"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</row>
    <row r="29" spans="1:15" ht="14.25" customHeight="1" x14ac:dyDescent="0.2"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</row>
    <row r="30" spans="1:15" ht="14.25" customHeight="1" x14ac:dyDescent="0.2">
      <c r="M30" s="5"/>
    </row>
    <row r="31" spans="1:15" ht="14.25" customHeight="1" x14ac:dyDescent="0.2">
      <c r="M31" s="5"/>
    </row>
    <row r="32" spans="1:15" ht="14.25" customHeight="1" x14ac:dyDescent="0.2">
      <c r="M32" s="5"/>
    </row>
    <row r="33" spans="13:13" ht="14.25" customHeight="1" x14ac:dyDescent="0.2">
      <c r="M33" s="5"/>
    </row>
    <row r="34" spans="13:13" ht="14.25" customHeight="1" x14ac:dyDescent="0.2">
      <c r="M34" s="5"/>
    </row>
    <row r="35" spans="13:13" ht="14.25" customHeight="1" x14ac:dyDescent="0.2">
      <c r="M35" s="5"/>
    </row>
  </sheetData>
  <phoneticPr fontId="31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2:M46"/>
  <sheetViews>
    <sheetView zoomScale="70" zoomScaleNormal="70" workbookViewId="0">
      <selection activeCell="B56" sqref="B56"/>
    </sheetView>
  </sheetViews>
  <sheetFormatPr defaultRowHeight="14.25" x14ac:dyDescent="0.2"/>
  <cols>
    <col min="1" max="1" width="25.140625" style="622" customWidth="1"/>
    <col min="2" max="2" width="20.28515625" style="622" customWidth="1"/>
    <col min="3" max="7" width="15.85546875" style="622" customWidth="1"/>
    <col min="8" max="8" width="16.7109375" style="622" customWidth="1"/>
    <col min="9" max="11" width="15.85546875" style="622" customWidth="1"/>
    <col min="12" max="12" width="16.85546875" style="622" customWidth="1"/>
    <col min="13" max="13" width="14.5703125" style="622" bestFit="1" customWidth="1"/>
    <col min="14" max="19" width="9.140625" style="622"/>
    <col min="20" max="20" width="9.28515625" style="622" bestFit="1" customWidth="1"/>
    <col min="21" max="21" width="11.140625" style="622" bestFit="1" customWidth="1"/>
    <col min="22" max="255" width="9.140625" style="622"/>
    <col min="256" max="256" width="8.140625" style="622" customWidth="1"/>
    <col min="257" max="257" width="25.140625" style="622" customWidth="1"/>
    <col min="258" max="267" width="15.85546875" style="622" customWidth="1"/>
    <col min="268" max="268" width="16.85546875" style="622" customWidth="1"/>
    <col min="269" max="269" width="14.5703125" style="622" bestFit="1" customWidth="1"/>
    <col min="270" max="275" width="9.140625" style="622"/>
    <col min="276" max="276" width="9.28515625" style="622" bestFit="1" customWidth="1"/>
    <col min="277" max="277" width="11.140625" style="622" bestFit="1" customWidth="1"/>
    <col min="278" max="511" width="9.140625" style="622"/>
    <col min="512" max="512" width="8.140625" style="622" customWidth="1"/>
    <col min="513" max="513" width="25.140625" style="622" customWidth="1"/>
    <col min="514" max="523" width="15.85546875" style="622" customWidth="1"/>
    <col min="524" max="524" width="16.85546875" style="622" customWidth="1"/>
    <col min="525" max="525" width="14.5703125" style="622" bestFit="1" customWidth="1"/>
    <col min="526" max="531" width="9.140625" style="622"/>
    <col min="532" max="532" width="9.28515625" style="622" bestFit="1" customWidth="1"/>
    <col min="533" max="533" width="11.140625" style="622" bestFit="1" customWidth="1"/>
    <col min="534" max="767" width="9.140625" style="622"/>
    <col min="768" max="768" width="8.140625" style="622" customWidth="1"/>
    <col min="769" max="769" width="25.140625" style="622" customWidth="1"/>
    <col min="770" max="779" width="15.85546875" style="622" customWidth="1"/>
    <col min="780" max="780" width="16.85546875" style="622" customWidth="1"/>
    <col min="781" max="781" width="14.5703125" style="622" bestFit="1" customWidth="1"/>
    <col min="782" max="787" width="9.140625" style="622"/>
    <col min="788" max="788" width="9.28515625" style="622" bestFit="1" customWidth="1"/>
    <col min="789" max="789" width="11.140625" style="622" bestFit="1" customWidth="1"/>
    <col min="790" max="1023" width="9.140625" style="622"/>
    <col min="1024" max="1024" width="8.140625" style="622" customWidth="1"/>
    <col min="1025" max="1025" width="25.140625" style="622" customWidth="1"/>
    <col min="1026" max="1035" width="15.85546875" style="622" customWidth="1"/>
    <col min="1036" max="1036" width="16.85546875" style="622" customWidth="1"/>
    <col min="1037" max="1037" width="14.5703125" style="622" bestFit="1" customWidth="1"/>
    <col min="1038" max="1043" width="9.140625" style="622"/>
    <col min="1044" max="1044" width="9.28515625" style="622" bestFit="1" customWidth="1"/>
    <col min="1045" max="1045" width="11.140625" style="622" bestFit="1" customWidth="1"/>
    <col min="1046" max="1279" width="9.140625" style="622"/>
    <col min="1280" max="1280" width="8.140625" style="622" customWidth="1"/>
    <col min="1281" max="1281" width="25.140625" style="622" customWidth="1"/>
    <col min="1282" max="1291" width="15.85546875" style="622" customWidth="1"/>
    <col min="1292" max="1292" width="16.85546875" style="622" customWidth="1"/>
    <col min="1293" max="1293" width="14.5703125" style="622" bestFit="1" customWidth="1"/>
    <col min="1294" max="1299" width="9.140625" style="622"/>
    <col min="1300" max="1300" width="9.28515625" style="622" bestFit="1" customWidth="1"/>
    <col min="1301" max="1301" width="11.140625" style="622" bestFit="1" customWidth="1"/>
    <col min="1302" max="1535" width="9.140625" style="622"/>
    <col min="1536" max="1536" width="8.140625" style="622" customWidth="1"/>
    <col min="1537" max="1537" width="25.140625" style="622" customWidth="1"/>
    <col min="1538" max="1547" width="15.85546875" style="622" customWidth="1"/>
    <col min="1548" max="1548" width="16.85546875" style="622" customWidth="1"/>
    <col min="1549" max="1549" width="14.5703125" style="622" bestFit="1" customWidth="1"/>
    <col min="1550" max="1555" width="9.140625" style="622"/>
    <col min="1556" max="1556" width="9.28515625" style="622" bestFit="1" customWidth="1"/>
    <col min="1557" max="1557" width="11.140625" style="622" bestFit="1" customWidth="1"/>
    <col min="1558" max="1791" width="9.140625" style="622"/>
    <col min="1792" max="1792" width="8.140625" style="622" customWidth="1"/>
    <col min="1793" max="1793" width="25.140625" style="622" customWidth="1"/>
    <col min="1794" max="1803" width="15.85546875" style="622" customWidth="1"/>
    <col min="1804" max="1804" width="16.85546875" style="622" customWidth="1"/>
    <col min="1805" max="1805" width="14.5703125" style="622" bestFit="1" customWidth="1"/>
    <col min="1806" max="1811" width="9.140625" style="622"/>
    <col min="1812" max="1812" width="9.28515625" style="622" bestFit="1" customWidth="1"/>
    <col min="1813" max="1813" width="11.140625" style="622" bestFit="1" customWidth="1"/>
    <col min="1814" max="2047" width="9.140625" style="622"/>
    <col min="2048" max="2048" width="8.140625" style="622" customWidth="1"/>
    <col min="2049" max="2049" width="25.140625" style="622" customWidth="1"/>
    <col min="2050" max="2059" width="15.85546875" style="622" customWidth="1"/>
    <col min="2060" max="2060" width="16.85546875" style="622" customWidth="1"/>
    <col min="2061" max="2061" width="14.5703125" style="622" bestFit="1" customWidth="1"/>
    <col min="2062" max="2067" width="9.140625" style="622"/>
    <col min="2068" max="2068" width="9.28515625" style="622" bestFit="1" customWidth="1"/>
    <col min="2069" max="2069" width="11.140625" style="622" bestFit="1" customWidth="1"/>
    <col min="2070" max="2303" width="9.140625" style="622"/>
    <col min="2304" max="2304" width="8.140625" style="622" customWidth="1"/>
    <col min="2305" max="2305" width="25.140625" style="622" customWidth="1"/>
    <col min="2306" max="2315" width="15.85546875" style="622" customWidth="1"/>
    <col min="2316" max="2316" width="16.85546875" style="622" customWidth="1"/>
    <col min="2317" max="2317" width="14.5703125" style="622" bestFit="1" customWidth="1"/>
    <col min="2318" max="2323" width="9.140625" style="622"/>
    <col min="2324" max="2324" width="9.28515625" style="622" bestFit="1" customWidth="1"/>
    <col min="2325" max="2325" width="11.140625" style="622" bestFit="1" customWidth="1"/>
    <col min="2326" max="2559" width="9.140625" style="622"/>
    <col min="2560" max="2560" width="8.140625" style="622" customWidth="1"/>
    <col min="2561" max="2561" width="25.140625" style="622" customWidth="1"/>
    <col min="2562" max="2571" width="15.85546875" style="622" customWidth="1"/>
    <col min="2572" max="2572" width="16.85546875" style="622" customWidth="1"/>
    <col min="2573" max="2573" width="14.5703125" style="622" bestFit="1" customWidth="1"/>
    <col min="2574" max="2579" width="9.140625" style="622"/>
    <col min="2580" max="2580" width="9.28515625" style="622" bestFit="1" customWidth="1"/>
    <col min="2581" max="2581" width="11.140625" style="622" bestFit="1" customWidth="1"/>
    <col min="2582" max="2815" width="9.140625" style="622"/>
    <col min="2816" max="2816" width="8.140625" style="622" customWidth="1"/>
    <col min="2817" max="2817" width="25.140625" style="622" customWidth="1"/>
    <col min="2818" max="2827" width="15.85546875" style="622" customWidth="1"/>
    <col min="2828" max="2828" width="16.85546875" style="622" customWidth="1"/>
    <col min="2829" max="2829" width="14.5703125" style="622" bestFit="1" customWidth="1"/>
    <col min="2830" max="2835" width="9.140625" style="622"/>
    <col min="2836" max="2836" width="9.28515625" style="622" bestFit="1" customWidth="1"/>
    <col min="2837" max="2837" width="11.140625" style="622" bestFit="1" customWidth="1"/>
    <col min="2838" max="3071" width="9.140625" style="622"/>
    <col min="3072" max="3072" width="8.140625" style="622" customWidth="1"/>
    <col min="3073" max="3073" width="25.140625" style="622" customWidth="1"/>
    <col min="3074" max="3083" width="15.85546875" style="622" customWidth="1"/>
    <col min="3084" max="3084" width="16.85546875" style="622" customWidth="1"/>
    <col min="3085" max="3085" width="14.5703125" style="622" bestFit="1" customWidth="1"/>
    <col min="3086" max="3091" width="9.140625" style="622"/>
    <col min="3092" max="3092" width="9.28515625" style="622" bestFit="1" customWidth="1"/>
    <col min="3093" max="3093" width="11.140625" style="622" bestFit="1" customWidth="1"/>
    <col min="3094" max="3327" width="9.140625" style="622"/>
    <col min="3328" max="3328" width="8.140625" style="622" customWidth="1"/>
    <col min="3329" max="3329" width="25.140625" style="622" customWidth="1"/>
    <col min="3330" max="3339" width="15.85546875" style="622" customWidth="1"/>
    <col min="3340" max="3340" width="16.85546875" style="622" customWidth="1"/>
    <col min="3341" max="3341" width="14.5703125" style="622" bestFit="1" customWidth="1"/>
    <col min="3342" max="3347" width="9.140625" style="622"/>
    <col min="3348" max="3348" width="9.28515625" style="622" bestFit="1" customWidth="1"/>
    <col min="3349" max="3349" width="11.140625" style="622" bestFit="1" customWidth="1"/>
    <col min="3350" max="3583" width="9.140625" style="622"/>
    <col min="3584" max="3584" width="8.140625" style="622" customWidth="1"/>
    <col min="3585" max="3585" width="25.140625" style="622" customWidth="1"/>
    <col min="3586" max="3595" width="15.85546875" style="622" customWidth="1"/>
    <col min="3596" max="3596" width="16.85546875" style="622" customWidth="1"/>
    <col min="3597" max="3597" width="14.5703125" style="622" bestFit="1" customWidth="1"/>
    <col min="3598" max="3603" width="9.140625" style="622"/>
    <col min="3604" max="3604" width="9.28515625" style="622" bestFit="1" customWidth="1"/>
    <col min="3605" max="3605" width="11.140625" style="622" bestFit="1" customWidth="1"/>
    <col min="3606" max="3839" width="9.140625" style="622"/>
    <col min="3840" max="3840" width="8.140625" style="622" customWidth="1"/>
    <col min="3841" max="3841" width="25.140625" style="622" customWidth="1"/>
    <col min="3842" max="3851" width="15.85546875" style="622" customWidth="1"/>
    <col min="3852" max="3852" width="16.85546875" style="622" customWidth="1"/>
    <col min="3853" max="3853" width="14.5703125" style="622" bestFit="1" customWidth="1"/>
    <col min="3854" max="3859" width="9.140625" style="622"/>
    <col min="3860" max="3860" width="9.28515625" style="622" bestFit="1" customWidth="1"/>
    <col min="3861" max="3861" width="11.140625" style="622" bestFit="1" customWidth="1"/>
    <col min="3862" max="4095" width="9.140625" style="622"/>
    <col min="4096" max="4096" width="8.140625" style="622" customWidth="1"/>
    <col min="4097" max="4097" width="25.140625" style="622" customWidth="1"/>
    <col min="4098" max="4107" width="15.85546875" style="622" customWidth="1"/>
    <col min="4108" max="4108" width="16.85546875" style="622" customWidth="1"/>
    <col min="4109" max="4109" width="14.5703125" style="622" bestFit="1" customWidth="1"/>
    <col min="4110" max="4115" width="9.140625" style="622"/>
    <col min="4116" max="4116" width="9.28515625" style="622" bestFit="1" customWidth="1"/>
    <col min="4117" max="4117" width="11.140625" style="622" bestFit="1" customWidth="1"/>
    <col min="4118" max="4351" width="9.140625" style="622"/>
    <col min="4352" max="4352" width="8.140625" style="622" customWidth="1"/>
    <col min="4353" max="4353" width="25.140625" style="622" customWidth="1"/>
    <col min="4354" max="4363" width="15.85546875" style="622" customWidth="1"/>
    <col min="4364" max="4364" width="16.85546875" style="622" customWidth="1"/>
    <col min="4365" max="4365" width="14.5703125" style="622" bestFit="1" customWidth="1"/>
    <col min="4366" max="4371" width="9.140625" style="622"/>
    <col min="4372" max="4372" width="9.28515625" style="622" bestFit="1" customWidth="1"/>
    <col min="4373" max="4373" width="11.140625" style="622" bestFit="1" customWidth="1"/>
    <col min="4374" max="4607" width="9.140625" style="622"/>
    <col min="4608" max="4608" width="8.140625" style="622" customWidth="1"/>
    <col min="4609" max="4609" width="25.140625" style="622" customWidth="1"/>
    <col min="4610" max="4619" width="15.85546875" style="622" customWidth="1"/>
    <col min="4620" max="4620" width="16.85546875" style="622" customWidth="1"/>
    <col min="4621" max="4621" width="14.5703125" style="622" bestFit="1" customWidth="1"/>
    <col min="4622" max="4627" width="9.140625" style="622"/>
    <col min="4628" max="4628" width="9.28515625" style="622" bestFit="1" customWidth="1"/>
    <col min="4629" max="4629" width="11.140625" style="622" bestFit="1" customWidth="1"/>
    <col min="4630" max="4863" width="9.140625" style="622"/>
    <col min="4864" max="4864" width="8.140625" style="622" customWidth="1"/>
    <col min="4865" max="4865" width="25.140625" style="622" customWidth="1"/>
    <col min="4866" max="4875" width="15.85546875" style="622" customWidth="1"/>
    <col min="4876" max="4876" width="16.85546875" style="622" customWidth="1"/>
    <col min="4877" max="4877" width="14.5703125" style="622" bestFit="1" customWidth="1"/>
    <col min="4878" max="4883" width="9.140625" style="622"/>
    <col min="4884" max="4884" width="9.28515625" style="622" bestFit="1" customWidth="1"/>
    <col min="4885" max="4885" width="11.140625" style="622" bestFit="1" customWidth="1"/>
    <col min="4886" max="5119" width="9.140625" style="622"/>
    <col min="5120" max="5120" width="8.140625" style="622" customWidth="1"/>
    <col min="5121" max="5121" width="25.140625" style="622" customWidth="1"/>
    <col min="5122" max="5131" width="15.85546875" style="622" customWidth="1"/>
    <col min="5132" max="5132" width="16.85546875" style="622" customWidth="1"/>
    <col min="5133" max="5133" width="14.5703125" style="622" bestFit="1" customWidth="1"/>
    <col min="5134" max="5139" width="9.140625" style="622"/>
    <col min="5140" max="5140" width="9.28515625" style="622" bestFit="1" customWidth="1"/>
    <col min="5141" max="5141" width="11.140625" style="622" bestFit="1" customWidth="1"/>
    <col min="5142" max="5375" width="9.140625" style="622"/>
    <col min="5376" max="5376" width="8.140625" style="622" customWidth="1"/>
    <col min="5377" max="5377" width="25.140625" style="622" customWidth="1"/>
    <col min="5378" max="5387" width="15.85546875" style="622" customWidth="1"/>
    <col min="5388" max="5388" width="16.85546875" style="622" customWidth="1"/>
    <col min="5389" max="5389" width="14.5703125" style="622" bestFit="1" customWidth="1"/>
    <col min="5390" max="5395" width="9.140625" style="622"/>
    <col min="5396" max="5396" width="9.28515625" style="622" bestFit="1" customWidth="1"/>
    <col min="5397" max="5397" width="11.140625" style="622" bestFit="1" customWidth="1"/>
    <col min="5398" max="5631" width="9.140625" style="622"/>
    <col min="5632" max="5632" width="8.140625" style="622" customWidth="1"/>
    <col min="5633" max="5633" width="25.140625" style="622" customWidth="1"/>
    <col min="5634" max="5643" width="15.85546875" style="622" customWidth="1"/>
    <col min="5644" max="5644" width="16.85546875" style="622" customWidth="1"/>
    <col min="5645" max="5645" width="14.5703125" style="622" bestFit="1" customWidth="1"/>
    <col min="5646" max="5651" width="9.140625" style="622"/>
    <col min="5652" max="5652" width="9.28515625" style="622" bestFit="1" customWidth="1"/>
    <col min="5653" max="5653" width="11.140625" style="622" bestFit="1" customWidth="1"/>
    <col min="5654" max="5887" width="9.140625" style="622"/>
    <col min="5888" max="5888" width="8.140625" style="622" customWidth="1"/>
    <col min="5889" max="5889" width="25.140625" style="622" customWidth="1"/>
    <col min="5890" max="5899" width="15.85546875" style="622" customWidth="1"/>
    <col min="5900" max="5900" width="16.85546875" style="622" customWidth="1"/>
    <col min="5901" max="5901" width="14.5703125" style="622" bestFit="1" customWidth="1"/>
    <col min="5902" max="5907" width="9.140625" style="622"/>
    <col min="5908" max="5908" width="9.28515625" style="622" bestFit="1" customWidth="1"/>
    <col min="5909" max="5909" width="11.140625" style="622" bestFit="1" customWidth="1"/>
    <col min="5910" max="6143" width="9.140625" style="622"/>
    <col min="6144" max="6144" width="8.140625" style="622" customWidth="1"/>
    <col min="6145" max="6145" width="25.140625" style="622" customWidth="1"/>
    <col min="6146" max="6155" width="15.85546875" style="622" customWidth="1"/>
    <col min="6156" max="6156" width="16.85546875" style="622" customWidth="1"/>
    <col min="6157" max="6157" width="14.5703125" style="622" bestFit="1" customWidth="1"/>
    <col min="6158" max="6163" width="9.140625" style="622"/>
    <col min="6164" max="6164" width="9.28515625" style="622" bestFit="1" customWidth="1"/>
    <col min="6165" max="6165" width="11.140625" style="622" bestFit="1" customWidth="1"/>
    <col min="6166" max="6399" width="9.140625" style="622"/>
    <col min="6400" max="6400" width="8.140625" style="622" customWidth="1"/>
    <col min="6401" max="6401" width="25.140625" style="622" customWidth="1"/>
    <col min="6402" max="6411" width="15.85546875" style="622" customWidth="1"/>
    <col min="6412" max="6412" width="16.85546875" style="622" customWidth="1"/>
    <col min="6413" max="6413" width="14.5703125" style="622" bestFit="1" customWidth="1"/>
    <col min="6414" max="6419" width="9.140625" style="622"/>
    <col min="6420" max="6420" width="9.28515625" style="622" bestFit="1" customWidth="1"/>
    <col min="6421" max="6421" width="11.140625" style="622" bestFit="1" customWidth="1"/>
    <col min="6422" max="6655" width="9.140625" style="622"/>
    <col min="6656" max="6656" width="8.140625" style="622" customWidth="1"/>
    <col min="6657" max="6657" width="25.140625" style="622" customWidth="1"/>
    <col min="6658" max="6667" width="15.85546875" style="622" customWidth="1"/>
    <col min="6668" max="6668" width="16.85546875" style="622" customWidth="1"/>
    <col min="6669" max="6669" width="14.5703125" style="622" bestFit="1" customWidth="1"/>
    <col min="6670" max="6675" width="9.140625" style="622"/>
    <col min="6676" max="6676" width="9.28515625" style="622" bestFit="1" customWidth="1"/>
    <col min="6677" max="6677" width="11.140625" style="622" bestFit="1" customWidth="1"/>
    <col min="6678" max="6911" width="9.140625" style="622"/>
    <col min="6912" max="6912" width="8.140625" style="622" customWidth="1"/>
    <col min="6913" max="6913" width="25.140625" style="622" customWidth="1"/>
    <col min="6914" max="6923" width="15.85546875" style="622" customWidth="1"/>
    <col min="6924" max="6924" width="16.85546875" style="622" customWidth="1"/>
    <col min="6925" max="6925" width="14.5703125" style="622" bestFit="1" customWidth="1"/>
    <col min="6926" max="6931" width="9.140625" style="622"/>
    <col min="6932" max="6932" width="9.28515625" style="622" bestFit="1" customWidth="1"/>
    <col min="6933" max="6933" width="11.140625" style="622" bestFit="1" customWidth="1"/>
    <col min="6934" max="7167" width="9.140625" style="622"/>
    <col min="7168" max="7168" width="8.140625" style="622" customWidth="1"/>
    <col min="7169" max="7169" width="25.140625" style="622" customWidth="1"/>
    <col min="7170" max="7179" width="15.85546875" style="622" customWidth="1"/>
    <col min="7180" max="7180" width="16.85546875" style="622" customWidth="1"/>
    <col min="7181" max="7181" width="14.5703125" style="622" bestFit="1" customWidth="1"/>
    <col min="7182" max="7187" width="9.140625" style="622"/>
    <col min="7188" max="7188" width="9.28515625" style="622" bestFit="1" customWidth="1"/>
    <col min="7189" max="7189" width="11.140625" style="622" bestFit="1" customWidth="1"/>
    <col min="7190" max="7423" width="9.140625" style="622"/>
    <col min="7424" max="7424" width="8.140625" style="622" customWidth="1"/>
    <col min="7425" max="7425" width="25.140625" style="622" customWidth="1"/>
    <col min="7426" max="7435" width="15.85546875" style="622" customWidth="1"/>
    <col min="7436" max="7436" width="16.85546875" style="622" customWidth="1"/>
    <col min="7437" max="7437" width="14.5703125" style="622" bestFit="1" customWidth="1"/>
    <col min="7438" max="7443" width="9.140625" style="622"/>
    <col min="7444" max="7444" width="9.28515625" style="622" bestFit="1" customWidth="1"/>
    <col min="7445" max="7445" width="11.140625" style="622" bestFit="1" customWidth="1"/>
    <col min="7446" max="7679" width="9.140625" style="622"/>
    <col min="7680" max="7680" width="8.140625" style="622" customWidth="1"/>
    <col min="7681" max="7681" width="25.140625" style="622" customWidth="1"/>
    <col min="7682" max="7691" width="15.85546875" style="622" customWidth="1"/>
    <col min="7692" max="7692" width="16.85546875" style="622" customWidth="1"/>
    <col min="7693" max="7693" width="14.5703125" style="622" bestFit="1" customWidth="1"/>
    <col min="7694" max="7699" width="9.140625" style="622"/>
    <col min="7700" max="7700" width="9.28515625" style="622" bestFit="1" customWidth="1"/>
    <col min="7701" max="7701" width="11.140625" style="622" bestFit="1" customWidth="1"/>
    <col min="7702" max="7935" width="9.140625" style="622"/>
    <col min="7936" max="7936" width="8.140625" style="622" customWidth="1"/>
    <col min="7937" max="7937" width="25.140625" style="622" customWidth="1"/>
    <col min="7938" max="7947" width="15.85546875" style="622" customWidth="1"/>
    <col min="7948" max="7948" width="16.85546875" style="622" customWidth="1"/>
    <col min="7949" max="7949" width="14.5703125" style="622" bestFit="1" customWidth="1"/>
    <col min="7950" max="7955" width="9.140625" style="622"/>
    <col min="7956" max="7956" width="9.28515625" style="622" bestFit="1" customWidth="1"/>
    <col min="7957" max="7957" width="11.140625" style="622" bestFit="1" customWidth="1"/>
    <col min="7958" max="8191" width="9.140625" style="622"/>
    <col min="8192" max="8192" width="8.140625" style="622" customWidth="1"/>
    <col min="8193" max="8193" width="25.140625" style="622" customWidth="1"/>
    <col min="8194" max="8203" width="15.85546875" style="622" customWidth="1"/>
    <col min="8204" max="8204" width="16.85546875" style="622" customWidth="1"/>
    <col min="8205" max="8205" width="14.5703125" style="622" bestFit="1" customWidth="1"/>
    <col min="8206" max="8211" width="9.140625" style="622"/>
    <col min="8212" max="8212" width="9.28515625" style="622" bestFit="1" customWidth="1"/>
    <col min="8213" max="8213" width="11.140625" style="622" bestFit="1" customWidth="1"/>
    <col min="8214" max="8447" width="9.140625" style="622"/>
    <col min="8448" max="8448" width="8.140625" style="622" customWidth="1"/>
    <col min="8449" max="8449" width="25.140625" style="622" customWidth="1"/>
    <col min="8450" max="8459" width="15.85546875" style="622" customWidth="1"/>
    <col min="8460" max="8460" width="16.85546875" style="622" customWidth="1"/>
    <col min="8461" max="8461" width="14.5703125" style="622" bestFit="1" customWidth="1"/>
    <col min="8462" max="8467" width="9.140625" style="622"/>
    <col min="8468" max="8468" width="9.28515625" style="622" bestFit="1" customWidth="1"/>
    <col min="8469" max="8469" width="11.140625" style="622" bestFit="1" customWidth="1"/>
    <col min="8470" max="8703" width="9.140625" style="622"/>
    <col min="8704" max="8704" width="8.140625" style="622" customWidth="1"/>
    <col min="8705" max="8705" width="25.140625" style="622" customWidth="1"/>
    <col min="8706" max="8715" width="15.85546875" style="622" customWidth="1"/>
    <col min="8716" max="8716" width="16.85546875" style="622" customWidth="1"/>
    <col min="8717" max="8717" width="14.5703125" style="622" bestFit="1" customWidth="1"/>
    <col min="8718" max="8723" width="9.140625" style="622"/>
    <col min="8724" max="8724" width="9.28515625" style="622" bestFit="1" customWidth="1"/>
    <col min="8725" max="8725" width="11.140625" style="622" bestFit="1" customWidth="1"/>
    <col min="8726" max="8959" width="9.140625" style="622"/>
    <col min="8960" max="8960" width="8.140625" style="622" customWidth="1"/>
    <col min="8961" max="8961" width="25.140625" style="622" customWidth="1"/>
    <col min="8962" max="8971" width="15.85546875" style="622" customWidth="1"/>
    <col min="8972" max="8972" width="16.85546875" style="622" customWidth="1"/>
    <col min="8973" max="8973" width="14.5703125" style="622" bestFit="1" customWidth="1"/>
    <col min="8974" max="8979" width="9.140625" style="622"/>
    <col min="8980" max="8980" width="9.28515625" style="622" bestFit="1" customWidth="1"/>
    <col min="8981" max="8981" width="11.140625" style="622" bestFit="1" customWidth="1"/>
    <col min="8982" max="9215" width="9.140625" style="622"/>
    <col min="9216" max="9216" width="8.140625" style="622" customWidth="1"/>
    <col min="9217" max="9217" width="25.140625" style="622" customWidth="1"/>
    <col min="9218" max="9227" width="15.85546875" style="622" customWidth="1"/>
    <col min="9228" max="9228" width="16.85546875" style="622" customWidth="1"/>
    <col min="9229" max="9229" width="14.5703125" style="622" bestFit="1" customWidth="1"/>
    <col min="9230" max="9235" width="9.140625" style="622"/>
    <col min="9236" max="9236" width="9.28515625" style="622" bestFit="1" customWidth="1"/>
    <col min="9237" max="9237" width="11.140625" style="622" bestFit="1" customWidth="1"/>
    <col min="9238" max="9471" width="9.140625" style="622"/>
    <col min="9472" max="9472" width="8.140625" style="622" customWidth="1"/>
    <col min="9473" max="9473" width="25.140625" style="622" customWidth="1"/>
    <col min="9474" max="9483" width="15.85546875" style="622" customWidth="1"/>
    <col min="9484" max="9484" width="16.85546875" style="622" customWidth="1"/>
    <col min="9485" max="9485" width="14.5703125" style="622" bestFit="1" customWidth="1"/>
    <col min="9486" max="9491" width="9.140625" style="622"/>
    <col min="9492" max="9492" width="9.28515625" style="622" bestFit="1" customWidth="1"/>
    <col min="9493" max="9493" width="11.140625" style="622" bestFit="1" customWidth="1"/>
    <col min="9494" max="9727" width="9.140625" style="622"/>
    <col min="9728" max="9728" width="8.140625" style="622" customWidth="1"/>
    <col min="9729" max="9729" width="25.140625" style="622" customWidth="1"/>
    <col min="9730" max="9739" width="15.85546875" style="622" customWidth="1"/>
    <col min="9740" max="9740" width="16.85546875" style="622" customWidth="1"/>
    <col min="9741" max="9741" width="14.5703125" style="622" bestFit="1" customWidth="1"/>
    <col min="9742" max="9747" width="9.140625" style="622"/>
    <col min="9748" max="9748" width="9.28515625" style="622" bestFit="1" customWidth="1"/>
    <col min="9749" max="9749" width="11.140625" style="622" bestFit="1" customWidth="1"/>
    <col min="9750" max="9983" width="9.140625" style="622"/>
    <col min="9984" max="9984" width="8.140625" style="622" customWidth="1"/>
    <col min="9985" max="9985" width="25.140625" style="622" customWidth="1"/>
    <col min="9986" max="9995" width="15.85546875" style="622" customWidth="1"/>
    <col min="9996" max="9996" width="16.85546875" style="622" customWidth="1"/>
    <col min="9997" max="9997" width="14.5703125" style="622" bestFit="1" customWidth="1"/>
    <col min="9998" max="10003" width="9.140625" style="622"/>
    <col min="10004" max="10004" width="9.28515625" style="622" bestFit="1" customWidth="1"/>
    <col min="10005" max="10005" width="11.140625" style="622" bestFit="1" customWidth="1"/>
    <col min="10006" max="10239" width="9.140625" style="622"/>
    <col min="10240" max="10240" width="8.140625" style="622" customWidth="1"/>
    <col min="10241" max="10241" width="25.140625" style="622" customWidth="1"/>
    <col min="10242" max="10251" width="15.85546875" style="622" customWidth="1"/>
    <col min="10252" max="10252" width="16.85546875" style="622" customWidth="1"/>
    <col min="10253" max="10253" width="14.5703125" style="622" bestFit="1" customWidth="1"/>
    <col min="10254" max="10259" width="9.140625" style="622"/>
    <col min="10260" max="10260" width="9.28515625" style="622" bestFit="1" customWidth="1"/>
    <col min="10261" max="10261" width="11.140625" style="622" bestFit="1" customWidth="1"/>
    <col min="10262" max="10495" width="9.140625" style="622"/>
    <col min="10496" max="10496" width="8.140625" style="622" customWidth="1"/>
    <col min="10497" max="10497" width="25.140625" style="622" customWidth="1"/>
    <col min="10498" max="10507" width="15.85546875" style="622" customWidth="1"/>
    <col min="10508" max="10508" width="16.85546875" style="622" customWidth="1"/>
    <col min="10509" max="10509" width="14.5703125" style="622" bestFit="1" customWidth="1"/>
    <col min="10510" max="10515" width="9.140625" style="622"/>
    <col min="10516" max="10516" width="9.28515625" style="622" bestFit="1" customWidth="1"/>
    <col min="10517" max="10517" width="11.140625" style="622" bestFit="1" customWidth="1"/>
    <col min="10518" max="10751" width="9.140625" style="622"/>
    <col min="10752" max="10752" width="8.140625" style="622" customWidth="1"/>
    <col min="10753" max="10753" width="25.140625" style="622" customWidth="1"/>
    <col min="10754" max="10763" width="15.85546875" style="622" customWidth="1"/>
    <col min="10764" max="10764" width="16.85546875" style="622" customWidth="1"/>
    <col min="10765" max="10765" width="14.5703125" style="622" bestFit="1" customWidth="1"/>
    <col min="10766" max="10771" width="9.140625" style="622"/>
    <col min="10772" max="10772" width="9.28515625" style="622" bestFit="1" customWidth="1"/>
    <col min="10773" max="10773" width="11.140625" style="622" bestFit="1" customWidth="1"/>
    <col min="10774" max="11007" width="9.140625" style="622"/>
    <col min="11008" max="11008" width="8.140625" style="622" customWidth="1"/>
    <col min="11009" max="11009" width="25.140625" style="622" customWidth="1"/>
    <col min="11010" max="11019" width="15.85546875" style="622" customWidth="1"/>
    <col min="11020" max="11020" width="16.85546875" style="622" customWidth="1"/>
    <col min="11021" max="11021" width="14.5703125" style="622" bestFit="1" customWidth="1"/>
    <col min="11022" max="11027" width="9.140625" style="622"/>
    <col min="11028" max="11028" width="9.28515625" style="622" bestFit="1" customWidth="1"/>
    <col min="11029" max="11029" width="11.140625" style="622" bestFit="1" customWidth="1"/>
    <col min="11030" max="11263" width="9.140625" style="622"/>
    <col min="11264" max="11264" width="8.140625" style="622" customWidth="1"/>
    <col min="11265" max="11265" width="25.140625" style="622" customWidth="1"/>
    <col min="11266" max="11275" width="15.85546875" style="622" customWidth="1"/>
    <col min="11276" max="11276" width="16.85546875" style="622" customWidth="1"/>
    <col min="11277" max="11277" width="14.5703125" style="622" bestFit="1" customWidth="1"/>
    <col min="11278" max="11283" width="9.140625" style="622"/>
    <col min="11284" max="11284" width="9.28515625" style="622" bestFit="1" customWidth="1"/>
    <col min="11285" max="11285" width="11.140625" style="622" bestFit="1" customWidth="1"/>
    <col min="11286" max="11519" width="9.140625" style="622"/>
    <col min="11520" max="11520" width="8.140625" style="622" customWidth="1"/>
    <col min="11521" max="11521" width="25.140625" style="622" customWidth="1"/>
    <col min="11522" max="11531" width="15.85546875" style="622" customWidth="1"/>
    <col min="11532" max="11532" width="16.85546875" style="622" customWidth="1"/>
    <col min="11533" max="11533" width="14.5703125" style="622" bestFit="1" customWidth="1"/>
    <col min="11534" max="11539" width="9.140625" style="622"/>
    <col min="11540" max="11540" width="9.28515625" style="622" bestFit="1" customWidth="1"/>
    <col min="11541" max="11541" width="11.140625" style="622" bestFit="1" customWidth="1"/>
    <col min="11542" max="11775" width="9.140625" style="622"/>
    <col min="11776" max="11776" width="8.140625" style="622" customWidth="1"/>
    <col min="11777" max="11777" width="25.140625" style="622" customWidth="1"/>
    <col min="11778" max="11787" width="15.85546875" style="622" customWidth="1"/>
    <col min="11788" max="11788" width="16.85546875" style="622" customWidth="1"/>
    <col min="11789" max="11789" width="14.5703125" style="622" bestFit="1" customWidth="1"/>
    <col min="11790" max="11795" width="9.140625" style="622"/>
    <col min="11796" max="11796" width="9.28515625" style="622" bestFit="1" customWidth="1"/>
    <col min="11797" max="11797" width="11.140625" style="622" bestFit="1" customWidth="1"/>
    <col min="11798" max="12031" width="9.140625" style="622"/>
    <col min="12032" max="12032" width="8.140625" style="622" customWidth="1"/>
    <col min="12033" max="12033" width="25.140625" style="622" customWidth="1"/>
    <col min="12034" max="12043" width="15.85546875" style="622" customWidth="1"/>
    <col min="12044" max="12044" width="16.85546875" style="622" customWidth="1"/>
    <col min="12045" max="12045" width="14.5703125" style="622" bestFit="1" customWidth="1"/>
    <col min="12046" max="12051" width="9.140625" style="622"/>
    <col min="12052" max="12052" width="9.28515625" style="622" bestFit="1" customWidth="1"/>
    <col min="12053" max="12053" width="11.140625" style="622" bestFit="1" customWidth="1"/>
    <col min="12054" max="12287" width="9.140625" style="622"/>
    <col min="12288" max="12288" width="8.140625" style="622" customWidth="1"/>
    <col min="12289" max="12289" width="25.140625" style="622" customWidth="1"/>
    <col min="12290" max="12299" width="15.85546875" style="622" customWidth="1"/>
    <col min="12300" max="12300" width="16.85546875" style="622" customWidth="1"/>
    <col min="12301" max="12301" width="14.5703125" style="622" bestFit="1" customWidth="1"/>
    <col min="12302" max="12307" width="9.140625" style="622"/>
    <col min="12308" max="12308" width="9.28515625" style="622" bestFit="1" customWidth="1"/>
    <col min="12309" max="12309" width="11.140625" style="622" bestFit="1" customWidth="1"/>
    <col min="12310" max="12543" width="9.140625" style="622"/>
    <col min="12544" max="12544" width="8.140625" style="622" customWidth="1"/>
    <col min="12545" max="12545" width="25.140625" style="622" customWidth="1"/>
    <col min="12546" max="12555" width="15.85546875" style="622" customWidth="1"/>
    <col min="12556" max="12556" width="16.85546875" style="622" customWidth="1"/>
    <col min="12557" max="12557" width="14.5703125" style="622" bestFit="1" customWidth="1"/>
    <col min="12558" max="12563" width="9.140625" style="622"/>
    <col min="12564" max="12564" width="9.28515625" style="622" bestFit="1" customWidth="1"/>
    <col min="12565" max="12565" width="11.140625" style="622" bestFit="1" customWidth="1"/>
    <col min="12566" max="12799" width="9.140625" style="622"/>
    <col min="12800" max="12800" width="8.140625" style="622" customWidth="1"/>
    <col min="12801" max="12801" width="25.140625" style="622" customWidth="1"/>
    <col min="12802" max="12811" width="15.85546875" style="622" customWidth="1"/>
    <col min="12812" max="12812" width="16.85546875" style="622" customWidth="1"/>
    <col min="12813" max="12813" width="14.5703125" style="622" bestFit="1" customWidth="1"/>
    <col min="12814" max="12819" width="9.140625" style="622"/>
    <col min="12820" max="12820" width="9.28515625" style="622" bestFit="1" customWidth="1"/>
    <col min="12821" max="12821" width="11.140625" style="622" bestFit="1" customWidth="1"/>
    <col min="12822" max="13055" width="9.140625" style="622"/>
    <col min="13056" max="13056" width="8.140625" style="622" customWidth="1"/>
    <col min="13057" max="13057" width="25.140625" style="622" customWidth="1"/>
    <col min="13058" max="13067" width="15.85546875" style="622" customWidth="1"/>
    <col min="13068" max="13068" width="16.85546875" style="622" customWidth="1"/>
    <col min="13069" max="13069" width="14.5703125" style="622" bestFit="1" customWidth="1"/>
    <col min="13070" max="13075" width="9.140625" style="622"/>
    <col min="13076" max="13076" width="9.28515625" style="622" bestFit="1" customWidth="1"/>
    <col min="13077" max="13077" width="11.140625" style="622" bestFit="1" customWidth="1"/>
    <col min="13078" max="13311" width="9.140625" style="622"/>
    <col min="13312" max="13312" width="8.140625" style="622" customWidth="1"/>
    <col min="13313" max="13313" width="25.140625" style="622" customWidth="1"/>
    <col min="13314" max="13323" width="15.85546875" style="622" customWidth="1"/>
    <col min="13324" max="13324" width="16.85546875" style="622" customWidth="1"/>
    <col min="13325" max="13325" width="14.5703125" style="622" bestFit="1" customWidth="1"/>
    <col min="13326" max="13331" width="9.140625" style="622"/>
    <col min="13332" max="13332" width="9.28515625" style="622" bestFit="1" customWidth="1"/>
    <col min="13333" max="13333" width="11.140625" style="622" bestFit="1" customWidth="1"/>
    <col min="13334" max="13567" width="9.140625" style="622"/>
    <col min="13568" max="13568" width="8.140625" style="622" customWidth="1"/>
    <col min="13569" max="13569" width="25.140625" style="622" customWidth="1"/>
    <col min="13570" max="13579" width="15.85546875" style="622" customWidth="1"/>
    <col min="13580" max="13580" width="16.85546875" style="622" customWidth="1"/>
    <col min="13581" max="13581" width="14.5703125" style="622" bestFit="1" customWidth="1"/>
    <col min="13582" max="13587" width="9.140625" style="622"/>
    <col min="13588" max="13588" width="9.28515625" style="622" bestFit="1" customWidth="1"/>
    <col min="13589" max="13589" width="11.140625" style="622" bestFit="1" customWidth="1"/>
    <col min="13590" max="13823" width="9.140625" style="622"/>
    <col min="13824" max="13824" width="8.140625" style="622" customWidth="1"/>
    <col min="13825" max="13825" width="25.140625" style="622" customWidth="1"/>
    <col min="13826" max="13835" width="15.85546875" style="622" customWidth="1"/>
    <col min="13836" max="13836" width="16.85546875" style="622" customWidth="1"/>
    <col min="13837" max="13837" width="14.5703125" style="622" bestFit="1" customWidth="1"/>
    <col min="13838" max="13843" width="9.140625" style="622"/>
    <col min="13844" max="13844" width="9.28515625" style="622" bestFit="1" customWidth="1"/>
    <col min="13845" max="13845" width="11.140625" style="622" bestFit="1" customWidth="1"/>
    <col min="13846" max="14079" width="9.140625" style="622"/>
    <col min="14080" max="14080" width="8.140625" style="622" customWidth="1"/>
    <col min="14081" max="14081" width="25.140625" style="622" customWidth="1"/>
    <col min="14082" max="14091" width="15.85546875" style="622" customWidth="1"/>
    <col min="14092" max="14092" width="16.85546875" style="622" customWidth="1"/>
    <col min="14093" max="14093" width="14.5703125" style="622" bestFit="1" customWidth="1"/>
    <col min="14094" max="14099" width="9.140625" style="622"/>
    <col min="14100" max="14100" width="9.28515625" style="622" bestFit="1" customWidth="1"/>
    <col min="14101" max="14101" width="11.140625" style="622" bestFit="1" customWidth="1"/>
    <col min="14102" max="14335" width="9.140625" style="622"/>
    <col min="14336" max="14336" width="8.140625" style="622" customWidth="1"/>
    <col min="14337" max="14337" width="25.140625" style="622" customWidth="1"/>
    <col min="14338" max="14347" width="15.85546875" style="622" customWidth="1"/>
    <col min="14348" max="14348" width="16.85546875" style="622" customWidth="1"/>
    <col min="14349" max="14349" width="14.5703125" style="622" bestFit="1" customWidth="1"/>
    <col min="14350" max="14355" width="9.140625" style="622"/>
    <col min="14356" max="14356" width="9.28515625" style="622" bestFit="1" customWidth="1"/>
    <col min="14357" max="14357" width="11.140625" style="622" bestFit="1" customWidth="1"/>
    <col min="14358" max="14591" width="9.140625" style="622"/>
    <col min="14592" max="14592" width="8.140625" style="622" customWidth="1"/>
    <col min="14593" max="14593" width="25.140625" style="622" customWidth="1"/>
    <col min="14594" max="14603" width="15.85546875" style="622" customWidth="1"/>
    <col min="14604" max="14604" width="16.85546875" style="622" customWidth="1"/>
    <col min="14605" max="14605" width="14.5703125" style="622" bestFit="1" customWidth="1"/>
    <col min="14606" max="14611" width="9.140625" style="622"/>
    <col min="14612" max="14612" width="9.28515625" style="622" bestFit="1" customWidth="1"/>
    <col min="14613" max="14613" width="11.140625" style="622" bestFit="1" customWidth="1"/>
    <col min="14614" max="14847" width="9.140625" style="622"/>
    <col min="14848" max="14848" width="8.140625" style="622" customWidth="1"/>
    <col min="14849" max="14849" width="25.140625" style="622" customWidth="1"/>
    <col min="14850" max="14859" width="15.85546875" style="622" customWidth="1"/>
    <col min="14860" max="14860" width="16.85546875" style="622" customWidth="1"/>
    <col min="14861" max="14861" width="14.5703125" style="622" bestFit="1" customWidth="1"/>
    <col min="14862" max="14867" width="9.140625" style="622"/>
    <col min="14868" max="14868" width="9.28515625" style="622" bestFit="1" customWidth="1"/>
    <col min="14869" max="14869" width="11.140625" style="622" bestFit="1" customWidth="1"/>
    <col min="14870" max="15103" width="9.140625" style="622"/>
    <col min="15104" max="15104" width="8.140625" style="622" customWidth="1"/>
    <col min="15105" max="15105" width="25.140625" style="622" customWidth="1"/>
    <col min="15106" max="15115" width="15.85546875" style="622" customWidth="1"/>
    <col min="15116" max="15116" width="16.85546875" style="622" customWidth="1"/>
    <col min="15117" max="15117" width="14.5703125" style="622" bestFit="1" customWidth="1"/>
    <col min="15118" max="15123" width="9.140625" style="622"/>
    <col min="15124" max="15124" width="9.28515625" style="622" bestFit="1" customWidth="1"/>
    <col min="15125" max="15125" width="11.140625" style="622" bestFit="1" customWidth="1"/>
    <col min="15126" max="15359" width="9.140625" style="622"/>
    <col min="15360" max="15360" width="8.140625" style="622" customWidth="1"/>
    <col min="15361" max="15361" width="25.140625" style="622" customWidth="1"/>
    <col min="15362" max="15371" width="15.85546875" style="622" customWidth="1"/>
    <col min="15372" max="15372" width="16.85546875" style="622" customWidth="1"/>
    <col min="15373" max="15373" width="14.5703125" style="622" bestFit="1" customWidth="1"/>
    <col min="15374" max="15379" width="9.140625" style="622"/>
    <col min="15380" max="15380" width="9.28515625" style="622" bestFit="1" customWidth="1"/>
    <col min="15381" max="15381" width="11.140625" style="622" bestFit="1" customWidth="1"/>
    <col min="15382" max="15615" width="9.140625" style="622"/>
    <col min="15616" max="15616" width="8.140625" style="622" customWidth="1"/>
    <col min="15617" max="15617" width="25.140625" style="622" customWidth="1"/>
    <col min="15618" max="15627" width="15.85546875" style="622" customWidth="1"/>
    <col min="15628" max="15628" width="16.85546875" style="622" customWidth="1"/>
    <col min="15629" max="15629" width="14.5703125" style="622" bestFit="1" customWidth="1"/>
    <col min="15630" max="15635" width="9.140625" style="622"/>
    <col min="15636" max="15636" width="9.28515625" style="622" bestFit="1" customWidth="1"/>
    <col min="15637" max="15637" width="11.140625" style="622" bestFit="1" customWidth="1"/>
    <col min="15638" max="15871" width="9.140625" style="622"/>
    <col min="15872" max="15872" width="8.140625" style="622" customWidth="1"/>
    <col min="15873" max="15873" width="25.140625" style="622" customWidth="1"/>
    <col min="15874" max="15883" width="15.85546875" style="622" customWidth="1"/>
    <col min="15884" max="15884" width="16.85546875" style="622" customWidth="1"/>
    <col min="15885" max="15885" width="14.5703125" style="622" bestFit="1" customWidth="1"/>
    <col min="15886" max="15891" width="9.140625" style="622"/>
    <col min="15892" max="15892" width="9.28515625" style="622" bestFit="1" customWidth="1"/>
    <col min="15893" max="15893" width="11.140625" style="622" bestFit="1" customWidth="1"/>
    <col min="15894" max="16127" width="9.140625" style="622"/>
    <col min="16128" max="16128" width="8.140625" style="622" customWidth="1"/>
    <col min="16129" max="16129" width="25.140625" style="622" customWidth="1"/>
    <col min="16130" max="16139" width="15.85546875" style="622" customWidth="1"/>
    <col min="16140" max="16140" width="16.85546875" style="622" customWidth="1"/>
    <col min="16141" max="16141" width="14.5703125" style="622" bestFit="1" customWidth="1"/>
    <col min="16142" max="16147" width="9.140625" style="622"/>
    <col min="16148" max="16148" width="9.28515625" style="622" bestFit="1" customWidth="1"/>
    <col min="16149" max="16149" width="11.140625" style="622" bestFit="1" customWidth="1"/>
    <col min="16150" max="16384" width="9.140625" style="622"/>
  </cols>
  <sheetData>
    <row r="2" spans="1:13" ht="21.75" customHeight="1" x14ac:dyDescent="0.2">
      <c r="A2" s="845" t="s">
        <v>711</v>
      </c>
      <c r="B2" s="846"/>
      <c r="C2" s="846"/>
      <c r="D2" s="846"/>
      <c r="E2" s="846"/>
      <c r="F2" s="846"/>
      <c r="G2" s="846"/>
      <c r="H2" s="620"/>
      <c r="I2" s="620"/>
      <c r="J2" s="621"/>
      <c r="K2" s="620"/>
    </row>
    <row r="3" spans="1:13" x14ac:dyDescent="0.2">
      <c r="A3" s="620"/>
      <c r="B3" s="620"/>
      <c r="C3" s="620"/>
      <c r="D3" s="620"/>
      <c r="E3" s="620"/>
      <c r="F3" s="620"/>
      <c r="G3" s="620"/>
      <c r="H3" s="620"/>
      <c r="I3" s="620"/>
      <c r="J3" s="621"/>
      <c r="K3" s="620"/>
    </row>
    <row r="4" spans="1:13" ht="15" thickBot="1" x14ac:dyDescent="0.25">
      <c r="A4" s="620"/>
      <c r="B4" s="620"/>
      <c r="C4" s="620"/>
      <c r="D4" s="620"/>
      <c r="E4" s="620"/>
      <c r="F4" s="623"/>
      <c r="G4" s="620"/>
      <c r="H4" s="620"/>
      <c r="I4" s="620"/>
      <c r="J4" s="620"/>
      <c r="K4" s="620"/>
    </row>
    <row r="5" spans="1:13" ht="14.25" customHeight="1" thickBot="1" x14ac:dyDescent="0.25">
      <c r="A5" s="847" t="s">
        <v>712</v>
      </c>
      <c r="B5" s="848" t="s">
        <v>713</v>
      </c>
      <c r="C5" s="848" t="s">
        <v>714</v>
      </c>
      <c r="D5" s="848"/>
      <c r="E5" s="848"/>
      <c r="F5" s="848"/>
      <c r="G5" s="848"/>
      <c r="H5" s="620"/>
      <c r="I5" s="620"/>
      <c r="J5" s="620"/>
      <c r="K5" s="620"/>
    </row>
    <row r="6" spans="1:13" ht="15" thickBot="1" x14ac:dyDescent="0.25">
      <c r="A6" s="847"/>
      <c r="B6" s="848"/>
      <c r="C6" s="847" t="s">
        <v>715</v>
      </c>
      <c r="D6" s="847"/>
      <c r="E6" s="847" t="s">
        <v>716</v>
      </c>
      <c r="F6" s="847"/>
      <c r="G6" s="847"/>
      <c r="H6" s="620"/>
      <c r="I6" s="620"/>
      <c r="J6" s="620"/>
      <c r="K6" s="620"/>
    </row>
    <row r="7" spans="1:13" ht="74.25" customHeight="1" thickBot="1" x14ac:dyDescent="0.25">
      <c r="A7" s="847"/>
      <c r="B7" s="848"/>
      <c r="C7" s="624" t="s">
        <v>717</v>
      </c>
      <c r="D7" s="624" t="s">
        <v>718</v>
      </c>
      <c r="E7" s="625" t="s">
        <v>719</v>
      </c>
      <c r="F7" s="625" t="s">
        <v>720</v>
      </c>
      <c r="G7" s="624" t="s">
        <v>721</v>
      </c>
      <c r="H7" s="620"/>
      <c r="I7" s="620"/>
      <c r="J7" s="620"/>
      <c r="K7" s="620"/>
      <c r="M7" s="621"/>
    </row>
    <row r="8" spans="1:13" ht="23.25" customHeight="1" thickBot="1" x14ac:dyDescent="0.25">
      <c r="A8" s="626" t="s">
        <v>722</v>
      </c>
      <c r="B8" s="627">
        <v>667147.8540899998</v>
      </c>
      <c r="C8" s="627">
        <v>44054.673310000006</v>
      </c>
      <c r="D8" s="627">
        <v>623093.18078000005</v>
      </c>
      <c r="E8" s="627">
        <v>434790.06177000009</v>
      </c>
      <c r="F8" s="627">
        <v>173690.79632999998</v>
      </c>
      <c r="G8" s="627">
        <v>14612.322679999999</v>
      </c>
      <c r="H8" s="628"/>
      <c r="I8" s="621"/>
      <c r="J8" s="621"/>
      <c r="K8" s="621"/>
      <c r="L8" s="621"/>
      <c r="M8" s="621"/>
    </row>
    <row r="9" spans="1:13" ht="23.25" customHeight="1" thickBot="1" x14ac:dyDescent="0.25">
      <c r="A9" s="626" t="s">
        <v>723</v>
      </c>
      <c r="B9" s="627">
        <v>724836.54575999989</v>
      </c>
      <c r="C9" s="627">
        <v>87357.006510000021</v>
      </c>
      <c r="D9" s="627">
        <v>637479.53925000026</v>
      </c>
      <c r="E9" s="627">
        <v>444247.33505000005</v>
      </c>
      <c r="F9" s="627">
        <v>178661.61029999991</v>
      </c>
      <c r="G9" s="627">
        <v>14570.593899999998</v>
      </c>
      <c r="H9" s="628"/>
      <c r="I9" s="621"/>
      <c r="J9" s="621"/>
      <c r="K9" s="621"/>
      <c r="L9" s="621"/>
      <c r="M9" s="621"/>
    </row>
    <row r="10" spans="1:13" ht="23.25" customHeight="1" thickBot="1" x14ac:dyDescent="0.25">
      <c r="A10" s="626" t="s">
        <v>724</v>
      </c>
      <c r="B10" s="627">
        <v>719042.38025000016</v>
      </c>
      <c r="C10" s="627">
        <v>65383.937929999985</v>
      </c>
      <c r="D10" s="627">
        <v>653658.44232000015</v>
      </c>
      <c r="E10" s="627">
        <v>454586.84863999987</v>
      </c>
      <c r="F10" s="627">
        <v>183809.89259000006</v>
      </c>
      <c r="G10" s="627">
        <v>15261</v>
      </c>
      <c r="H10" s="628"/>
      <c r="I10" s="621"/>
      <c r="J10" s="621"/>
      <c r="K10" s="621"/>
      <c r="L10" s="621"/>
      <c r="M10" s="621"/>
    </row>
    <row r="11" spans="1:13" ht="23.25" customHeight="1" thickBot="1" x14ac:dyDescent="0.25">
      <c r="A11" s="626" t="s">
        <v>725</v>
      </c>
      <c r="B11" s="627">
        <v>718464.0144799999</v>
      </c>
      <c r="C11" s="627">
        <v>54192.362629999996</v>
      </c>
      <c r="D11" s="627">
        <v>664271.65185000002</v>
      </c>
      <c r="E11" s="627">
        <v>462715</v>
      </c>
      <c r="F11" s="627">
        <v>186011.07844999997</v>
      </c>
      <c r="G11" s="627">
        <v>15546.139730000001</v>
      </c>
      <c r="H11" s="628"/>
      <c r="I11" s="621"/>
      <c r="J11" s="621"/>
      <c r="K11" s="621"/>
      <c r="L11" s="621"/>
      <c r="M11" s="621"/>
    </row>
    <row r="12" spans="1:13" ht="23.25" customHeight="1" thickBot="1" x14ac:dyDescent="0.25">
      <c r="A12" s="626" t="s">
        <v>726</v>
      </c>
      <c r="B12" s="627">
        <v>707663.8831400004</v>
      </c>
      <c r="C12" s="627">
        <v>64929.284639999998</v>
      </c>
      <c r="D12" s="627">
        <v>642734.59849999996</v>
      </c>
      <c r="E12" s="627">
        <v>453345.19874999998</v>
      </c>
      <c r="F12" s="627">
        <v>173846.74253999998</v>
      </c>
      <c r="G12" s="627">
        <v>15542.657210000001</v>
      </c>
      <c r="H12" s="628"/>
      <c r="I12" s="621"/>
      <c r="J12" s="621"/>
      <c r="K12" s="621"/>
      <c r="L12" s="621"/>
      <c r="M12" s="621"/>
    </row>
    <row r="13" spans="1:13" ht="23.25" customHeight="1" thickBot="1" x14ac:dyDescent="0.25">
      <c r="A13" s="626" t="s">
        <v>727</v>
      </c>
      <c r="B13" s="627">
        <v>724606.91304999986</v>
      </c>
      <c r="C13" s="627">
        <v>80207.874540000004</v>
      </c>
      <c r="D13" s="627">
        <v>644399.03850999998</v>
      </c>
      <c r="E13" s="627">
        <v>450950.96434000001</v>
      </c>
      <c r="F13" s="627">
        <v>177057.26384999999</v>
      </c>
      <c r="G13" s="627">
        <v>16390.810320000001</v>
      </c>
      <c r="H13" s="628"/>
      <c r="I13" s="621"/>
      <c r="J13" s="621"/>
      <c r="K13" s="621"/>
      <c r="L13" s="621"/>
      <c r="M13" s="621"/>
    </row>
    <row r="14" spans="1:13" ht="23.25" customHeight="1" thickBot="1" x14ac:dyDescent="0.25">
      <c r="A14" s="626" t="s">
        <v>728</v>
      </c>
      <c r="B14" s="627">
        <v>741615.38801999972</v>
      </c>
      <c r="C14" s="627">
        <v>87486.234949999984</v>
      </c>
      <c r="D14" s="627">
        <v>654129.15306999977</v>
      </c>
      <c r="E14" s="627">
        <v>455182.76551999996</v>
      </c>
      <c r="F14" s="627">
        <v>181307.96472999995</v>
      </c>
      <c r="G14" s="627">
        <v>17638.422820000003</v>
      </c>
      <c r="H14" s="628"/>
      <c r="I14" s="621"/>
      <c r="J14" s="621"/>
      <c r="K14" s="621"/>
      <c r="L14" s="621"/>
      <c r="M14" s="621"/>
    </row>
    <row r="15" spans="1:13" ht="23.25" customHeight="1" thickBot="1" x14ac:dyDescent="0.25">
      <c r="A15" s="626" t="s">
        <v>729</v>
      </c>
      <c r="B15" s="627">
        <v>768461.07744999987</v>
      </c>
      <c r="C15" s="627">
        <v>101930.4667</v>
      </c>
      <c r="D15" s="627">
        <v>666530.61074999999</v>
      </c>
      <c r="E15" s="627">
        <v>459955</v>
      </c>
      <c r="F15" s="627">
        <v>187982.93491999988</v>
      </c>
      <c r="G15" s="627">
        <v>18593.228669999993</v>
      </c>
      <c r="H15" s="628"/>
      <c r="I15" s="621"/>
      <c r="J15" s="621"/>
      <c r="K15" s="621"/>
      <c r="L15" s="621"/>
      <c r="M15" s="621"/>
    </row>
    <row r="16" spans="1:13" ht="23.25" customHeight="1" thickBot="1" x14ac:dyDescent="0.25">
      <c r="A16" s="626" t="s">
        <v>730</v>
      </c>
      <c r="B16" s="627">
        <v>759678.98880000005</v>
      </c>
      <c r="C16" s="627">
        <v>85899.750429999985</v>
      </c>
      <c r="D16" s="627">
        <v>673779.2383699998</v>
      </c>
      <c r="E16" s="627">
        <v>464116.90665999998</v>
      </c>
      <c r="F16" s="627">
        <v>190619.08823000002</v>
      </c>
      <c r="G16" s="627">
        <v>19043.243479999997</v>
      </c>
      <c r="H16" s="628"/>
      <c r="I16" s="621"/>
      <c r="J16" s="621"/>
      <c r="K16" s="621"/>
      <c r="L16" s="621"/>
      <c r="M16" s="621"/>
    </row>
    <row r="17" spans="1:13" ht="23.25" customHeight="1" thickBot="1" x14ac:dyDescent="0.25">
      <c r="A17" s="626" t="s">
        <v>731</v>
      </c>
      <c r="B17" s="627">
        <v>740864.10253999999</v>
      </c>
      <c r="C17" s="627">
        <v>87682.721260000006</v>
      </c>
      <c r="D17" s="627">
        <v>653181.38128000009</v>
      </c>
      <c r="E17" s="627">
        <v>448931.14277000003</v>
      </c>
      <c r="F17" s="627">
        <v>186803.27509000004</v>
      </c>
      <c r="G17" s="627">
        <v>17446.963420000007</v>
      </c>
      <c r="H17" s="628"/>
      <c r="I17" s="621"/>
      <c r="J17" s="621"/>
      <c r="K17" s="621"/>
      <c r="L17" s="621"/>
      <c r="M17" s="621"/>
    </row>
    <row r="18" spans="1:13" ht="23.25" customHeight="1" thickBot="1" x14ac:dyDescent="0.25">
      <c r="A18" s="626" t="s">
        <v>732</v>
      </c>
      <c r="B18" s="627">
        <v>735572.8469</v>
      </c>
      <c r="C18" s="627">
        <v>69918.539889999985</v>
      </c>
      <c r="D18" s="627">
        <v>665654.30700999987</v>
      </c>
      <c r="E18" s="627">
        <v>458903.94797000004</v>
      </c>
      <c r="F18" s="627">
        <v>189377.03570000004</v>
      </c>
      <c r="G18" s="627">
        <v>17373.323339999995</v>
      </c>
      <c r="H18" s="628"/>
      <c r="I18" s="621"/>
      <c r="J18" s="621"/>
      <c r="K18" s="621"/>
      <c r="L18" s="621"/>
      <c r="M18" s="621"/>
    </row>
    <row r="19" spans="1:13" ht="23.25" customHeight="1" x14ac:dyDescent="0.2">
      <c r="A19" s="629" t="s">
        <v>733</v>
      </c>
      <c r="B19" s="630"/>
      <c r="C19" s="630"/>
      <c r="D19" s="630"/>
      <c r="E19" s="630"/>
      <c r="F19" s="630"/>
      <c r="G19" s="631"/>
      <c r="H19" s="632"/>
      <c r="I19" s="633"/>
      <c r="J19" s="620"/>
      <c r="K19" s="620"/>
      <c r="M19" s="621"/>
    </row>
    <row r="20" spans="1:13" ht="23.25" customHeight="1" x14ac:dyDescent="0.2">
      <c r="A20" s="620"/>
      <c r="B20" s="620"/>
      <c r="C20" s="620"/>
      <c r="D20" s="620"/>
      <c r="E20" s="634"/>
      <c r="F20" s="620"/>
      <c r="G20" s="635"/>
      <c r="H20" s="634"/>
      <c r="I20" s="620"/>
      <c r="J20" s="620"/>
      <c r="K20" s="620"/>
      <c r="M20" s="621"/>
    </row>
    <row r="21" spans="1:13" ht="23.25" customHeight="1" x14ac:dyDescent="0.2">
      <c r="A21" s="636" t="s">
        <v>734</v>
      </c>
      <c r="B21" s="637"/>
      <c r="C21" s="637"/>
      <c r="D21" s="637"/>
      <c r="E21" s="637"/>
      <c r="F21" s="637"/>
      <c r="G21" s="637"/>
      <c r="H21" s="638"/>
      <c r="I21" s="638"/>
      <c r="J21" s="638"/>
      <c r="K21" s="638"/>
    </row>
    <row r="22" spans="1:13" ht="23.25" customHeight="1" thickBot="1" x14ac:dyDescent="0.25">
      <c r="A22" s="637"/>
      <c r="B22" s="637"/>
      <c r="C22" s="637"/>
      <c r="D22" s="637"/>
      <c r="E22" s="637"/>
      <c r="F22" s="637"/>
      <c r="G22" s="637"/>
      <c r="H22" s="639"/>
      <c r="I22" s="639"/>
      <c r="J22" s="639"/>
      <c r="K22" s="639"/>
    </row>
    <row r="23" spans="1:13" ht="38.25" customHeight="1" thickBot="1" x14ac:dyDescent="0.25">
      <c r="A23" s="640" t="s">
        <v>735</v>
      </c>
      <c r="B23" s="640" t="s">
        <v>736</v>
      </c>
      <c r="C23" s="640" t="s">
        <v>737</v>
      </c>
      <c r="D23" s="640" t="s">
        <v>738</v>
      </c>
      <c r="E23" s="640" t="s">
        <v>739</v>
      </c>
      <c r="F23" s="640" t="s">
        <v>740</v>
      </c>
      <c r="G23" s="640" t="s">
        <v>741</v>
      </c>
      <c r="H23" s="640" t="s">
        <v>742</v>
      </c>
      <c r="I23" s="640" t="s">
        <v>743</v>
      </c>
      <c r="J23" s="640" t="s">
        <v>744</v>
      </c>
      <c r="K23" s="640" t="s">
        <v>745</v>
      </c>
    </row>
    <row r="24" spans="1:13" ht="18.75" customHeight="1" thickBot="1" x14ac:dyDescent="0.25">
      <c r="A24" s="626" t="s">
        <v>746</v>
      </c>
      <c r="B24" s="641">
        <v>667147.85408999992</v>
      </c>
      <c r="C24" s="641">
        <v>62205.766679999993</v>
      </c>
      <c r="D24" s="641">
        <v>339027.20921000006</v>
      </c>
      <c r="E24" s="641">
        <v>108293.74187999996</v>
      </c>
      <c r="F24" s="641">
        <v>9646.8987799999995</v>
      </c>
      <c r="G24" s="641">
        <v>10096.23213</v>
      </c>
      <c r="H24" s="641">
        <v>53621.493409999995</v>
      </c>
      <c r="I24" s="641">
        <v>68435.507569999987</v>
      </c>
      <c r="J24" s="641">
        <v>12756.09215</v>
      </c>
      <c r="K24" s="641">
        <v>3064.9122800000005</v>
      </c>
    </row>
    <row r="25" spans="1:13" ht="18.75" customHeight="1" thickBot="1" x14ac:dyDescent="0.25">
      <c r="A25" s="626" t="s">
        <v>747</v>
      </c>
      <c r="B25" s="641">
        <v>724836.54576000001</v>
      </c>
      <c r="C25" s="641">
        <v>68265.344350000028</v>
      </c>
      <c r="D25" s="641">
        <v>369113.22180000006</v>
      </c>
      <c r="E25" s="641">
        <v>118139</v>
      </c>
      <c r="F25" s="641">
        <v>10622.730519999999</v>
      </c>
      <c r="G25" s="641">
        <v>10436.256009999997</v>
      </c>
      <c r="H25" s="641">
        <v>55465.951500000003</v>
      </c>
      <c r="I25" s="641">
        <v>76985.943150000006</v>
      </c>
      <c r="J25" s="641">
        <v>12744.050559999996</v>
      </c>
      <c r="K25" s="641">
        <v>3064.5585799999999</v>
      </c>
    </row>
    <row r="26" spans="1:13" ht="24" customHeight="1" thickBot="1" x14ac:dyDescent="0.25">
      <c r="A26" s="626" t="s">
        <v>748</v>
      </c>
      <c r="B26" s="641">
        <v>719042.38024999993</v>
      </c>
      <c r="C26" s="641">
        <v>67213.559640000007</v>
      </c>
      <c r="D26" s="641">
        <v>365708.20387000003</v>
      </c>
      <c r="E26" s="641">
        <v>117079.23698000002</v>
      </c>
      <c r="F26" s="641">
        <v>10831.267320000003</v>
      </c>
      <c r="G26" s="641">
        <v>11219.649170000001</v>
      </c>
      <c r="H26" s="641">
        <v>54838.103899999995</v>
      </c>
      <c r="I26" s="641">
        <v>76344.201429999986</v>
      </c>
      <c r="J26" s="641">
        <v>12744.254660000001</v>
      </c>
      <c r="K26" s="641">
        <v>3063.9032800000004</v>
      </c>
    </row>
    <row r="27" spans="1:13" ht="18.75" customHeight="1" thickBot="1" x14ac:dyDescent="0.25">
      <c r="A27" s="626" t="s">
        <v>749</v>
      </c>
      <c r="B27" s="641">
        <v>718464.0144799999</v>
      </c>
      <c r="C27" s="641">
        <v>67493</v>
      </c>
      <c r="D27" s="641">
        <v>365009.24566000007</v>
      </c>
      <c r="E27" s="641">
        <v>116909.74216999998</v>
      </c>
      <c r="F27" s="641">
        <v>10873.372240000002</v>
      </c>
      <c r="G27" s="641">
        <v>11463.074739999998</v>
      </c>
      <c r="H27" s="641">
        <v>54345.003469999996</v>
      </c>
      <c r="I27" s="641">
        <v>76577.920429999984</v>
      </c>
      <c r="J27" s="641">
        <v>12730.334029999998</v>
      </c>
      <c r="K27" s="641">
        <v>3062.84204</v>
      </c>
    </row>
    <row r="28" spans="1:13" ht="18.75" customHeight="1" thickBot="1" x14ac:dyDescent="0.25">
      <c r="A28" s="626" t="s">
        <v>750</v>
      </c>
      <c r="B28" s="641">
        <v>707663.88314000005</v>
      </c>
      <c r="C28" s="641">
        <v>64924.063210000008</v>
      </c>
      <c r="D28" s="641">
        <v>362180.2233800001</v>
      </c>
      <c r="E28" s="641">
        <v>115864.13913999998</v>
      </c>
      <c r="F28" s="641">
        <v>11028.670259999995</v>
      </c>
      <c r="G28" s="641">
        <v>11546.359710000001</v>
      </c>
      <c r="H28" s="641">
        <v>49483.508809999992</v>
      </c>
      <c r="I28" s="641">
        <v>78923.291989999983</v>
      </c>
      <c r="J28" s="641">
        <v>12548.631539999997</v>
      </c>
      <c r="K28" s="641">
        <v>1164.9951000000001</v>
      </c>
    </row>
    <row r="29" spans="1:13" ht="18.75" customHeight="1" thickBot="1" x14ac:dyDescent="0.25">
      <c r="A29" s="626" t="s">
        <v>751</v>
      </c>
      <c r="B29" s="641">
        <v>724606.91304999997</v>
      </c>
      <c r="C29" s="641">
        <v>66063.461630000005</v>
      </c>
      <c r="D29" s="641">
        <v>371959.76987999986</v>
      </c>
      <c r="E29" s="641">
        <v>119086.22534</v>
      </c>
      <c r="F29" s="641">
        <v>11191.7039</v>
      </c>
      <c r="G29" s="641">
        <v>12241.982860000002</v>
      </c>
      <c r="H29" s="641">
        <v>49494.838789999994</v>
      </c>
      <c r="I29" s="641">
        <v>80799.859570000001</v>
      </c>
      <c r="J29" s="641">
        <v>12606.2019</v>
      </c>
      <c r="K29" s="641">
        <v>1162.8691800000001</v>
      </c>
    </row>
    <row r="30" spans="1:13" ht="18.75" customHeight="1" thickBot="1" x14ac:dyDescent="0.25">
      <c r="A30" s="626" t="s">
        <v>752</v>
      </c>
      <c r="B30" s="641">
        <v>741615.38801999995</v>
      </c>
      <c r="C30" s="641">
        <v>67496.124750000003</v>
      </c>
      <c r="D30" s="641">
        <v>378482.24300000002</v>
      </c>
      <c r="E30" s="641">
        <v>121010.03944000001</v>
      </c>
      <c r="F30" s="641">
        <v>11521.926899999999</v>
      </c>
      <c r="G30" s="641">
        <v>13297.809369999999</v>
      </c>
      <c r="H30" s="641">
        <v>53127.620059999987</v>
      </c>
      <c r="I30" s="641">
        <v>82918.78611999999</v>
      </c>
      <c r="J30" s="641">
        <v>12598.204709999998</v>
      </c>
      <c r="K30" s="641">
        <v>1162.6336699999999</v>
      </c>
    </row>
    <row r="31" spans="1:13" ht="18.75" customHeight="1" thickBot="1" x14ac:dyDescent="0.25">
      <c r="A31" s="626" t="s">
        <v>753</v>
      </c>
      <c r="B31" s="641">
        <v>768461.07744999987</v>
      </c>
      <c r="C31" s="641">
        <v>71610.388040000005</v>
      </c>
      <c r="D31" s="641">
        <v>394729.4270699998</v>
      </c>
      <c r="E31" s="641">
        <v>125896.99302000002</v>
      </c>
      <c r="F31" s="641">
        <v>11457.148569999996</v>
      </c>
      <c r="G31" s="641">
        <v>13610.45527</v>
      </c>
      <c r="H31" s="641">
        <v>50231.351439999999</v>
      </c>
      <c r="I31" s="641">
        <v>87172.170769999997</v>
      </c>
      <c r="J31" s="641">
        <v>12590.80975</v>
      </c>
      <c r="K31" s="641">
        <v>1162.3335199999999</v>
      </c>
    </row>
    <row r="32" spans="1:13" ht="18.75" customHeight="1" thickBot="1" x14ac:dyDescent="0.25">
      <c r="A32" s="626" t="s">
        <v>754</v>
      </c>
      <c r="B32" s="641">
        <v>759678.98880000005</v>
      </c>
      <c r="C32" s="641">
        <v>69553.825939999995</v>
      </c>
      <c r="D32" s="641">
        <v>389554.86015000002</v>
      </c>
      <c r="E32" s="641">
        <v>124031.93126999999</v>
      </c>
      <c r="F32" s="641">
        <v>11852.438639999998</v>
      </c>
      <c r="G32" s="641">
        <v>14066.048640000001</v>
      </c>
      <c r="H32" s="641">
        <v>51038.839369999994</v>
      </c>
      <c r="I32" s="641">
        <v>85834.175460000028</v>
      </c>
      <c r="J32" s="641">
        <v>12584.59232</v>
      </c>
      <c r="K32" s="641">
        <v>1162.27701</v>
      </c>
    </row>
    <row r="33" spans="1:11" ht="18.75" customHeight="1" thickBot="1" x14ac:dyDescent="0.25">
      <c r="A33" s="626" t="s">
        <v>755</v>
      </c>
      <c r="B33" s="641">
        <v>740864.10254000011</v>
      </c>
      <c r="C33" s="641">
        <v>68509.085110000015</v>
      </c>
      <c r="D33" s="641">
        <v>380570.33656999998</v>
      </c>
      <c r="E33" s="641">
        <v>121226.46473000002</v>
      </c>
      <c r="F33" s="641">
        <v>11523.408059999998</v>
      </c>
      <c r="G33" s="641">
        <v>12190.448189999999</v>
      </c>
      <c r="H33" s="641">
        <v>49206.018270000008</v>
      </c>
      <c r="I33" s="641">
        <v>84000.39665000001</v>
      </c>
      <c r="J33" s="641">
        <v>12521</v>
      </c>
      <c r="K33" s="641">
        <v>1116.3904900000002</v>
      </c>
    </row>
    <row r="34" spans="1:11" ht="18.75" customHeight="1" thickBot="1" x14ac:dyDescent="0.25">
      <c r="A34" s="626" t="s">
        <v>756</v>
      </c>
      <c r="B34" s="641">
        <v>735572.84690000012</v>
      </c>
      <c r="C34" s="641">
        <v>68152.549660000004</v>
      </c>
      <c r="D34" s="641">
        <v>377879.42502000002</v>
      </c>
      <c r="E34" s="641">
        <v>120890.54813</v>
      </c>
      <c r="F34" s="641">
        <v>11314.991010000002</v>
      </c>
      <c r="G34" s="641">
        <v>11835.772220000001</v>
      </c>
      <c r="H34" s="641">
        <v>48704.233610000018</v>
      </c>
      <c r="I34" s="641">
        <v>83163.279309999998</v>
      </c>
      <c r="J34" s="641">
        <v>12515.95457</v>
      </c>
      <c r="K34" s="641">
        <v>1116.0933700000003</v>
      </c>
    </row>
    <row r="35" spans="1:11" ht="18.75" customHeight="1" x14ac:dyDescent="0.2"/>
    <row r="37" spans="1:11" x14ac:dyDescent="0.2">
      <c r="C37" s="642"/>
    </row>
    <row r="38" spans="1:11" x14ac:dyDescent="0.2">
      <c r="C38" s="642"/>
    </row>
    <row r="39" spans="1:11" x14ac:dyDescent="0.2">
      <c r="C39" s="642"/>
    </row>
    <row r="40" spans="1:11" x14ac:dyDescent="0.2">
      <c r="C40" s="642"/>
    </row>
    <row r="41" spans="1:11" x14ac:dyDescent="0.2">
      <c r="C41" s="642"/>
    </row>
    <row r="42" spans="1:11" x14ac:dyDescent="0.2">
      <c r="C42" s="642"/>
    </row>
    <row r="43" spans="1:11" x14ac:dyDescent="0.2">
      <c r="C43" s="642"/>
    </row>
    <row r="44" spans="1:11" x14ac:dyDescent="0.2">
      <c r="C44" s="642"/>
    </row>
    <row r="45" spans="1:11" x14ac:dyDescent="0.2">
      <c r="C45" s="642"/>
    </row>
    <row r="46" spans="1:11" x14ac:dyDescent="0.2">
      <c r="C46" s="643"/>
    </row>
  </sheetData>
  <mergeCells count="6">
    <mergeCell ref="A2:G2"/>
    <mergeCell ref="A5:A7"/>
    <mergeCell ref="B5:B7"/>
    <mergeCell ref="C5:G5"/>
    <mergeCell ref="C6:D6"/>
    <mergeCell ref="E6:G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1"/>
  <sheetViews>
    <sheetView showGridLines="0" workbookViewId="0">
      <selection activeCell="B56" sqref="B56"/>
    </sheetView>
  </sheetViews>
  <sheetFormatPr defaultRowHeight="12.75" x14ac:dyDescent="0.2"/>
  <cols>
    <col min="1" max="1" width="9.28515625" style="644" customWidth="1"/>
    <col min="2" max="2" width="9.85546875" style="644" customWidth="1"/>
    <col min="3" max="256" width="9.140625" style="644"/>
    <col min="257" max="257" width="9.28515625" style="644" customWidth="1"/>
    <col min="258" max="258" width="9.85546875" style="644" customWidth="1"/>
    <col min="259" max="512" width="9.140625" style="644"/>
    <col min="513" max="513" width="9.28515625" style="644" customWidth="1"/>
    <col min="514" max="514" width="9.85546875" style="644" customWidth="1"/>
    <col min="515" max="768" width="9.140625" style="644"/>
    <col min="769" max="769" width="9.28515625" style="644" customWidth="1"/>
    <col min="770" max="770" width="9.85546875" style="644" customWidth="1"/>
    <col min="771" max="1024" width="9.140625" style="644"/>
    <col min="1025" max="1025" width="9.28515625" style="644" customWidth="1"/>
    <col min="1026" max="1026" width="9.85546875" style="644" customWidth="1"/>
    <col min="1027" max="1280" width="9.140625" style="644"/>
    <col min="1281" max="1281" width="9.28515625" style="644" customWidth="1"/>
    <col min="1282" max="1282" width="9.85546875" style="644" customWidth="1"/>
    <col min="1283" max="1536" width="9.140625" style="644"/>
    <col min="1537" max="1537" width="9.28515625" style="644" customWidth="1"/>
    <col min="1538" max="1538" width="9.85546875" style="644" customWidth="1"/>
    <col min="1539" max="1792" width="9.140625" style="644"/>
    <col min="1793" max="1793" width="9.28515625" style="644" customWidth="1"/>
    <col min="1794" max="1794" width="9.85546875" style="644" customWidth="1"/>
    <col min="1795" max="2048" width="9.140625" style="644"/>
    <col min="2049" max="2049" width="9.28515625" style="644" customWidth="1"/>
    <col min="2050" max="2050" width="9.85546875" style="644" customWidth="1"/>
    <col min="2051" max="2304" width="9.140625" style="644"/>
    <col min="2305" max="2305" width="9.28515625" style="644" customWidth="1"/>
    <col min="2306" max="2306" width="9.85546875" style="644" customWidth="1"/>
    <col min="2307" max="2560" width="9.140625" style="644"/>
    <col min="2561" max="2561" width="9.28515625" style="644" customWidth="1"/>
    <col min="2562" max="2562" width="9.85546875" style="644" customWidth="1"/>
    <col min="2563" max="2816" width="9.140625" style="644"/>
    <col min="2817" max="2817" width="9.28515625" style="644" customWidth="1"/>
    <col min="2818" max="2818" width="9.85546875" style="644" customWidth="1"/>
    <col min="2819" max="3072" width="9.140625" style="644"/>
    <col min="3073" max="3073" width="9.28515625" style="644" customWidth="1"/>
    <col min="3074" max="3074" width="9.85546875" style="644" customWidth="1"/>
    <col min="3075" max="3328" width="9.140625" style="644"/>
    <col min="3329" max="3329" width="9.28515625" style="644" customWidth="1"/>
    <col min="3330" max="3330" width="9.85546875" style="644" customWidth="1"/>
    <col min="3331" max="3584" width="9.140625" style="644"/>
    <col min="3585" max="3585" width="9.28515625" style="644" customWidth="1"/>
    <col min="3586" max="3586" width="9.85546875" style="644" customWidth="1"/>
    <col min="3587" max="3840" width="9.140625" style="644"/>
    <col min="3841" max="3841" width="9.28515625" style="644" customWidth="1"/>
    <col min="3842" max="3842" width="9.85546875" style="644" customWidth="1"/>
    <col min="3843" max="4096" width="9.140625" style="644"/>
    <col min="4097" max="4097" width="9.28515625" style="644" customWidth="1"/>
    <col min="4098" max="4098" width="9.85546875" style="644" customWidth="1"/>
    <col min="4099" max="4352" width="9.140625" style="644"/>
    <col min="4353" max="4353" width="9.28515625" style="644" customWidth="1"/>
    <col min="4354" max="4354" width="9.85546875" style="644" customWidth="1"/>
    <col min="4355" max="4608" width="9.140625" style="644"/>
    <col min="4609" max="4609" width="9.28515625" style="644" customWidth="1"/>
    <col min="4610" max="4610" width="9.85546875" style="644" customWidth="1"/>
    <col min="4611" max="4864" width="9.140625" style="644"/>
    <col min="4865" max="4865" width="9.28515625" style="644" customWidth="1"/>
    <col min="4866" max="4866" width="9.85546875" style="644" customWidth="1"/>
    <col min="4867" max="5120" width="9.140625" style="644"/>
    <col min="5121" max="5121" width="9.28515625" style="644" customWidth="1"/>
    <col min="5122" max="5122" width="9.85546875" style="644" customWidth="1"/>
    <col min="5123" max="5376" width="9.140625" style="644"/>
    <col min="5377" max="5377" width="9.28515625" style="644" customWidth="1"/>
    <col min="5378" max="5378" width="9.85546875" style="644" customWidth="1"/>
    <col min="5379" max="5632" width="9.140625" style="644"/>
    <col min="5633" max="5633" width="9.28515625" style="644" customWidth="1"/>
    <col min="5634" max="5634" width="9.85546875" style="644" customWidth="1"/>
    <col min="5635" max="5888" width="9.140625" style="644"/>
    <col min="5889" max="5889" width="9.28515625" style="644" customWidth="1"/>
    <col min="5890" max="5890" width="9.85546875" style="644" customWidth="1"/>
    <col min="5891" max="6144" width="9.140625" style="644"/>
    <col min="6145" max="6145" width="9.28515625" style="644" customWidth="1"/>
    <col min="6146" max="6146" width="9.85546875" style="644" customWidth="1"/>
    <col min="6147" max="6400" width="9.140625" style="644"/>
    <col min="6401" max="6401" width="9.28515625" style="644" customWidth="1"/>
    <col min="6402" max="6402" width="9.85546875" style="644" customWidth="1"/>
    <col min="6403" max="6656" width="9.140625" style="644"/>
    <col min="6657" max="6657" width="9.28515625" style="644" customWidth="1"/>
    <col min="6658" max="6658" width="9.85546875" style="644" customWidth="1"/>
    <col min="6659" max="6912" width="9.140625" style="644"/>
    <col min="6913" max="6913" width="9.28515625" style="644" customWidth="1"/>
    <col min="6914" max="6914" width="9.85546875" style="644" customWidth="1"/>
    <col min="6915" max="7168" width="9.140625" style="644"/>
    <col min="7169" max="7169" width="9.28515625" style="644" customWidth="1"/>
    <col min="7170" max="7170" width="9.85546875" style="644" customWidth="1"/>
    <col min="7171" max="7424" width="9.140625" style="644"/>
    <col min="7425" max="7425" width="9.28515625" style="644" customWidth="1"/>
    <col min="7426" max="7426" width="9.85546875" style="644" customWidth="1"/>
    <col min="7427" max="7680" width="9.140625" style="644"/>
    <col min="7681" max="7681" width="9.28515625" style="644" customWidth="1"/>
    <col min="7682" max="7682" width="9.85546875" style="644" customWidth="1"/>
    <col min="7683" max="7936" width="9.140625" style="644"/>
    <col min="7937" max="7937" width="9.28515625" style="644" customWidth="1"/>
    <col min="7938" max="7938" width="9.85546875" style="644" customWidth="1"/>
    <col min="7939" max="8192" width="9.140625" style="644"/>
    <col min="8193" max="8193" width="9.28515625" style="644" customWidth="1"/>
    <col min="8194" max="8194" width="9.85546875" style="644" customWidth="1"/>
    <col min="8195" max="8448" width="9.140625" style="644"/>
    <col min="8449" max="8449" width="9.28515625" style="644" customWidth="1"/>
    <col min="8450" max="8450" width="9.85546875" style="644" customWidth="1"/>
    <col min="8451" max="8704" width="9.140625" style="644"/>
    <col min="8705" max="8705" width="9.28515625" style="644" customWidth="1"/>
    <col min="8706" max="8706" width="9.85546875" style="644" customWidth="1"/>
    <col min="8707" max="8960" width="9.140625" style="644"/>
    <col min="8961" max="8961" width="9.28515625" style="644" customWidth="1"/>
    <col min="8962" max="8962" width="9.85546875" style="644" customWidth="1"/>
    <col min="8963" max="9216" width="9.140625" style="644"/>
    <col min="9217" max="9217" width="9.28515625" style="644" customWidth="1"/>
    <col min="9218" max="9218" width="9.85546875" style="644" customWidth="1"/>
    <col min="9219" max="9472" width="9.140625" style="644"/>
    <col min="9473" max="9473" width="9.28515625" style="644" customWidth="1"/>
    <col min="9474" max="9474" width="9.85546875" style="644" customWidth="1"/>
    <col min="9475" max="9728" width="9.140625" style="644"/>
    <col min="9729" max="9729" width="9.28515625" style="644" customWidth="1"/>
    <col min="9730" max="9730" width="9.85546875" style="644" customWidth="1"/>
    <col min="9731" max="9984" width="9.140625" style="644"/>
    <col min="9985" max="9985" width="9.28515625" style="644" customWidth="1"/>
    <col min="9986" max="9986" width="9.85546875" style="644" customWidth="1"/>
    <col min="9987" max="10240" width="9.140625" style="644"/>
    <col min="10241" max="10241" width="9.28515625" style="644" customWidth="1"/>
    <col min="10242" max="10242" width="9.85546875" style="644" customWidth="1"/>
    <col min="10243" max="10496" width="9.140625" style="644"/>
    <col min="10497" max="10497" width="9.28515625" style="644" customWidth="1"/>
    <col min="10498" max="10498" width="9.85546875" style="644" customWidth="1"/>
    <col min="10499" max="10752" width="9.140625" style="644"/>
    <col min="10753" max="10753" width="9.28515625" style="644" customWidth="1"/>
    <col min="10754" max="10754" width="9.85546875" style="644" customWidth="1"/>
    <col min="10755" max="11008" width="9.140625" style="644"/>
    <col min="11009" max="11009" width="9.28515625" style="644" customWidth="1"/>
    <col min="11010" max="11010" width="9.85546875" style="644" customWidth="1"/>
    <col min="11011" max="11264" width="9.140625" style="644"/>
    <col min="11265" max="11265" width="9.28515625" style="644" customWidth="1"/>
    <col min="11266" max="11266" width="9.85546875" style="644" customWidth="1"/>
    <col min="11267" max="11520" width="9.140625" style="644"/>
    <col min="11521" max="11521" width="9.28515625" style="644" customWidth="1"/>
    <col min="11522" max="11522" width="9.85546875" style="644" customWidth="1"/>
    <col min="11523" max="11776" width="9.140625" style="644"/>
    <col min="11777" max="11777" width="9.28515625" style="644" customWidth="1"/>
    <col min="11778" max="11778" width="9.85546875" style="644" customWidth="1"/>
    <col min="11779" max="12032" width="9.140625" style="644"/>
    <col min="12033" max="12033" width="9.28515625" style="644" customWidth="1"/>
    <col min="12034" max="12034" width="9.85546875" style="644" customWidth="1"/>
    <col min="12035" max="12288" width="9.140625" style="644"/>
    <col min="12289" max="12289" width="9.28515625" style="644" customWidth="1"/>
    <col min="12290" max="12290" width="9.85546875" style="644" customWidth="1"/>
    <col min="12291" max="12544" width="9.140625" style="644"/>
    <col min="12545" max="12545" width="9.28515625" style="644" customWidth="1"/>
    <col min="12546" max="12546" width="9.85546875" style="644" customWidth="1"/>
    <col min="12547" max="12800" width="9.140625" style="644"/>
    <col min="12801" max="12801" width="9.28515625" style="644" customWidth="1"/>
    <col min="12802" max="12802" width="9.85546875" style="644" customWidth="1"/>
    <col min="12803" max="13056" width="9.140625" style="644"/>
    <col min="13057" max="13057" width="9.28515625" style="644" customWidth="1"/>
    <col min="13058" max="13058" width="9.85546875" style="644" customWidth="1"/>
    <col min="13059" max="13312" width="9.140625" style="644"/>
    <col min="13313" max="13313" width="9.28515625" style="644" customWidth="1"/>
    <col min="13314" max="13314" width="9.85546875" style="644" customWidth="1"/>
    <col min="13315" max="13568" width="9.140625" style="644"/>
    <col min="13569" max="13569" width="9.28515625" style="644" customWidth="1"/>
    <col min="13570" max="13570" width="9.85546875" style="644" customWidth="1"/>
    <col min="13571" max="13824" width="9.140625" style="644"/>
    <col min="13825" max="13825" width="9.28515625" style="644" customWidth="1"/>
    <col min="13826" max="13826" width="9.85546875" style="644" customWidth="1"/>
    <col min="13827" max="14080" width="9.140625" style="644"/>
    <col min="14081" max="14081" width="9.28515625" style="644" customWidth="1"/>
    <col min="14082" max="14082" width="9.85546875" style="644" customWidth="1"/>
    <col min="14083" max="14336" width="9.140625" style="644"/>
    <col min="14337" max="14337" width="9.28515625" style="644" customWidth="1"/>
    <col min="14338" max="14338" width="9.85546875" style="644" customWidth="1"/>
    <col min="14339" max="14592" width="9.140625" style="644"/>
    <col min="14593" max="14593" width="9.28515625" style="644" customWidth="1"/>
    <col min="14594" max="14594" width="9.85546875" style="644" customWidth="1"/>
    <col min="14595" max="14848" width="9.140625" style="644"/>
    <col min="14849" max="14849" width="9.28515625" style="644" customWidth="1"/>
    <col min="14850" max="14850" width="9.85546875" style="644" customWidth="1"/>
    <col min="14851" max="15104" width="9.140625" style="644"/>
    <col min="15105" max="15105" width="9.28515625" style="644" customWidth="1"/>
    <col min="15106" max="15106" width="9.85546875" style="644" customWidth="1"/>
    <col min="15107" max="15360" width="9.140625" style="644"/>
    <col min="15361" max="15361" width="9.28515625" style="644" customWidth="1"/>
    <col min="15362" max="15362" width="9.85546875" style="644" customWidth="1"/>
    <col min="15363" max="15616" width="9.140625" style="644"/>
    <col min="15617" max="15617" width="9.28515625" style="644" customWidth="1"/>
    <col min="15618" max="15618" width="9.85546875" style="644" customWidth="1"/>
    <col min="15619" max="15872" width="9.140625" style="644"/>
    <col min="15873" max="15873" width="9.28515625" style="644" customWidth="1"/>
    <col min="15874" max="15874" width="9.85546875" style="644" customWidth="1"/>
    <col min="15875" max="16128" width="9.140625" style="644"/>
    <col min="16129" max="16129" width="9.28515625" style="644" customWidth="1"/>
    <col min="16130" max="16130" width="9.85546875" style="644" customWidth="1"/>
    <col min="16131" max="16384" width="9.140625" style="644"/>
  </cols>
  <sheetData>
    <row r="1" ht="69" customHeight="1" x14ac:dyDescent="0.2"/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1:E42"/>
  <sheetViews>
    <sheetView zoomScale="90" zoomScaleNormal="90" workbookViewId="0">
      <selection activeCell="B56" sqref="B56"/>
    </sheetView>
  </sheetViews>
  <sheetFormatPr defaultRowHeight="12.75" x14ac:dyDescent="0.2"/>
  <cols>
    <col min="1" max="1" width="20.42578125" style="664" customWidth="1"/>
    <col min="2" max="2" width="14.85546875" style="664" customWidth="1"/>
    <col min="3" max="3" width="13.85546875" style="664" customWidth="1"/>
    <col min="4" max="4" width="15.28515625" style="664" customWidth="1"/>
    <col min="5" max="5" width="20.7109375" style="664" customWidth="1"/>
    <col min="6" max="6" width="9.140625" style="664"/>
    <col min="7" max="7" width="14.85546875" style="664" bestFit="1" customWidth="1"/>
    <col min="8" max="8" width="16" style="664" customWidth="1"/>
    <col min="9" max="9" width="13.28515625" style="664" customWidth="1"/>
    <col min="10" max="11" width="9.140625" style="664"/>
    <col min="12" max="12" width="14.85546875" style="664" customWidth="1"/>
    <col min="13" max="256" width="9.140625" style="664"/>
    <col min="257" max="257" width="20.42578125" style="664" customWidth="1"/>
    <col min="258" max="258" width="14.85546875" style="664" customWidth="1"/>
    <col min="259" max="259" width="13.85546875" style="664" customWidth="1"/>
    <col min="260" max="260" width="15.28515625" style="664" customWidth="1"/>
    <col min="261" max="261" width="20.7109375" style="664" customWidth="1"/>
    <col min="262" max="262" width="9.140625" style="664"/>
    <col min="263" max="263" width="14.85546875" style="664" bestFit="1" customWidth="1"/>
    <col min="264" max="264" width="14" style="664" customWidth="1"/>
    <col min="265" max="265" width="13.28515625" style="664" customWidth="1"/>
    <col min="266" max="267" width="9.140625" style="664"/>
    <col min="268" max="268" width="14.85546875" style="664" customWidth="1"/>
    <col min="269" max="512" width="9.140625" style="664"/>
    <col min="513" max="513" width="20.42578125" style="664" customWidth="1"/>
    <col min="514" max="514" width="14.85546875" style="664" customWidth="1"/>
    <col min="515" max="515" width="13.85546875" style="664" customWidth="1"/>
    <col min="516" max="516" width="15.28515625" style="664" customWidth="1"/>
    <col min="517" max="517" width="20.7109375" style="664" customWidth="1"/>
    <col min="518" max="518" width="9.140625" style="664"/>
    <col min="519" max="519" width="14.85546875" style="664" bestFit="1" customWidth="1"/>
    <col min="520" max="520" width="14" style="664" customWidth="1"/>
    <col min="521" max="521" width="13.28515625" style="664" customWidth="1"/>
    <col min="522" max="523" width="9.140625" style="664"/>
    <col min="524" max="524" width="14.85546875" style="664" customWidth="1"/>
    <col min="525" max="768" width="9.140625" style="664"/>
    <col min="769" max="769" width="20.42578125" style="664" customWidth="1"/>
    <col min="770" max="770" width="14.85546875" style="664" customWidth="1"/>
    <col min="771" max="771" width="13.85546875" style="664" customWidth="1"/>
    <col min="772" max="772" width="15.28515625" style="664" customWidth="1"/>
    <col min="773" max="773" width="20.7109375" style="664" customWidth="1"/>
    <col min="774" max="774" width="9.140625" style="664"/>
    <col min="775" max="775" width="14.85546875" style="664" bestFit="1" customWidth="1"/>
    <col min="776" max="776" width="14" style="664" customWidth="1"/>
    <col min="777" max="777" width="13.28515625" style="664" customWidth="1"/>
    <col min="778" max="779" width="9.140625" style="664"/>
    <col min="780" max="780" width="14.85546875" style="664" customWidth="1"/>
    <col min="781" max="1024" width="9.140625" style="664"/>
    <col min="1025" max="1025" width="20.42578125" style="664" customWidth="1"/>
    <col min="1026" max="1026" width="14.85546875" style="664" customWidth="1"/>
    <col min="1027" max="1027" width="13.85546875" style="664" customWidth="1"/>
    <col min="1028" max="1028" width="15.28515625" style="664" customWidth="1"/>
    <col min="1029" max="1029" width="20.7109375" style="664" customWidth="1"/>
    <col min="1030" max="1030" width="9.140625" style="664"/>
    <col min="1031" max="1031" width="14.85546875" style="664" bestFit="1" customWidth="1"/>
    <col min="1032" max="1032" width="14" style="664" customWidth="1"/>
    <col min="1033" max="1033" width="13.28515625" style="664" customWidth="1"/>
    <col min="1034" max="1035" width="9.140625" style="664"/>
    <col min="1036" max="1036" width="14.85546875" style="664" customWidth="1"/>
    <col min="1037" max="1280" width="9.140625" style="664"/>
    <col min="1281" max="1281" width="20.42578125" style="664" customWidth="1"/>
    <col min="1282" max="1282" width="14.85546875" style="664" customWidth="1"/>
    <col min="1283" max="1283" width="13.85546875" style="664" customWidth="1"/>
    <col min="1284" max="1284" width="15.28515625" style="664" customWidth="1"/>
    <col min="1285" max="1285" width="20.7109375" style="664" customWidth="1"/>
    <col min="1286" max="1286" width="9.140625" style="664"/>
    <col min="1287" max="1287" width="14.85546875" style="664" bestFit="1" customWidth="1"/>
    <col min="1288" max="1288" width="14" style="664" customWidth="1"/>
    <col min="1289" max="1289" width="13.28515625" style="664" customWidth="1"/>
    <col min="1290" max="1291" width="9.140625" style="664"/>
    <col min="1292" max="1292" width="14.85546875" style="664" customWidth="1"/>
    <col min="1293" max="1536" width="9.140625" style="664"/>
    <col min="1537" max="1537" width="20.42578125" style="664" customWidth="1"/>
    <col min="1538" max="1538" width="14.85546875" style="664" customWidth="1"/>
    <col min="1539" max="1539" width="13.85546875" style="664" customWidth="1"/>
    <col min="1540" max="1540" width="15.28515625" style="664" customWidth="1"/>
    <col min="1541" max="1541" width="20.7109375" style="664" customWidth="1"/>
    <col min="1542" max="1542" width="9.140625" style="664"/>
    <col min="1543" max="1543" width="14.85546875" style="664" bestFit="1" customWidth="1"/>
    <col min="1544" max="1544" width="14" style="664" customWidth="1"/>
    <col min="1545" max="1545" width="13.28515625" style="664" customWidth="1"/>
    <col min="1546" max="1547" width="9.140625" style="664"/>
    <col min="1548" max="1548" width="14.85546875" style="664" customWidth="1"/>
    <col min="1549" max="1792" width="9.140625" style="664"/>
    <col min="1793" max="1793" width="20.42578125" style="664" customWidth="1"/>
    <col min="1794" max="1794" width="14.85546875" style="664" customWidth="1"/>
    <col min="1795" max="1795" width="13.85546875" style="664" customWidth="1"/>
    <col min="1796" max="1796" width="15.28515625" style="664" customWidth="1"/>
    <col min="1797" max="1797" width="20.7109375" style="664" customWidth="1"/>
    <col min="1798" max="1798" width="9.140625" style="664"/>
    <col min="1799" max="1799" width="14.85546875" style="664" bestFit="1" customWidth="1"/>
    <col min="1800" max="1800" width="14" style="664" customWidth="1"/>
    <col min="1801" max="1801" width="13.28515625" style="664" customWidth="1"/>
    <col min="1802" max="1803" width="9.140625" style="664"/>
    <col min="1804" max="1804" width="14.85546875" style="664" customWidth="1"/>
    <col min="1805" max="2048" width="9.140625" style="664"/>
    <col min="2049" max="2049" width="20.42578125" style="664" customWidth="1"/>
    <col min="2050" max="2050" width="14.85546875" style="664" customWidth="1"/>
    <col min="2051" max="2051" width="13.85546875" style="664" customWidth="1"/>
    <col min="2052" max="2052" width="15.28515625" style="664" customWidth="1"/>
    <col min="2053" max="2053" width="20.7109375" style="664" customWidth="1"/>
    <col min="2054" max="2054" width="9.140625" style="664"/>
    <col min="2055" max="2055" width="14.85546875" style="664" bestFit="1" customWidth="1"/>
    <col min="2056" max="2056" width="14" style="664" customWidth="1"/>
    <col min="2057" max="2057" width="13.28515625" style="664" customWidth="1"/>
    <col min="2058" max="2059" width="9.140625" style="664"/>
    <col min="2060" max="2060" width="14.85546875" style="664" customWidth="1"/>
    <col min="2061" max="2304" width="9.140625" style="664"/>
    <col min="2305" max="2305" width="20.42578125" style="664" customWidth="1"/>
    <col min="2306" max="2306" width="14.85546875" style="664" customWidth="1"/>
    <col min="2307" max="2307" width="13.85546875" style="664" customWidth="1"/>
    <col min="2308" max="2308" width="15.28515625" style="664" customWidth="1"/>
    <col min="2309" max="2309" width="20.7109375" style="664" customWidth="1"/>
    <col min="2310" max="2310" width="9.140625" style="664"/>
    <col min="2311" max="2311" width="14.85546875" style="664" bestFit="1" customWidth="1"/>
    <col min="2312" max="2312" width="14" style="664" customWidth="1"/>
    <col min="2313" max="2313" width="13.28515625" style="664" customWidth="1"/>
    <col min="2314" max="2315" width="9.140625" style="664"/>
    <col min="2316" max="2316" width="14.85546875" style="664" customWidth="1"/>
    <col min="2317" max="2560" width="9.140625" style="664"/>
    <col min="2561" max="2561" width="20.42578125" style="664" customWidth="1"/>
    <col min="2562" max="2562" width="14.85546875" style="664" customWidth="1"/>
    <col min="2563" max="2563" width="13.85546875" style="664" customWidth="1"/>
    <col min="2564" max="2564" width="15.28515625" style="664" customWidth="1"/>
    <col min="2565" max="2565" width="20.7109375" style="664" customWidth="1"/>
    <col min="2566" max="2566" width="9.140625" style="664"/>
    <col min="2567" max="2567" width="14.85546875" style="664" bestFit="1" customWidth="1"/>
    <col min="2568" max="2568" width="14" style="664" customWidth="1"/>
    <col min="2569" max="2569" width="13.28515625" style="664" customWidth="1"/>
    <col min="2570" max="2571" width="9.140625" style="664"/>
    <col min="2572" max="2572" width="14.85546875" style="664" customWidth="1"/>
    <col min="2573" max="2816" width="9.140625" style="664"/>
    <col min="2817" max="2817" width="20.42578125" style="664" customWidth="1"/>
    <col min="2818" max="2818" width="14.85546875" style="664" customWidth="1"/>
    <col min="2819" max="2819" width="13.85546875" style="664" customWidth="1"/>
    <col min="2820" max="2820" width="15.28515625" style="664" customWidth="1"/>
    <col min="2821" max="2821" width="20.7109375" style="664" customWidth="1"/>
    <col min="2822" max="2822" width="9.140625" style="664"/>
    <col min="2823" max="2823" width="14.85546875" style="664" bestFit="1" customWidth="1"/>
    <col min="2824" max="2824" width="14" style="664" customWidth="1"/>
    <col min="2825" max="2825" width="13.28515625" style="664" customWidth="1"/>
    <col min="2826" max="2827" width="9.140625" style="664"/>
    <col min="2828" max="2828" width="14.85546875" style="664" customWidth="1"/>
    <col min="2829" max="3072" width="9.140625" style="664"/>
    <col min="3073" max="3073" width="20.42578125" style="664" customWidth="1"/>
    <col min="3074" max="3074" width="14.85546875" style="664" customWidth="1"/>
    <col min="3075" max="3075" width="13.85546875" style="664" customWidth="1"/>
    <col min="3076" max="3076" width="15.28515625" style="664" customWidth="1"/>
    <col min="3077" max="3077" width="20.7109375" style="664" customWidth="1"/>
    <col min="3078" max="3078" width="9.140625" style="664"/>
    <col min="3079" max="3079" width="14.85546875" style="664" bestFit="1" customWidth="1"/>
    <col min="3080" max="3080" width="14" style="664" customWidth="1"/>
    <col min="3081" max="3081" width="13.28515625" style="664" customWidth="1"/>
    <col min="3082" max="3083" width="9.140625" style="664"/>
    <col min="3084" max="3084" width="14.85546875" style="664" customWidth="1"/>
    <col min="3085" max="3328" width="9.140625" style="664"/>
    <col min="3329" max="3329" width="20.42578125" style="664" customWidth="1"/>
    <col min="3330" max="3330" width="14.85546875" style="664" customWidth="1"/>
    <col min="3331" max="3331" width="13.85546875" style="664" customWidth="1"/>
    <col min="3332" max="3332" width="15.28515625" style="664" customWidth="1"/>
    <col min="3333" max="3333" width="20.7109375" style="664" customWidth="1"/>
    <col min="3334" max="3334" width="9.140625" style="664"/>
    <col min="3335" max="3335" width="14.85546875" style="664" bestFit="1" customWidth="1"/>
    <col min="3336" max="3336" width="14" style="664" customWidth="1"/>
    <col min="3337" max="3337" width="13.28515625" style="664" customWidth="1"/>
    <col min="3338" max="3339" width="9.140625" style="664"/>
    <col min="3340" max="3340" width="14.85546875" style="664" customWidth="1"/>
    <col min="3341" max="3584" width="9.140625" style="664"/>
    <col min="3585" max="3585" width="20.42578125" style="664" customWidth="1"/>
    <col min="3586" max="3586" width="14.85546875" style="664" customWidth="1"/>
    <col min="3587" max="3587" width="13.85546875" style="664" customWidth="1"/>
    <col min="3588" max="3588" width="15.28515625" style="664" customWidth="1"/>
    <col min="3589" max="3589" width="20.7109375" style="664" customWidth="1"/>
    <col min="3590" max="3590" width="9.140625" style="664"/>
    <col min="3591" max="3591" width="14.85546875" style="664" bestFit="1" customWidth="1"/>
    <col min="3592" max="3592" width="14" style="664" customWidth="1"/>
    <col min="3593" max="3593" width="13.28515625" style="664" customWidth="1"/>
    <col min="3594" max="3595" width="9.140625" style="664"/>
    <col min="3596" max="3596" width="14.85546875" style="664" customWidth="1"/>
    <col min="3597" max="3840" width="9.140625" style="664"/>
    <col min="3841" max="3841" width="20.42578125" style="664" customWidth="1"/>
    <col min="3842" max="3842" width="14.85546875" style="664" customWidth="1"/>
    <col min="3843" max="3843" width="13.85546875" style="664" customWidth="1"/>
    <col min="3844" max="3844" width="15.28515625" style="664" customWidth="1"/>
    <col min="3845" max="3845" width="20.7109375" style="664" customWidth="1"/>
    <col min="3846" max="3846" width="9.140625" style="664"/>
    <col min="3847" max="3847" width="14.85546875" style="664" bestFit="1" customWidth="1"/>
    <col min="3848" max="3848" width="14" style="664" customWidth="1"/>
    <col min="3849" max="3849" width="13.28515625" style="664" customWidth="1"/>
    <col min="3850" max="3851" width="9.140625" style="664"/>
    <col min="3852" max="3852" width="14.85546875" style="664" customWidth="1"/>
    <col min="3853" max="4096" width="9.140625" style="664"/>
    <col min="4097" max="4097" width="20.42578125" style="664" customWidth="1"/>
    <col min="4098" max="4098" width="14.85546875" style="664" customWidth="1"/>
    <col min="4099" max="4099" width="13.85546875" style="664" customWidth="1"/>
    <col min="4100" max="4100" width="15.28515625" style="664" customWidth="1"/>
    <col min="4101" max="4101" width="20.7109375" style="664" customWidth="1"/>
    <col min="4102" max="4102" width="9.140625" style="664"/>
    <col min="4103" max="4103" width="14.85546875" style="664" bestFit="1" customWidth="1"/>
    <col min="4104" max="4104" width="14" style="664" customWidth="1"/>
    <col min="4105" max="4105" width="13.28515625" style="664" customWidth="1"/>
    <col min="4106" max="4107" width="9.140625" style="664"/>
    <col min="4108" max="4108" width="14.85546875" style="664" customWidth="1"/>
    <col min="4109" max="4352" width="9.140625" style="664"/>
    <col min="4353" max="4353" width="20.42578125" style="664" customWidth="1"/>
    <col min="4354" max="4354" width="14.85546875" style="664" customWidth="1"/>
    <col min="4355" max="4355" width="13.85546875" style="664" customWidth="1"/>
    <col min="4356" max="4356" width="15.28515625" style="664" customWidth="1"/>
    <col min="4357" max="4357" width="20.7109375" style="664" customWidth="1"/>
    <col min="4358" max="4358" width="9.140625" style="664"/>
    <col min="4359" max="4359" width="14.85546875" style="664" bestFit="1" customWidth="1"/>
    <col min="4360" max="4360" width="14" style="664" customWidth="1"/>
    <col min="4361" max="4361" width="13.28515625" style="664" customWidth="1"/>
    <col min="4362" max="4363" width="9.140625" style="664"/>
    <col min="4364" max="4364" width="14.85546875" style="664" customWidth="1"/>
    <col min="4365" max="4608" width="9.140625" style="664"/>
    <col min="4609" max="4609" width="20.42578125" style="664" customWidth="1"/>
    <col min="4610" max="4610" width="14.85546875" style="664" customWidth="1"/>
    <col min="4611" max="4611" width="13.85546875" style="664" customWidth="1"/>
    <col min="4612" max="4612" width="15.28515625" style="664" customWidth="1"/>
    <col min="4613" max="4613" width="20.7109375" style="664" customWidth="1"/>
    <col min="4614" max="4614" width="9.140625" style="664"/>
    <col min="4615" max="4615" width="14.85546875" style="664" bestFit="1" customWidth="1"/>
    <col min="4616" max="4616" width="14" style="664" customWidth="1"/>
    <col min="4617" max="4617" width="13.28515625" style="664" customWidth="1"/>
    <col min="4618" max="4619" width="9.140625" style="664"/>
    <col min="4620" max="4620" width="14.85546875" style="664" customWidth="1"/>
    <col min="4621" max="4864" width="9.140625" style="664"/>
    <col min="4865" max="4865" width="20.42578125" style="664" customWidth="1"/>
    <col min="4866" max="4866" width="14.85546875" style="664" customWidth="1"/>
    <col min="4867" max="4867" width="13.85546875" style="664" customWidth="1"/>
    <col min="4868" max="4868" width="15.28515625" style="664" customWidth="1"/>
    <col min="4869" max="4869" width="20.7109375" style="664" customWidth="1"/>
    <col min="4870" max="4870" width="9.140625" style="664"/>
    <col min="4871" max="4871" width="14.85546875" style="664" bestFit="1" customWidth="1"/>
    <col min="4872" max="4872" width="14" style="664" customWidth="1"/>
    <col min="4873" max="4873" width="13.28515625" style="664" customWidth="1"/>
    <col min="4874" max="4875" width="9.140625" style="664"/>
    <col min="4876" max="4876" width="14.85546875" style="664" customWidth="1"/>
    <col min="4877" max="5120" width="9.140625" style="664"/>
    <col min="5121" max="5121" width="20.42578125" style="664" customWidth="1"/>
    <col min="5122" max="5122" width="14.85546875" style="664" customWidth="1"/>
    <col min="5123" max="5123" width="13.85546875" style="664" customWidth="1"/>
    <col min="5124" max="5124" width="15.28515625" style="664" customWidth="1"/>
    <col min="5125" max="5125" width="20.7109375" style="664" customWidth="1"/>
    <col min="5126" max="5126" width="9.140625" style="664"/>
    <col min="5127" max="5127" width="14.85546875" style="664" bestFit="1" customWidth="1"/>
    <col min="5128" max="5128" width="14" style="664" customWidth="1"/>
    <col min="5129" max="5129" width="13.28515625" style="664" customWidth="1"/>
    <col min="5130" max="5131" width="9.140625" style="664"/>
    <col min="5132" max="5132" width="14.85546875" style="664" customWidth="1"/>
    <col min="5133" max="5376" width="9.140625" style="664"/>
    <col min="5377" max="5377" width="20.42578125" style="664" customWidth="1"/>
    <col min="5378" max="5378" width="14.85546875" style="664" customWidth="1"/>
    <col min="5379" max="5379" width="13.85546875" style="664" customWidth="1"/>
    <col min="5380" max="5380" width="15.28515625" style="664" customWidth="1"/>
    <col min="5381" max="5381" width="20.7109375" style="664" customWidth="1"/>
    <col min="5382" max="5382" width="9.140625" style="664"/>
    <col min="5383" max="5383" width="14.85546875" style="664" bestFit="1" customWidth="1"/>
    <col min="5384" max="5384" width="14" style="664" customWidth="1"/>
    <col min="5385" max="5385" width="13.28515625" style="664" customWidth="1"/>
    <col min="5386" max="5387" width="9.140625" style="664"/>
    <col min="5388" max="5388" width="14.85546875" style="664" customWidth="1"/>
    <col min="5389" max="5632" width="9.140625" style="664"/>
    <col min="5633" max="5633" width="20.42578125" style="664" customWidth="1"/>
    <col min="5634" max="5634" width="14.85546875" style="664" customWidth="1"/>
    <col min="5635" max="5635" width="13.85546875" style="664" customWidth="1"/>
    <col min="5636" max="5636" width="15.28515625" style="664" customWidth="1"/>
    <col min="5637" max="5637" width="20.7109375" style="664" customWidth="1"/>
    <col min="5638" max="5638" width="9.140625" style="664"/>
    <col min="5639" max="5639" width="14.85546875" style="664" bestFit="1" customWidth="1"/>
    <col min="5640" max="5640" width="14" style="664" customWidth="1"/>
    <col min="5641" max="5641" width="13.28515625" style="664" customWidth="1"/>
    <col min="5642" max="5643" width="9.140625" style="664"/>
    <col min="5644" max="5644" width="14.85546875" style="664" customWidth="1"/>
    <col min="5645" max="5888" width="9.140625" style="664"/>
    <col min="5889" max="5889" width="20.42578125" style="664" customWidth="1"/>
    <col min="5890" max="5890" width="14.85546875" style="664" customWidth="1"/>
    <col min="5891" max="5891" width="13.85546875" style="664" customWidth="1"/>
    <col min="5892" max="5892" width="15.28515625" style="664" customWidth="1"/>
    <col min="5893" max="5893" width="20.7109375" style="664" customWidth="1"/>
    <col min="5894" max="5894" width="9.140625" style="664"/>
    <col min="5895" max="5895" width="14.85546875" style="664" bestFit="1" customWidth="1"/>
    <col min="5896" max="5896" width="14" style="664" customWidth="1"/>
    <col min="5897" max="5897" width="13.28515625" style="664" customWidth="1"/>
    <col min="5898" max="5899" width="9.140625" style="664"/>
    <col min="5900" max="5900" width="14.85546875" style="664" customWidth="1"/>
    <col min="5901" max="6144" width="9.140625" style="664"/>
    <col min="6145" max="6145" width="20.42578125" style="664" customWidth="1"/>
    <col min="6146" max="6146" width="14.85546875" style="664" customWidth="1"/>
    <col min="6147" max="6147" width="13.85546875" style="664" customWidth="1"/>
    <col min="6148" max="6148" width="15.28515625" style="664" customWidth="1"/>
    <col min="6149" max="6149" width="20.7109375" style="664" customWidth="1"/>
    <col min="6150" max="6150" width="9.140625" style="664"/>
    <col min="6151" max="6151" width="14.85546875" style="664" bestFit="1" customWidth="1"/>
    <col min="6152" max="6152" width="14" style="664" customWidth="1"/>
    <col min="6153" max="6153" width="13.28515625" style="664" customWidth="1"/>
    <col min="6154" max="6155" width="9.140625" style="664"/>
    <col min="6156" max="6156" width="14.85546875" style="664" customWidth="1"/>
    <col min="6157" max="6400" width="9.140625" style="664"/>
    <col min="6401" max="6401" width="20.42578125" style="664" customWidth="1"/>
    <col min="6402" max="6402" width="14.85546875" style="664" customWidth="1"/>
    <col min="6403" max="6403" width="13.85546875" style="664" customWidth="1"/>
    <col min="6404" max="6404" width="15.28515625" style="664" customWidth="1"/>
    <col min="6405" max="6405" width="20.7109375" style="664" customWidth="1"/>
    <col min="6406" max="6406" width="9.140625" style="664"/>
    <col min="6407" max="6407" width="14.85546875" style="664" bestFit="1" customWidth="1"/>
    <col min="6408" max="6408" width="14" style="664" customWidth="1"/>
    <col min="6409" max="6409" width="13.28515625" style="664" customWidth="1"/>
    <col min="6410" max="6411" width="9.140625" style="664"/>
    <col min="6412" max="6412" width="14.85546875" style="664" customWidth="1"/>
    <col min="6413" max="6656" width="9.140625" style="664"/>
    <col min="6657" max="6657" width="20.42578125" style="664" customWidth="1"/>
    <col min="6658" max="6658" width="14.85546875" style="664" customWidth="1"/>
    <col min="6659" max="6659" width="13.85546875" style="664" customWidth="1"/>
    <col min="6660" max="6660" width="15.28515625" style="664" customWidth="1"/>
    <col min="6661" max="6661" width="20.7109375" style="664" customWidth="1"/>
    <col min="6662" max="6662" width="9.140625" style="664"/>
    <col min="6663" max="6663" width="14.85546875" style="664" bestFit="1" customWidth="1"/>
    <col min="6664" max="6664" width="14" style="664" customWidth="1"/>
    <col min="6665" max="6665" width="13.28515625" style="664" customWidth="1"/>
    <col min="6666" max="6667" width="9.140625" style="664"/>
    <col min="6668" max="6668" width="14.85546875" style="664" customWidth="1"/>
    <col min="6669" max="6912" width="9.140625" style="664"/>
    <col min="6913" max="6913" width="20.42578125" style="664" customWidth="1"/>
    <col min="6914" max="6914" width="14.85546875" style="664" customWidth="1"/>
    <col min="6915" max="6915" width="13.85546875" style="664" customWidth="1"/>
    <col min="6916" max="6916" width="15.28515625" style="664" customWidth="1"/>
    <col min="6917" max="6917" width="20.7109375" style="664" customWidth="1"/>
    <col min="6918" max="6918" width="9.140625" style="664"/>
    <col min="6919" max="6919" width="14.85546875" style="664" bestFit="1" customWidth="1"/>
    <col min="6920" max="6920" width="14" style="664" customWidth="1"/>
    <col min="6921" max="6921" width="13.28515625" style="664" customWidth="1"/>
    <col min="6922" max="6923" width="9.140625" style="664"/>
    <col min="6924" max="6924" width="14.85546875" style="664" customWidth="1"/>
    <col min="6925" max="7168" width="9.140625" style="664"/>
    <col min="7169" max="7169" width="20.42578125" style="664" customWidth="1"/>
    <col min="7170" max="7170" width="14.85546875" style="664" customWidth="1"/>
    <col min="7171" max="7171" width="13.85546875" style="664" customWidth="1"/>
    <col min="7172" max="7172" width="15.28515625" style="664" customWidth="1"/>
    <col min="7173" max="7173" width="20.7109375" style="664" customWidth="1"/>
    <col min="7174" max="7174" width="9.140625" style="664"/>
    <col min="7175" max="7175" width="14.85546875" style="664" bestFit="1" customWidth="1"/>
    <col min="7176" max="7176" width="14" style="664" customWidth="1"/>
    <col min="7177" max="7177" width="13.28515625" style="664" customWidth="1"/>
    <col min="7178" max="7179" width="9.140625" style="664"/>
    <col min="7180" max="7180" width="14.85546875" style="664" customWidth="1"/>
    <col min="7181" max="7424" width="9.140625" style="664"/>
    <col min="7425" max="7425" width="20.42578125" style="664" customWidth="1"/>
    <col min="7426" max="7426" width="14.85546875" style="664" customWidth="1"/>
    <col min="7427" max="7427" width="13.85546875" style="664" customWidth="1"/>
    <col min="7428" max="7428" width="15.28515625" style="664" customWidth="1"/>
    <col min="7429" max="7429" width="20.7109375" style="664" customWidth="1"/>
    <col min="7430" max="7430" width="9.140625" style="664"/>
    <col min="7431" max="7431" width="14.85546875" style="664" bestFit="1" customWidth="1"/>
    <col min="7432" max="7432" width="14" style="664" customWidth="1"/>
    <col min="7433" max="7433" width="13.28515625" style="664" customWidth="1"/>
    <col min="7434" max="7435" width="9.140625" style="664"/>
    <col min="7436" max="7436" width="14.85546875" style="664" customWidth="1"/>
    <col min="7437" max="7680" width="9.140625" style="664"/>
    <col min="7681" max="7681" width="20.42578125" style="664" customWidth="1"/>
    <col min="7682" max="7682" width="14.85546875" style="664" customWidth="1"/>
    <col min="7683" max="7683" width="13.85546875" style="664" customWidth="1"/>
    <col min="7684" max="7684" width="15.28515625" style="664" customWidth="1"/>
    <col min="7685" max="7685" width="20.7109375" style="664" customWidth="1"/>
    <col min="7686" max="7686" width="9.140625" style="664"/>
    <col min="7687" max="7687" width="14.85546875" style="664" bestFit="1" customWidth="1"/>
    <col min="7688" max="7688" width="14" style="664" customWidth="1"/>
    <col min="7689" max="7689" width="13.28515625" style="664" customWidth="1"/>
    <col min="7690" max="7691" width="9.140625" style="664"/>
    <col min="7692" max="7692" width="14.85546875" style="664" customWidth="1"/>
    <col min="7693" max="7936" width="9.140625" style="664"/>
    <col min="7937" max="7937" width="20.42578125" style="664" customWidth="1"/>
    <col min="7938" max="7938" width="14.85546875" style="664" customWidth="1"/>
    <col min="7939" max="7939" width="13.85546875" style="664" customWidth="1"/>
    <col min="7940" max="7940" width="15.28515625" style="664" customWidth="1"/>
    <col min="7941" max="7941" width="20.7109375" style="664" customWidth="1"/>
    <col min="7942" max="7942" width="9.140625" style="664"/>
    <col min="7943" max="7943" width="14.85546875" style="664" bestFit="1" customWidth="1"/>
    <col min="7944" max="7944" width="14" style="664" customWidth="1"/>
    <col min="7945" max="7945" width="13.28515625" style="664" customWidth="1"/>
    <col min="7946" max="7947" width="9.140625" style="664"/>
    <col min="7948" max="7948" width="14.85546875" style="664" customWidth="1"/>
    <col min="7949" max="8192" width="9.140625" style="664"/>
    <col min="8193" max="8193" width="20.42578125" style="664" customWidth="1"/>
    <col min="8194" max="8194" width="14.85546875" style="664" customWidth="1"/>
    <col min="8195" max="8195" width="13.85546875" style="664" customWidth="1"/>
    <col min="8196" max="8196" width="15.28515625" style="664" customWidth="1"/>
    <col min="8197" max="8197" width="20.7109375" style="664" customWidth="1"/>
    <col min="8198" max="8198" width="9.140625" style="664"/>
    <col min="8199" max="8199" width="14.85546875" style="664" bestFit="1" customWidth="1"/>
    <col min="8200" max="8200" width="14" style="664" customWidth="1"/>
    <col min="8201" max="8201" width="13.28515625" style="664" customWidth="1"/>
    <col min="8202" max="8203" width="9.140625" style="664"/>
    <col min="8204" max="8204" width="14.85546875" style="664" customWidth="1"/>
    <col min="8205" max="8448" width="9.140625" style="664"/>
    <col min="8449" max="8449" width="20.42578125" style="664" customWidth="1"/>
    <col min="8450" max="8450" width="14.85546875" style="664" customWidth="1"/>
    <col min="8451" max="8451" width="13.85546875" style="664" customWidth="1"/>
    <col min="8452" max="8452" width="15.28515625" style="664" customWidth="1"/>
    <col min="8453" max="8453" width="20.7109375" style="664" customWidth="1"/>
    <col min="8454" max="8454" width="9.140625" style="664"/>
    <col min="8455" max="8455" width="14.85546875" style="664" bestFit="1" customWidth="1"/>
    <col min="8456" max="8456" width="14" style="664" customWidth="1"/>
    <col min="8457" max="8457" width="13.28515625" style="664" customWidth="1"/>
    <col min="8458" max="8459" width="9.140625" style="664"/>
    <col min="8460" max="8460" width="14.85546875" style="664" customWidth="1"/>
    <col min="8461" max="8704" width="9.140625" style="664"/>
    <col min="8705" max="8705" width="20.42578125" style="664" customWidth="1"/>
    <col min="8706" max="8706" width="14.85546875" style="664" customWidth="1"/>
    <col min="8707" max="8707" width="13.85546875" style="664" customWidth="1"/>
    <col min="8708" max="8708" width="15.28515625" style="664" customWidth="1"/>
    <col min="8709" max="8709" width="20.7109375" style="664" customWidth="1"/>
    <col min="8710" max="8710" width="9.140625" style="664"/>
    <col min="8711" max="8711" width="14.85546875" style="664" bestFit="1" customWidth="1"/>
    <col min="8712" max="8712" width="14" style="664" customWidth="1"/>
    <col min="8713" max="8713" width="13.28515625" style="664" customWidth="1"/>
    <col min="8714" max="8715" width="9.140625" style="664"/>
    <col min="8716" max="8716" width="14.85546875" style="664" customWidth="1"/>
    <col min="8717" max="8960" width="9.140625" style="664"/>
    <col min="8961" max="8961" width="20.42578125" style="664" customWidth="1"/>
    <col min="8962" max="8962" width="14.85546875" style="664" customWidth="1"/>
    <col min="8963" max="8963" width="13.85546875" style="664" customWidth="1"/>
    <col min="8964" max="8964" width="15.28515625" style="664" customWidth="1"/>
    <col min="8965" max="8965" width="20.7109375" style="664" customWidth="1"/>
    <col min="8966" max="8966" width="9.140625" style="664"/>
    <col min="8967" max="8967" width="14.85546875" style="664" bestFit="1" customWidth="1"/>
    <col min="8968" max="8968" width="14" style="664" customWidth="1"/>
    <col min="8969" max="8969" width="13.28515625" style="664" customWidth="1"/>
    <col min="8970" max="8971" width="9.140625" style="664"/>
    <col min="8972" max="8972" width="14.85546875" style="664" customWidth="1"/>
    <col min="8973" max="9216" width="9.140625" style="664"/>
    <col min="9217" max="9217" width="20.42578125" style="664" customWidth="1"/>
    <col min="9218" max="9218" width="14.85546875" style="664" customWidth="1"/>
    <col min="9219" max="9219" width="13.85546875" style="664" customWidth="1"/>
    <col min="9220" max="9220" width="15.28515625" style="664" customWidth="1"/>
    <col min="9221" max="9221" width="20.7109375" style="664" customWidth="1"/>
    <col min="9222" max="9222" width="9.140625" style="664"/>
    <col min="9223" max="9223" width="14.85546875" style="664" bestFit="1" customWidth="1"/>
    <col min="9224" max="9224" width="14" style="664" customWidth="1"/>
    <col min="9225" max="9225" width="13.28515625" style="664" customWidth="1"/>
    <col min="9226" max="9227" width="9.140625" style="664"/>
    <col min="9228" max="9228" width="14.85546875" style="664" customWidth="1"/>
    <col min="9229" max="9472" width="9.140625" style="664"/>
    <col min="9473" max="9473" width="20.42578125" style="664" customWidth="1"/>
    <col min="9474" max="9474" width="14.85546875" style="664" customWidth="1"/>
    <col min="9475" max="9475" width="13.85546875" style="664" customWidth="1"/>
    <col min="9476" max="9476" width="15.28515625" style="664" customWidth="1"/>
    <col min="9477" max="9477" width="20.7109375" style="664" customWidth="1"/>
    <col min="9478" max="9478" width="9.140625" style="664"/>
    <col min="9479" max="9479" width="14.85546875" style="664" bestFit="1" customWidth="1"/>
    <col min="9480" max="9480" width="14" style="664" customWidth="1"/>
    <col min="9481" max="9481" width="13.28515625" style="664" customWidth="1"/>
    <col min="9482" max="9483" width="9.140625" style="664"/>
    <col min="9484" max="9484" width="14.85546875" style="664" customWidth="1"/>
    <col min="9485" max="9728" width="9.140625" style="664"/>
    <col min="9729" max="9729" width="20.42578125" style="664" customWidth="1"/>
    <col min="9730" max="9730" width="14.85546875" style="664" customWidth="1"/>
    <col min="9731" max="9731" width="13.85546875" style="664" customWidth="1"/>
    <col min="9732" max="9732" width="15.28515625" style="664" customWidth="1"/>
    <col min="9733" max="9733" width="20.7109375" style="664" customWidth="1"/>
    <col min="9734" max="9734" width="9.140625" style="664"/>
    <col min="9735" max="9735" width="14.85546875" style="664" bestFit="1" customWidth="1"/>
    <col min="9736" max="9736" width="14" style="664" customWidth="1"/>
    <col min="9737" max="9737" width="13.28515625" style="664" customWidth="1"/>
    <col min="9738" max="9739" width="9.140625" style="664"/>
    <col min="9740" max="9740" width="14.85546875" style="664" customWidth="1"/>
    <col min="9741" max="9984" width="9.140625" style="664"/>
    <col min="9985" max="9985" width="20.42578125" style="664" customWidth="1"/>
    <col min="9986" max="9986" width="14.85546875" style="664" customWidth="1"/>
    <col min="9987" max="9987" width="13.85546875" style="664" customWidth="1"/>
    <col min="9988" max="9988" width="15.28515625" style="664" customWidth="1"/>
    <col min="9989" max="9989" width="20.7109375" style="664" customWidth="1"/>
    <col min="9990" max="9990" width="9.140625" style="664"/>
    <col min="9991" max="9991" width="14.85546875" style="664" bestFit="1" customWidth="1"/>
    <col min="9992" max="9992" width="14" style="664" customWidth="1"/>
    <col min="9993" max="9993" width="13.28515625" style="664" customWidth="1"/>
    <col min="9994" max="9995" width="9.140625" style="664"/>
    <col min="9996" max="9996" width="14.85546875" style="664" customWidth="1"/>
    <col min="9997" max="10240" width="9.140625" style="664"/>
    <col min="10241" max="10241" width="20.42578125" style="664" customWidth="1"/>
    <col min="10242" max="10242" width="14.85546875" style="664" customWidth="1"/>
    <col min="10243" max="10243" width="13.85546875" style="664" customWidth="1"/>
    <col min="10244" max="10244" width="15.28515625" style="664" customWidth="1"/>
    <col min="10245" max="10245" width="20.7109375" style="664" customWidth="1"/>
    <col min="10246" max="10246" width="9.140625" style="664"/>
    <col min="10247" max="10247" width="14.85546875" style="664" bestFit="1" customWidth="1"/>
    <col min="10248" max="10248" width="14" style="664" customWidth="1"/>
    <col min="10249" max="10249" width="13.28515625" style="664" customWidth="1"/>
    <col min="10250" max="10251" width="9.140625" style="664"/>
    <col min="10252" max="10252" width="14.85546875" style="664" customWidth="1"/>
    <col min="10253" max="10496" width="9.140625" style="664"/>
    <col min="10497" max="10497" width="20.42578125" style="664" customWidth="1"/>
    <col min="10498" max="10498" width="14.85546875" style="664" customWidth="1"/>
    <col min="10499" max="10499" width="13.85546875" style="664" customWidth="1"/>
    <col min="10500" max="10500" width="15.28515625" style="664" customWidth="1"/>
    <col min="10501" max="10501" width="20.7109375" style="664" customWidth="1"/>
    <col min="10502" max="10502" width="9.140625" style="664"/>
    <col min="10503" max="10503" width="14.85546875" style="664" bestFit="1" customWidth="1"/>
    <col min="10504" max="10504" width="14" style="664" customWidth="1"/>
    <col min="10505" max="10505" width="13.28515625" style="664" customWidth="1"/>
    <col min="10506" max="10507" width="9.140625" style="664"/>
    <col min="10508" max="10508" width="14.85546875" style="664" customWidth="1"/>
    <col min="10509" max="10752" width="9.140625" style="664"/>
    <col min="10753" max="10753" width="20.42578125" style="664" customWidth="1"/>
    <col min="10754" max="10754" width="14.85546875" style="664" customWidth="1"/>
    <col min="10755" max="10755" width="13.85546875" style="664" customWidth="1"/>
    <col min="10756" max="10756" width="15.28515625" style="664" customWidth="1"/>
    <col min="10757" max="10757" width="20.7109375" style="664" customWidth="1"/>
    <col min="10758" max="10758" width="9.140625" style="664"/>
    <col min="10759" max="10759" width="14.85546875" style="664" bestFit="1" customWidth="1"/>
    <col min="10760" max="10760" width="14" style="664" customWidth="1"/>
    <col min="10761" max="10761" width="13.28515625" style="664" customWidth="1"/>
    <col min="10762" max="10763" width="9.140625" style="664"/>
    <col min="10764" max="10764" width="14.85546875" style="664" customWidth="1"/>
    <col min="10765" max="11008" width="9.140625" style="664"/>
    <col min="11009" max="11009" width="20.42578125" style="664" customWidth="1"/>
    <col min="11010" max="11010" width="14.85546875" style="664" customWidth="1"/>
    <col min="11011" max="11011" width="13.85546875" style="664" customWidth="1"/>
    <col min="11012" max="11012" width="15.28515625" style="664" customWidth="1"/>
    <col min="11013" max="11013" width="20.7109375" style="664" customWidth="1"/>
    <col min="11014" max="11014" width="9.140625" style="664"/>
    <col min="11015" max="11015" width="14.85546875" style="664" bestFit="1" customWidth="1"/>
    <col min="11016" max="11016" width="14" style="664" customWidth="1"/>
    <col min="11017" max="11017" width="13.28515625" style="664" customWidth="1"/>
    <col min="11018" max="11019" width="9.140625" style="664"/>
    <col min="11020" max="11020" width="14.85546875" style="664" customWidth="1"/>
    <col min="11021" max="11264" width="9.140625" style="664"/>
    <col min="11265" max="11265" width="20.42578125" style="664" customWidth="1"/>
    <col min="11266" max="11266" width="14.85546875" style="664" customWidth="1"/>
    <col min="11267" max="11267" width="13.85546875" style="664" customWidth="1"/>
    <col min="11268" max="11268" width="15.28515625" style="664" customWidth="1"/>
    <col min="11269" max="11269" width="20.7109375" style="664" customWidth="1"/>
    <col min="11270" max="11270" width="9.140625" style="664"/>
    <col min="11271" max="11271" width="14.85546875" style="664" bestFit="1" customWidth="1"/>
    <col min="11272" max="11272" width="14" style="664" customWidth="1"/>
    <col min="11273" max="11273" width="13.28515625" style="664" customWidth="1"/>
    <col min="11274" max="11275" width="9.140625" style="664"/>
    <col min="11276" max="11276" width="14.85546875" style="664" customWidth="1"/>
    <col min="11277" max="11520" width="9.140625" style="664"/>
    <col min="11521" max="11521" width="20.42578125" style="664" customWidth="1"/>
    <col min="11522" max="11522" width="14.85546875" style="664" customWidth="1"/>
    <col min="11523" max="11523" width="13.85546875" style="664" customWidth="1"/>
    <col min="11524" max="11524" width="15.28515625" style="664" customWidth="1"/>
    <col min="11525" max="11525" width="20.7109375" style="664" customWidth="1"/>
    <col min="11526" max="11526" width="9.140625" style="664"/>
    <col min="11527" max="11527" width="14.85546875" style="664" bestFit="1" customWidth="1"/>
    <col min="11528" max="11528" width="14" style="664" customWidth="1"/>
    <col min="11529" max="11529" width="13.28515625" style="664" customWidth="1"/>
    <col min="11530" max="11531" width="9.140625" style="664"/>
    <col min="11532" max="11532" width="14.85546875" style="664" customWidth="1"/>
    <col min="11533" max="11776" width="9.140625" style="664"/>
    <col min="11777" max="11777" width="20.42578125" style="664" customWidth="1"/>
    <col min="11778" max="11778" width="14.85546875" style="664" customWidth="1"/>
    <col min="11779" max="11779" width="13.85546875" style="664" customWidth="1"/>
    <col min="11780" max="11780" width="15.28515625" style="664" customWidth="1"/>
    <col min="11781" max="11781" width="20.7109375" style="664" customWidth="1"/>
    <col min="11782" max="11782" width="9.140625" style="664"/>
    <col min="11783" max="11783" width="14.85546875" style="664" bestFit="1" customWidth="1"/>
    <col min="11784" max="11784" width="14" style="664" customWidth="1"/>
    <col min="11785" max="11785" width="13.28515625" style="664" customWidth="1"/>
    <col min="11786" max="11787" width="9.140625" style="664"/>
    <col min="11788" max="11788" width="14.85546875" style="664" customWidth="1"/>
    <col min="11789" max="12032" width="9.140625" style="664"/>
    <col min="12033" max="12033" width="20.42578125" style="664" customWidth="1"/>
    <col min="12034" max="12034" width="14.85546875" style="664" customWidth="1"/>
    <col min="12035" max="12035" width="13.85546875" style="664" customWidth="1"/>
    <col min="12036" max="12036" width="15.28515625" style="664" customWidth="1"/>
    <col min="12037" max="12037" width="20.7109375" style="664" customWidth="1"/>
    <col min="12038" max="12038" width="9.140625" style="664"/>
    <col min="12039" max="12039" width="14.85546875" style="664" bestFit="1" customWidth="1"/>
    <col min="12040" max="12040" width="14" style="664" customWidth="1"/>
    <col min="12041" max="12041" width="13.28515625" style="664" customWidth="1"/>
    <col min="12042" max="12043" width="9.140625" style="664"/>
    <col min="12044" max="12044" width="14.85546875" style="664" customWidth="1"/>
    <col min="12045" max="12288" width="9.140625" style="664"/>
    <col min="12289" max="12289" width="20.42578125" style="664" customWidth="1"/>
    <col min="12290" max="12290" width="14.85546875" style="664" customWidth="1"/>
    <col min="12291" max="12291" width="13.85546875" style="664" customWidth="1"/>
    <col min="12292" max="12292" width="15.28515625" style="664" customWidth="1"/>
    <col min="12293" max="12293" width="20.7109375" style="664" customWidth="1"/>
    <col min="12294" max="12294" width="9.140625" style="664"/>
    <col min="12295" max="12295" width="14.85546875" style="664" bestFit="1" customWidth="1"/>
    <col min="12296" max="12296" width="14" style="664" customWidth="1"/>
    <col min="12297" max="12297" width="13.28515625" style="664" customWidth="1"/>
    <col min="12298" max="12299" width="9.140625" style="664"/>
    <col min="12300" max="12300" width="14.85546875" style="664" customWidth="1"/>
    <col min="12301" max="12544" width="9.140625" style="664"/>
    <col min="12545" max="12545" width="20.42578125" style="664" customWidth="1"/>
    <col min="12546" max="12546" width="14.85546875" style="664" customWidth="1"/>
    <col min="12547" max="12547" width="13.85546875" style="664" customWidth="1"/>
    <col min="12548" max="12548" width="15.28515625" style="664" customWidth="1"/>
    <col min="12549" max="12549" width="20.7109375" style="664" customWidth="1"/>
    <col min="12550" max="12550" width="9.140625" style="664"/>
    <col min="12551" max="12551" width="14.85546875" style="664" bestFit="1" customWidth="1"/>
    <col min="12552" max="12552" width="14" style="664" customWidth="1"/>
    <col min="12553" max="12553" width="13.28515625" style="664" customWidth="1"/>
    <col min="12554" max="12555" width="9.140625" style="664"/>
    <col min="12556" max="12556" width="14.85546875" style="664" customWidth="1"/>
    <col min="12557" max="12800" width="9.140625" style="664"/>
    <col min="12801" max="12801" width="20.42578125" style="664" customWidth="1"/>
    <col min="12802" max="12802" width="14.85546875" style="664" customWidth="1"/>
    <col min="12803" max="12803" width="13.85546875" style="664" customWidth="1"/>
    <col min="12804" max="12804" width="15.28515625" style="664" customWidth="1"/>
    <col min="12805" max="12805" width="20.7109375" style="664" customWidth="1"/>
    <col min="12806" max="12806" width="9.140625" style="664"/>
    <col min="12807" max="12807" width="14.85546875" style="664" bestFit="1" customWidth="1"/>
    <col min="12808" max="12808" width="14" style="664" customWidth="1"/>
    <col min="12809" max="12809" width="13.28515625" style="664" customWidth="1"/>
    <col min="12810" max="12811" width="9.140625" style="664"/>
    <col min="12812" max="12812" width="14.85546875" style="664" customWidth="1"/>
    <col min="12813" max="13056" width="9.140625" style="664"/>
    <col min="13057" max="13057" width="20.42578125" style="664" customWidth="1"/>
    <col min="13058" max="13058" width="14.85546875" style="664" customWidth="1"/>
    <col min="13059" max="13059" width="13.85546875" style="664" customWidth="1"/>
    <col min="13060" max="13060" width="15.28515625" style="664" customWidth="1"/>
    <col min="13061" max="13061" width="20.7109375" style="664" customWidth="1"/>
    <col min="13062" max="13062" width="9.140625" style="664"/>
    <col min="13063" max="13063" width="14.85546875" style="664" bestFit="1" customWidth="1"/>
    <col min="13064" max="13064" width="14" style="664" customWidth="1"/>
    <col min="13065" max="13065" width="13.28515625" style="664" customWidth="1"/>
    <col min="13066" max="13067" width="9.140625" style="664"/>
    <col min="13068" max="13068" width="14.85546875" style="664" customWidth="1"/>
    <col min="13069" max="13312" width="9.140625" style="664"/>
    <col min="13313" max="13313" width="20.42578125" style="664" customWidth="1"/>
    <col min="13314" max="13314" width="14.85546875" style="664" customWidth="1"/>
    <col min="13315" max="13315" width="13.85546875" style="664" customWidth="1"/>
    <col min="13316" max="13316" width="15.28515625" style="664" customWidth="1"/>
    <col min="13317" max="13317" width="20.7109375" style="664" customWidth="1"/>
    <col min="13318" max="13318" width="9.140625" style="664"/>
    <col min="13319" max="13319" width="14.85546875" style="664" bestFit="1" customWidth="1"/>
    <col min="13320" max="13320" width="14" style="664" customWidth="1"/>
    <col min="13321" max="13321" width="13.28515625" style="664" customWidth="1"/>
    <col min="13322" max="13323" width="9.140625" style="664"/>
    <col min="13324" max="13324" width="14.85546875" style="664" customWidth="1"/>
    <col min="13325" max="13568" width="9.140625" style="664"/>
    <col min="13569" max="13569" width="20.42578125" style="664" customWidth="1"/>
    <col min="13570" max="13570" width="14.85546875" style="664" customWidth="1"/>
    <col min="13571" max="13571" width="13.85546875" style="664" customWidth="1"/>
    <col min="13572" max="13572" width="15.28515625" style="664" customWidth="1"/>
    <col min="13573" max="13573" width="20.7109375" style="664" customWidth="1"/>
    <col min="13574" max="13574" width="9.140625" style="664"/>
    <col min="13575" max="13575" width="14.85546875" style="664" bestFit="1" customWidth="1"/>
    <col min="13576" max="13576" width="14" style="664" customWidth="1"/>
    <col min="13577" max="13577" width="13.28515625" style="664" customWidth="1"/>
    <col min="13578" max="13579" width="9.140625" style="664"/>
    <col min="13580" max="13580" width="14.85546875" style="664" customWidth="1"/>
    <col min="13581" max="13824" width="9.140625" style="664"/>
    <col min="13825" max="13825" width="20.42578125" style="664" customWidth="1"/>
    <col min="13826" max="13826" width="14.85546875" style="664" customWidth="1"/>
    <col min="13827" max="13827" width="13.85546875" style="664" customWidth="1"/>
    <col min="13828" max="13828" width="15.28515625" style="664" customWidth="1"/>
    <col min="13829" max="13829" width="20.7109375" style="664" customWidth="1"/>
    <col min="13830" max="13830" width="9.140625" style="664"/>
    <col min="13831" max="13831" width="14.85546875" style="664" bestFit="1" customWidth="1"/>
    <col min="13832" max="13832" width="14" style="664" customWidth="1"/>
    <col min="13833" max="13833" width="13.28515625" style="664" customWidth="1"/>
    <col min="13834" max="13835" width="9.140625" style="664"/>
    <col min="13836" max="13836" width="14.85546875" style="664" customWidth="1"/>
    <col min="13837" max="14080" width="9.140625" style="664"/>
    <col min="14081" max="14081" width="20.42578125" style="664" customWidth="1"/>
    <col min="14082" max="14082" width="14.85546875" style="664" customWidth="1"/>
    <col min="14083" max="14083" width="13.85546875" style="664" customWidth="1"/>
    <col min="14084" max="14084" width="15.28515625" style="664" customWidth="1"/>
    <col min="14085" max="14085" width="20.7109375" style="664" customWidth="1"/>
    <col min="14086" max="14086" width="9.140625" style="664"/>
    <col min="14087" max="14087" width="14.85546875" style="664" bestFit="1" customWidth="1"/>
    <col min="14088" max="14088" width="14" style="664" customWidth="1"/>
    <col min="14089" max="14089" width="13.28515625" style="664" customWidth="1"/>
    <col min="14090" max="14091" width="9.140625" style="664"/>
    <col min="14092" max="14092" width="14.85546875" style="664" customWidth="1"/>
    <col min="14093" max="14336" width="9.140625" style="664"/>
    <col min="14337" max="14337" width="20.42578125" style="664" customWidth="1"/>
    <col min="14338" max="14338" width="14.85546875" style="664" customWidth="1"/>
    <col min="14339" max="14339" width="13.85546875" style="664" customWidth="1"/>
    <col min="14340" max="14340" width="15.28515625" style="664" customWidth="1"/>
    <col min="14341" max="14341" width="20.7109375" style="664" customWidth="1"/>
    <col min="14342" max="14342" width="9.140625" style="664"/>
    <col min="14343" max="14343" width="14.85546875" style="664" bestFit="1" customWidth="1"/>
    <col min="14344" max="14344" width="14" style="664" customWidth="1"/>
    <col min="14345" max="14345" width="13.28515625" style="664" customWidth="1"/>
    <col min="14346" max="14347" width="9.140625" style="664"/>
    <col min="14348" max="14348" width="14.85546875" style="664" customWidth="1"/>
    <col min="14349" max="14592" width="9.140625" style="664"/>
    <col min="14593" max="14593" width="20.42578125" style="664" customWidth="1"/>
    <col min="14594" max="14594" width="14.85546875" style="664" customWidth="1"/>
    <col min="14595" max="14595" width="13.85546875" style="664" customWidth="1"/>
    <col min="14596" max="14596" width="15.28515625" style="664" customWidth="1"/>
    <col min="14597" max="14597" width="20.7109375" style="664" customWidth="1"/>
    <col min="14598" max="14598" width="9.140625" style="664"/>
    <col min="14599" max="14599" width="14.85546875" style="664" bestFit="1" customWidth="1"/>
    <col min="14600" max="14600" width="14" style="664" customWidth="1"/>
    <col min="14601" max="14601" width="13.28515625" style="664" customWidth="1"/>
    <col min="14602" max="14603" width="9.140625" style="664"/>
    <col min="14604" max="14604" width="14.85546875" style="664" customWidth="1"/>
    <col min="14605" max="14848" width="9.140625" style="664"/>
    <col min="14849" max="14849" width="20.42578125" style="664" customWidth="1"/>
    <col min="14850" max="14850" width="14.85546875" style="664" customWidth="1"/>
    <col min="14851" max="14851" width="13.85546875" style="664" customWidth="1"/>
    <col min="14852" max="14852" width="15.28515625" style="664" customWidth="1"/>
    <col min="14853" max="14853" width="20.7109375" style="664" customWidth="1"/>
    <col min="14854" max="14854" width="9.140625" style="664"/>
    <col min="14855" max="14855" width="14.85546875" style="664" bestFit="1" customWidth="1"/>
    <col min="14856" max="14856" width="14" style="664" customWidth="1"/>
    <col min="14857" max="14857" width="13.28515625" style="664" customWidth="1"/>
    <col min="14858" max="14859" width="9.140625" style="664"/>
    <col min="14860" max="14860" width="14.85546875" style="664" customWidth="1"/>
    <col min="14861" max="15104" width="9.140625" style="664"/>
    <col min="15105" max="15105" width="20.42578125" style="664" customWidth="1"/>
    <col min="15106" max="15106" width="14.85546875" style="664" customWidth="1"/>
    <col min="15107" max="15107" width="13.85546875" style="664" customWidth="1"/>
    <col min="15108" max="15108" width="15.28515625" style="664" customWidth="1"/>
    <col min="15109" max="15109" width="20.7109375" style="664" customWidth="1"/>
    <col min="15110" max="15110" width="9.140625" style="664"/>
    <col min="15111" max="15111" width="14.85546875" style="664" bestFit="1" customWidth="1"/>
    <col min="15112" max="15112" width="14" style="664" customWidth="1"/>
    <col min="15113" max="15113" width="13.28515625" style="664" customWidth="1"/>
    <col min="15114" max="15115" width="9.140625" style="664"/>
    <col min="15116" max="15116" width="14.85546875" style="664" customWidth="1"/>
    <col min="15117" max="15360" width="9.140625" style="664"/>
    <col min="15361" max="15361" width="20.42578125" style="664" customWidth="1"/>
    <col min="15362" max="15362" width="14.85546875" style="664" customWidth="1"/>
    <col min="15363" max="15363" width="13.85546875" style="664" customWidth="1"/>
    <col min="15364" max="15364" width="15.28515625" style="664" customWidth="1"/>
    <col min="15365" max="15365" width="20.7109375" style="664" customWidth="1"/>
    <col min="15366" max="15366" width="9.140625" style="664"/>
    <col min="15367" max="15367" width="14.85546875" style="664" bestFit="1" customWidth="1"/>
    <col min="15368" max="15368" width="14" style="664" customWidth="1"/>
    <col min="15369" max="15369" width="13.28515625" style="664" customWidth="1"/>
    <col min="15370" max="15371" width="9.140625" style="664"/>
    <col min="15372" max="15372" width="14.85546875" style="664" customWidth="1"/>
    <col min="15373" max="15616" width="9.140625" style="664"/>
    <col min="15617" max="15617" width="20.42578125" style="664" customWidth="1"/>
    <col min="15618" max="15618" width="14.85546875" style="664" customWidth="1"/>
    <col min="15619" max="15619" width="13.85546875" style="664" customWidth="1"/>
    <col min="15620" max="15620" width="15.28515625" style="664" customWidth="1"/>
    <col min="15621" max="15621" width="20.7109375" style="664" customWidth="1"/>
    <col min="15622" max="15622" width="9.140625" style="664"/>
    <col min="15623" max="15623" width="14.85546875" style="664" bestFit="1" customWidth="1"/>
    <col min="15624" max="15624" width="14" style="664" customWidth="1"/>
    <col min="15625" max="15625" width="13.28515625" style="664" customWidth="1"/>
    <col min="15626" max="15627" width="9.140625" style="664"/>
    <col min="15628" max="15628" width="14.85546875" style="664" customWidth="1"/>
    <col min="15629" max="15872" width="9.140625" style="664"/>
    <col min="15873" max="15873" width="20.42578125" style="664" customWidth="1"/>
    <col min="15874" max="15874" width="14.85546875" style="664" customWidth="1"/>
    <col min="15875" max="15875" width="13.85546875" style="664" customWidth="1"/>
    <col min="15876" max="15876" width="15.28515625" style="664" customWidth="1"/>
    <col min="15877" max="15877" width="20.7109375" style="664" customWidth="1"/>
    <col min="15878" max="15878" width="9.140625" style="664"/>
    <col min="15879" max="15879" width="14.85546875" style="664" bestFit="1" customWidth="1"/>
    <col min="15880" max="15880" width="14" style="664" customWidth="1"/>
    <col min="15881" max="15881" width="13.28515625" style="664" customWidth="1"/>
    <col min="15882" max="15883" width="9.140625" style="664"/>
    <col min="15884" max="15884" width="14.85546875" style="664" customWidth="1"/>
    <col min="15885" max="16128" width="9.140625" style="664"/>
    <col min="16129" max="16129" width="20.42578125" style="664" customWidth="1"/>
    <col min="16130" max="16130" width="14.85546875" style="664" customWidth="1"/>
    <col min="16131" max="16131" width="13.85546875" style="664" customWidth="1"/>
    <col min="16132" max="16132" width="15.28515625" style="664" customWidth="1"/>
    <col min="16133" max="16133" width="20.7109375" style="664" customWidth="1"/>
    <col min="16134" max="16134" width="9.140625" style="664"/>
    <col min="16135" max="16135" width="14.85546875" style="664" bestFit="1" customWidth="1"/>
    <col min="16136" max="16136" width="14" style="664" customWidth="1"/>
    <col min="16137" max="16137" width="13.28515625" style="664" customWidth="1"/>
    <col min="16138" max="16139" width="9.140625" style="664"/>
    <col min="16140" max="16140" width="14.85546875" style="664" customWidth="1"/>
    <col min="16141" max="16384" width="9.140625" style="664"/>
  </cols>
  <sheetData>
    <row r="1" spans="1:5" ht="13.5" thickBot="1" x14ac:dyDescent="0.25"/>
    <row r="2" spans="1:5" x14ac:dyDescent="0.2">
      <c r="A2" s="849" t="s">
        <v>757</v>
      </c>
      <c r="B2" s="851" t="s">
        <v>758</v>
      </c>
      <c r="C2" s="852"/>
      <c r="D2" s="852"/>
      <c r="E2" s="853"/>
    </row>
    <row r="3" spans="1:5" ht="51" x14ac:dyDescent="0.2">
      <c r="A3" s="850"/>
      <c r="B3" s="740" t="s">
        <v>759</v>
      </c>
      <c r="C3" s="740" t="s">
        <v>760</v>
      </c>
      <c r="D3" s="741" t="s">
        <v>761</v>
      </c>
      <c r="E3" s="742" t="s">
        <v>762</v>
      </c>
    </row>
    <row r="4" spans="1:5" x14ac:dyDescent="0.2">
      <c r="A4" s="645" t="s">
        <v>763</v>
      </c>
      <c r="B4" s="646">
        <v>9127.4153500000011</v>
      </c>
      <c r="C4" s="647">
        <v>13907.00001</v>
      </c>
      <c r="D4" s="648">
        <f t="shared" ref="D4:D39" si="0">C4-B4</f>
        <v>4779.5846599999986</v>
      </c>
      <c r="E4" s="649">
        <v>0.52365149132826505</v>
      </c>
    </row>
    <row r="5" spans="1:5" x14ac:dyDescent="0.2">
      <c r="A5" s="645" t="s">
        <v>764</v>
      </c>
      <c r="B5" s="646">
        <v>11622.778250000001</v>
      </c>
      <c r="C5" s="647">
        <v>14394.086430000001</v>
      </c>
      <c r="D5" s="648">
        <f t="shared" si="0"/>
        <v>2771.30818</v>
      </c>
      <c r="E5" s="649">
        <v>0.23843767130290039</v>
      </c>
    </row>
    <row r="6" spans="1:5" x14ac:dyDescent="0.2">
      <c r="A6" s="645" t="s">
        <v>765</v>
      </c>
      <c r="B6" s="646">
        <v>29550.100739999994</v>
      </c>
      <c r="C6" s="647">
        <v>35886.49624</v>
      </c>
      <c r="D6" s="648">
        <f t="shared" si="0"/>
        <v>6336.395500000006</v>
      </c>
      <c r="E6" s="649">
        <v>0.21442889673207954</v>
      </c>
    </row>
    <row r="7" spans="1:5" x14ac:dyDescent="0.2">
      <c r="A7" s="645" t="s">
        <v>766</v>
      </c>
      <c r="B7" s="646">
        <v>142853.86965000001</v>
      </c>
      <c r="C7" s="647">
        <v>173184.30894000002</v>
      </c>
      <c r="D7" s="648">
        <f t="shared" si="0"/>
        <v>30330.439290000009</v>
      </c>
      <c r="E7" s="649">
        <v>0.21231793975417879</v>
      </c>
    </row>
    <row r="8" spans="1:5" x14ac:dyDescent="0.2">
      <c r="A8" s="645" t="s">
        <v>767</v>
      </c>
      <c r="B8" s="646">
        <v>10838.103919999998</v>
      </c>
      <c r="C8" s="647">
        <v>13068.42728</v>
      </c>
      <c r="D8" s="648">
        <f t="shared" si="0"/>
        <v>2230.3233600000021</v>
      </c>
      <c r="E8" s="649">
        <v>0.20578538243062017</v>
      </c>
    </row>
    <row r="9" spans="1:5" x14ac:dyDescent="0.2">
      <c r="A9" s="645" t="s">
        <v>768</v>
      </c>
      <c r="B9" s="646">
        <v>10279.49221</v>
      </c>
      <c r="C9" s="647">
        <v>12230.292359999999</v>
      </c>
      <c r="D9" s="648">
        <f t="shared" si="0"/>
        <v>1950.8001499999991</v>
      </c>
      <c r="E9" s="649">
        <v>0.18977592571180124</v>
      </c>
    </row>
    <row r="10" spans="1:5" x14ac:dyDescent="0.2">
      <c r="A10" s="645" t="s">
        <v>769</v>
      </c>
      <c r="B10" s="646">
        <v>18657.018019999996</v>
      </c>
      <c r="C10" s="647">
        <v>21738.077810000003</v>
      </c>
      <c r="D10" s="648">
        <f t="shared" si="0"/>
        <v>3081.0597900000066</v>
      </c>
      <c r="E10" s="649">
        <v>0.16514213507738296</v>
      </c>
    </row>
    <row r="11" spans="1:5" x14ac:dyDescent="0.2">
      <c r="A11" s="645" t="s">
        <v>770</v>
      </c>
      <c r="B11" s="646">
        <v>9780.9559699999991</v>
      </c>
      <c r="C11" s="647">
        <v>11346.39064</v>
      </c>
      <c r="D11" s="648">
        <f t="shared" si="0"/>
        <v>1565.4346700000006</v>
      </c>
      <c r="E11" s="649">
        <v>0.16004925027793582</v>
      </c>
    </row>
    <row r="12" spans="1:5" x14ac:dyDescent="0.2">
      <c r="A12" s="645" t="s">
        <v>771</v>
      </c>
      <c r="B12" s="646">
        <v>8725.9760399999996</v>
      </c>
      <c r="C12" s="647">
        <v>10065.094579999997</v>
      </c>
      <c r="D12" s="648">
        <f t="shared" si="0"/>
        <v>1339.1185399999977</v>
      </c>
      <c r="E12" s="649">
        <v>0.15346346745183115</v>
      </c>
    </row>
    <row r="13" spans="1:5" x14ac:dyDescent="0.2">
      <c r="A13" s="645" t="s">
        <v>772</v>
      </c>
      <c r="B13" s="646">
        <v>2783.3116199999999</v>
      </c>
      <c r="C13" s="647">
        <v>3192.8116400000004</v>
      </c>
      <c r="D13" s="648">
        <f t="shared" si="0"/>
        <v>409.5000200000004</v>
      </c>
      <c r="E13" s="649">
        <v>0.14712690345466983</v>
      </c>
    </row>
    <row r="14" spans="1:5" x14ac:dyDescent="0.2">
      <c r="A14" s="645" t="s">
        <v>773</v>
      </c>
      <c r="B14" s="646">
        <v>2853.9133700000002</v>
      </c>
      <c r="C14" s="647">
        <v>3262.8383499999995</v>
      </c>
      <c r="D14" s="648">
        <f t="shared" si="0"/>
        <v>408.92497999999932</v>
      </c>
      <c r="E14" s="649">
        <v>0.14328570176606292</v>
      </c>
    </row>
    <row r="15" spans="1:5" x14ac:dyDescent="0.2">
      <c r="A15" s="645" t="s">
        <v>774</v>
      </c>
      <c r="B15" s="646">
        <v>15978.104799999997</v>
      </c>
      <c r="C15" s="647">
        <v>18223.385160000005</v>
      </c>
      <c r="D15" s="648">
        <f t="shared" si="0"/>
        <v>2245.2803600000079</v>
      </c>
      <c r="E15" s="649">
        <v>0.14052232026917277</v>
      </c>
    </row>
    <row r="16" spans="1:5" x14ac:dyDescent="0.2">
      <c r="A16" s="645" t="s">
        <v>775</v>
      </c>
      <c r="B16" s="646">
        <v>5034.560379999999</v>
      </c>
      <c r="C16" s="647">
        <v>5588.0580200000013</v>
      </c>
      <c r="D16" s="648">
        <f t="shared" si="0"/>
        <v>553.49764000000232</v>
      </c>
      <c r="E16" s="649">
        <v>0.1099396170118041</v>
      </c>
    </row>
    <row r="17" spans="1:5" x14ac:dyDescent="0.2">
      <c r="A17" s="645" t="s">
        <v>776</v>
      </c>
      <c r="B17" s="646">
        <v>42292.668859999991</v>
      </c>
      <c r="C17" s="647">
        <v>46665.970239999995</v>
      </c>
      <c r="D17" s="648">
        <f t="shared" si="0"/>
        <v>4373.3013800000044</v>
      </c>
      <c r="E17" s="649">
        <v>0.10340566102547943</v>
      </c>
    </row>
    <row r="18" spans="1:5" x14ac:dyDescent="0.2">
      <c r="A18" s="645" t="s">
        <v>777</v>
      </c>
      <c r="B18" s="646">
        <v>8259.3752499999991</v>
      </c>
      <c r="C18" s="647">
        <v>9079.5915300000015</v>
      </c>
      <c r="D18" s="648">
        <f t="shared" si="0"/>
        <v>820.21628000000237</v>
      </c>
      <c r="E18" s="649">
        <v>9.9307302934323216E-2</v>
      </c>
    </row>
    <row r="19" spans="1:5" x14ac:dyDescent="0.2">
      <c r="A19" s="645" t="s">
        <v>778</v>
      </c>
      <c r="B19" s="646">
        <v>19079.233269999997</v>
      </c>
      <c r="C19" s="647">
        <v>20951.368279999999</v>
      </c>
      <c r="D19" s="648">
        <f t="shared" si="0"/>
        <v>1872.1350100000018</v>
      </c>
      <c r="E19" s="649">
        <v>9.8124226666054248E-2</v>
      </c>
    </row>
    <row r="20" spans="1:5" x14ac:dyDescent="0.2">
      <c r="A20" s="645" t="s">
        <v>779</v>
      </c>
      <c r="B20" s="646">
        <v>20164.834060000001</v>
      </c>
      <c r="C20" s="647">
        <v>21798.828990000002</v>
      </c>
      <c r="D20" s="648">
        <f t="shared" si="0"/>
        <v>1633.9949300000007</v>
      </c>
      <c r="E20" s="649">
        <v>8.103190560051643E-2</v>
      </c>
    </row>
    <row r="21" spans="1:5" x14ac:dyDescent="0.2">
      <c r="A21" s="645" t="s">
        <v>780</v>
      </c>
      <c r="B21" s="646">
        <v>16494.769049999995</v>
      </c>
      <c r="C21" s="647">
        <v>17719.262040000001</v>
      </c>
      <c r="D21" s="648">
        <f t="shared" si="0"/>
        <v>1224.4929900000061</v>
      </c>
      <c r="E21" s="649">
        <v>7.4235230956447129E-2</v>
      </c>
    </row>
    <row r="22" spans="1:5" x14ac:dyDescent="0.2">
      <c r="A22" s="645" t="s">
        <v>781</v>
      </c>
      <c r="B22" s="646">
        <v>7061.37763</v>
      </c>
      <c r="C22" s="647">
        <v>7580.4867400000012</v>
      </c>
      <c r="D22" s="648">
        <f t="shared" si="0"/>
        <v>519.10911000000124</v>
      </c>
      <c r="E22" s="649">
        <v>7.3513857663494164E-2</v>
      </c>
    </row>
    <row r="23" spans="1:5" x14ac:dyDescent="0.2">
      <c r="A23" s="645" t="s">
        <v>782</v>
      </c>
      <c r="B23" s="646">
        <v>8396.5756800000017</v>
      </c>
      <c r="C23" s="647">
        <v>8973.5063300000002</v>
      </c>
      <c r="D23" s="648">
        <f t="shared" si="0"/>
        <v>576.93064999999842</v>
      </c>
      <c r="E23" s="649">
        <v>6.8710230454327004E-2</v>
      </c>
    </row>
    <row r="24" spans="1:5" x14ac:dyDescent="0.2">
      <c r="A24" s="645" t="s">
        <v>783</v>
      </c>
      <c r="B24" s="646">
        <v>35537.908109999989</v>
      </c>
      <c r="C24" s="647">
        <v>37973.623500000002</v>
      </c>
      <c r="D24" s="648">
        <f t="shared" si="0"/>
        <v>2435.7153900000121</v>
      </c>
      <c r="E24" s="649">
        <v>6.8538513366087184E-2</v>
      </c>
    </row>
    <row r="25" spans="1:5" x14ac:dyDescent="0.2">
      <c r="A25" s="645" t="s">
        <v>784</v>
      </c>
      <c r="B25" s="646">
        <v>6180.7634300000018</v>
      </c>
      <c r="C25" s="647">
        <v>6501.5511699999997</v>
      </c>
      <c r="D25" s="648">
        <f t="shared" si="0"/>
        <v>320.78773999999794</v>
      </c>
      <c r="E25" s="649">
        <v>5.1900989842608825E-2</v>
      </c>
    </row>
    <row r="26" spans="1:5" x14ac:dyDescent="0.2">
      <c r="A26" s="645" t="s">
        <v>785</v>
      </c>
      <c r="B26" s="646">
        <v>9121.6084999999985</v>
      </c>
      <c r="C26" s="647">
        <v>9547.6299500000005</v>
      </c>
      <c r="D26" s="648">
        <f t="shared" si="0"/>
        <v>426.02145000000201</v>
      </c>
      <c r="E26" s="649">
        <v>4.6704640963268984E-2</v>
      </c>
    </row>
    <row r="27" spans="1:5" x14ac:dyDescent="0.2">
      <c r="A27" s="645" t="s">
        <v>786</v>
      </c>
      <c r="B27" s="646">
        <v>15196.72624</v>
      </c>
      <c r="C27" s="647">
        <v>15831.651350000004</v>
      </c>
      <c r="D27" s="648">
        <f t="shared" si="0"/>
        <v>634.92511000000377</v>
      </c>
      <c r="E27" s="649">
        <v>4.1780387431655353E-2</v>
      </c>
    </row>
    <row r="28" spans="1:5" x14ac:dyDescent="0.2">
      <c r="A28" s="645" t="s">
        <v>787</v>
      </c>
      <c r="B28" s="646">
        <v>13322.98128</v>
      </c>
      <c r="C28" s="647">
        <v>13740.44548</v>
      </c>
      <c r="D28" s="648">
        <f t="shared" si="0"/>
        <v>417.46420000000035</v>
      </c>
      <c r="E28" s="649">
        <v>3.1334142953926003E-2</v>
      </c>
    </row>
    <row r="29" spans="1:5" x14ac:dyDescent="0.2">
      <c r="A29" s="645" t="s">
        <v>788</v>
      </c>
      <c r="B29" s="646">
        <v>3615.8827400000014</v>
      </c>
      <c r="C29" s="647">
        <v>3722.8557100000003</v>
      </c>
      <c r="D29" s="648">
        <f t="shared" si="0"/>
        <v>106.9729699999989</v>
      </c>
      <c r="E29" s="649">
        <v>2.9584192213046867E-2</v>
      </c>
    </row>
    <row r="30" spans="1:5" x14ac:dyDescent="0.2">
      <c r="A30" s="645" t="s">
        <v>789</v>
      </c>
      <c r="B30" s="646">
        <v>26217.858579999993</v>
      </c>
      <c r="C30" s="647">
        <v>26905.317829999993</v>
      </c>
      <c r="D30" s="648">
        <f t="shared" si="0"/>
        <v>687.45924999999988</v>
      </c>
      <c r="E30" s="649">
        <v>2.6221029757343306E-2</v>
      </c>
    </row>
    <row r="31" spans="1:5" x14ac:dyDescent="0.2">
      <c r="A31" s="645" t="s">
        <v>790</v>
      </c>
      <c r="B31" s="646">
        <v>6433.1352100000004</v>
      </c>
      <c r="C31" s="647">
        <v>6561.0000500000006</v>
      </c>
      <c r="D31" s="648">
        <f t="shared" si="0"/>
        <v>127.86484000000019</v>
      </c>
      <c r="E31" s="649">
        <v>1.987597583853673E-2</v>
      </c>
    </row>
    <row r="32" spans="1:5" x14ac:dyDescent="0.2">
      <c r="A32" s="645" t="s">
        <v>791</v>
      </c>
      <c r="B32" s="646">
        <v>28982.542869999997</v>
      </c>
      <c r="C32" s="647">
        <v>29540.114819999995</v>
      </c>
      <c r="D32" s="648">
        <f t="shared" si="0"/>
        <v>557.57194999999774</v>
      </c>
      <c r="E32" s="649">
        <v>1.9238199784641585E-2</v>
      </c>
    </row>
    <row r="33" spans="1:5" x14ac:dyDescent="0.2">
      <c r="A33" s="645" t="s">
        <v>792</v>
      </c>
      <c r="B33" s="646">
        <v>12374.366970000003</v>
      </c>
      <c r="C33" s="647">
        <v>12518.364989999998</v>
      </c>
      <c r="D33" s="648">
        <f t="shared" si="0"/>
        <v>143.99801999999545</v>
      </c>
      <c r="E33" s="649">
        <v>1.1636798904469225E-2</v>
      </c>
    </row>
    <row r="34" spans="1:5" x14ac:dyDescent="0.2">
      <c r="A34" s="645" t="s">
        <v>793</v>
      </c>
      <c r="B34" s="646">
        <v>20455.917150000001</v>
      </c>
      <c r="C34" s="647">
        <v>20691.491269999995</v>
      </c>
      <c r="D34" s="648">
        <f t="shared" si="0"/>
        <v>235.57411999999385</v>
      </c>
      <c r="E34" s="649">
        <v>1.1516184694754461E-2</v>
      </c>
    </row>
    <row r="35" spans="1:5" x14ac:dyDescent="0.2">
      <c r="A35" s="645" t="s">
        <v>794</v>
      </c>
      <c r="B35" s="646">
        <v>18220.978450000002</v>
      </c>
      <c r="C35" s="647">
        <v>18123.892889999996</v>
      </c>
      <c r="D35" s="648">
        <f t="shared" si="0"/>
        <v>-97.085560000006808</v>
      </c>
      <c r="E35" s="650">
        <v>-5.3282297801086065E-3</v>
      </c>
    </row>
    <row r="36" spans="1:5" x14ac:dyDescent="0.2">
      <c r="A36" s="645" t="s">
        <v>795</v>
      </c>
      <c r="B36" s="646">
        <v>21607.205829999999</v>
      </c>
      <c r="C36" s="647">
        <v>20658.572479999992</v>
      </c>
      <c r="D36" s="648">
        <f t="shared" si="0"/>
        <v>-948.63335000000734</v>
      </c>
      <c r="E36" s="650">
        <v>-4.3903564276825624E-2</v>
      </c>
    </row>
    <row r="37" spans="1:5" x14ac:dyDescent="0.2">
      <c r="A37" s="645" t="s">
        <v>796</v>
      </c>
      <c r="B37" s="646">
        <v>10104.40256</v>
      </c>
      <c r="C37" s="647">
        <v>9544.0351699999992</v>
      </c>
      <c r="D37" s="648">
        <f t="shared" si="0"/>
        <v>-560.36739000000125</v>
      </c>
      <c r="E37" s="650">
        <v>-5.54577459352531E-2</v>
      </c>
    </row>
    <row r="38" spans="1:5" x14ac:dyDescent="0.2">
      <c r="A38" s="645" t="s">
        <v>797</v>
      </c>
      <c r="B38" s="646">
        <v>13444.591390000001</v>
      </c>
      <c r="C38" s="647">
        <v>12592.825280000001</v>
      </c>
      <c r="D38" s="648">
        <f t="shared" si="0"/>
        <v>-851.76611000000048</v>
      </c>
      <c r="E38" s="650">
        <v>-6.3353811602897658E-2</v>
      </c>
    </row>
    <row r="39" spans="1:5" x14ac:dyDescent="0.2">
      <c r="A39" s="645" t="s">
        <v>798</v>
      </c>
      <c r="B39" s="646">
        <v>6322.5200099999993</v>
      </c>
      <c r="C39" s="647">
        <v>5391.1591800000006</v>
      </c>
      <c r="D39" s="648">
        <f t="shared" si="0"/>
        <v>-931.36082999999871</v>
      </c>
      <c r="E39" s="650">
        <v>-0.14730848277694875</v>
      </c>
    </row>
    <row r="40" spans="1:5" ht="13.5" thickBot="1" x14ac:dyDescent="0.25">
      <c r="A40" s="743" t="s">
        <v>799</v>
      </c>
      <c r="B40" s="653">
        <f>SUM(B4:B39)</f>
        <v>646973.82343999983</v>
      </c>
      <c r="C40" s="653">
        <f>SUM(C4:C39)</f>
        <v>718700.81273000001</v>
      </c>
      <c r="D40" s="653">
        <f>SUM(D4:D39)</f>
        <v>71726.989290000027</v>
      </c>
      <c r="E40" s="744">
        <v>0.11086536532285507</v>
      </c>
    </row>
    <row r="41" spans="1:5" ht="14.25" thickTop="1" thickBot="1" x14ac:dyDescent="0.25">
      <c r="A41" s="651" t="s">
        <v>800</v>
      </c>
      <c r="B41" s="652">
        <v>20174.030649999993</v>
      </c>
      <c r="C41" s="647">
        <v>16872.034169999999</v>
      </c>
      <c r="D41" s="653">
        <f>C41-B41</f>
        <v>-3301.9964799999943</v>
      </c>
      <c r="E41" s="654">
        <v>-0.16367559548641786</v>
      </c>
    </row>
    <row r="42" spans="1:5" ht="14.25" thickTop="1" thickBot="1" x14ac:dyDescent="0.25">
      <c r="A42" s="745" t="s">
        <v>801</v>
      </c>
      <c r="B42" s="746">
        <f>SUM(B40:B41)</f>
        <v>667147.8540899998</v>
      </c>
      <c r="C42" s="746">
        <f>SUM(C40:C41)</f>
        <v>735572.8469</v>
      </c>
      <c r="D42" s="746">
        <f>SUM(D40:D41)</f>
        <v>68424.992810000025</v>
      </c>
      <c r="E42" s="747">
        <v>0.10256346084382262</v>
      </c>
    </row>
  </sheetData>
  <mergeCells count="2">
    <mergeCell ref="A2:A3"/>
    <mergeCell ref="B2:E2"/>
  </mergeCells>
  <conditionalFormatting sqref="D4:D39">
    <cfRule type="cellIs" dxfId="4" priority="3" stopIfTrue="1" operator="lessThan">
      <formula>0</formula>
    </cfRule>
  </conditionalFormatting>
  <conditionalFormatting sqref="D40">
    <cfRule type="cellIs" dxfId="3" priority="1" stopIfTrue="1" operator="lessThan">
      <formula>0</formula>
    </cfRule>
  </conditionalFormatting>
  <conditionalFormatting sqref="D41">
    <cfRule type="cellIs" dxfId="2" priority="2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4:L18"/>
  <sheetViews>
    <sheetView zoomScale="80" zoomScaleNormal="80" workbookViewId="0">
      <selection activeCell="B56" sqref="B56"/>
    </sheetView>
  </sheetViews>
  <sheetFormatPr defaultRowHeight="14.25" x14ac:dyDescent="0.2"/>
  <cols>
    <col min="1" max="1" width="16.140625" style="655" customWidth="1"/>
    <col min="2" max="2" width="16.7109375" style="655" bestFit="1" customWidth="1"/>
    <col min="3" max="3" width="26.85546875" style="655" customWidth="1"/>
    <col min="4" max="4" width="20" style="655" customWidth="1"/>
    <col min="5" max="5" width="13.5703125" style="655" customWidth="1"/>
    <col min="6" max="6" width="14.28515625" style="655" customWidth="1"/>
    <col min="7" max="7" width="12.42578125" style="655" bestFit="1" customWidth="1"/>
    <col min="8" max="8" width="13.5703125" style="655" bestFit="1" customWidth="1"/>
    <col min="9" max="9" width="16.28515625" style="655" customWidth="1"/>
    <col min="10" max="10" width="15.42578125" style="655" customWidth="1"/>
    <col min="11" max="11" width="12.42578125" style="655" bestFit="1" customWidth="1"/>
    <col min="12" max="250" width="9.140625" style="655"/>
    <col min="251" max="252" width="18" style="655" customWidth="1"/>
    <col min="253" max="253" width="22.28515625" style="655" customWidth="1"/>
    <col min="254" max="254" width="20.140625" style="655" customWidth="1"/>
    <col min="255" max="255" width="17.28515625" style="655" customWidth="1"/>
    <col min="256" max="256" width="9.140625" style="655"/>
    <col min="257" max="257" width="13.85546875" style="655" bestFit="1" customWidth="1"/>
    <col min="258" max="258" width="16.7109375" style="655" bestFit="1" customWidth="1"/>
    <col min="259" max="259" width="12.7109375" style="655" bestFit="1" customWidth="1"/>
    <col min="260" max="506" width="9.140625" style="655"/>
    <col min="507" max="508" width="18" style="655" customWidth="1"/>
    <col min="509" max="509" width="22.28515625" style="655" customWidth="1"/>
    <col min="510" max="510" width="20.140625" style="655" customWidth="1"/>
    <col min="511" max="511" width="17.28515625" style="655" customWidth="1"/>
    <col min="512" max="512" width="9.140625" style="655"/>
    <col min="513" max="513" width="13.85546875" style="655" bestFit="1" customWidth="1"/>
    <col min="514" max="514" width="16.7109375" style="655" bestFit="1" customWidth="1"/>
    <col min="515" max="515" width="12.7109375" style="655" bestFit="1" customWidth="1"/>
    <col min="516" max="762" width="9.140625" style="655"/>
    <col min="763" max="764" width="18" style="655" customWidth="1"/>
    <col min="765" max="765" width="22.28515625" style="655" customWidth="1"/>
    <col min="766" max="766" width="20.140625" style="655" customWidth="1"/>
    <col min="767" max="767" width="17.28515625" style="655" customWidth="1"/>
    <col min="768" max="768" width="9.140625" style="655"/>
    <col min="769" max="769" width="13.85546875" style="655" bestFit="1" customWidth="1"/>
    <col min="770" max="770" width="16.7109375" style="655" bestFit="1" customWidth="1"/>
    <col min="771" max="771" width="12.7109375" style="655" bestFit="1" customWidth="1"/>
    <col min="772" max="1018" width="9.140625" style="655"/>
    <col min="1019" max="1020" width="18" style="655" customWidth="1"/>
    <col min="1021" max="1021" width="22.28515625" style="655" customWidth="1"/>
    <col min="1022" max="1022" width="20.140625" style="655" customWidth="1"/>
    <col min="1023" max="1023" width="17.28515625" style="655" customWidth="1"/>
    <col min="1024" max="1024" width="9.140625" style="655"/>
    <col min="1025" max="1025" width="13.85546875" style="655" bestFit="1" customWidth="1"/>
    <col min="1026" max="1026" width="16.7109375" style="655" bestFit="1" customWidth="1"/>
    <col min="1027" max="1027" width="12.7109375" style="655" bestFit="1" customWidth="1"/>
    <col min="1028" max="1274" width="9.140625" style="655"/>
    <col min="1275" max="1276" width="18" style="655" customWidth="1"/>
    <col min="1277" max="1277" width="22.28515625" style="655" customWidth="1"/>
    <col min="1278" max="1278" width="20.140625" style="655" customWidth="1"/>
    <col min="1279" max="1279" width="17.28515625" style="655" customWidth="1"/>
    <col min="1280" max="1280" width="9.140625" style="655"/>
    <col min="1281" max="1281" width="13.85546875" style="655" bestFit="1" customWidth="1"/>
    <col min="1282" max="1282" width="16.7109375" style="655" bestFit="1" customWidth="1"/>
    <col min="1283" max="1283" width="12.7109375" style="655" bestFit="1" customWidth="1"/>
    <col min="1284" max="1530" width="9.140625" style="655"/>
    <col min="1531" max="1532" width="18" style="655" customWidth="1"/>
    <col min="1533" max="1533" width="22.28515625" style="655" customWidth="1"/>
    <col min="1534" max="1534" width="20.140625" style="655" customWidth="1"/>
    <col min="1535" max="1535" width="17.28515625" style="655" customWidth="1"/>
    <col min="1536" max="1536" width="9.140625" style="655"/>
    <col min="1537" max="1537" width="13.85546875" style="655" bestFit="1" customWidth="1"/>
    <col min="1538" max="1538" width="16.7109375" style="655" bestFit="1" customWidth="1"/>
    <col min="1539" max="1539" width="12.7109375" style="655" bestFit="1" customWidth="1"/>
    <col min="1540" max="1786" width="9.140625" style="655"/>
    <col min="1787" max="1788" width="18" style="655" customWidth="1"/>
    <col min="1789" max="1789" width="22.28515625" style="655" customWidth="1"/>
    <col min="1790" max="1790" width="20.140625" style="655" customWidth="1"/>
    <col min="1791" max="1791" width="17.28515625" style="655" customWidth="1"/>
    <col min="1792" max="1792" width="9.140625" style="655"/>
    <col min="1793" max="1793" width="13.85546875" style="655" bestFit="1" customWidth="1"/>
    <col min="1794" max="1794" width="16.7109375" style="655" bestFit="1" customWidth="1"/>
    <col min="1795" max="1795" width="12.7109375" style="655" bestFit="1" customWidth="1"/>
    <col min="1796" max="2042" width="9.140625" style="655"/>
    <col min="2043" max="2044" width="18" style="655" customWidth="1"/>
    <col min="2045" max="2045" width="22.28515625" style="655" customWidth="1"/>
    <col min="2046" max="2046" width="20.140625" style="655" customWidth="1"/>
    <col min="2047" max="2047" width="17.28515625" style="655" customWidth="1"/>
    <col min="2048" max="2048" width="9.140625" style="655"/>
    <col min="2049" max="2049" width="13.85546875" style="655" bestFit="1" customWidth="1"/>
    <col min="2050" max="2050" width="16.7109375" style="655" bestFit="1" customWidth="1"/>
    <col min="2051" max="2051" width="12.7109375" style="655" bestFit="1" customWidth="1"/>
    <col min="2052" max="2298" width="9.140625" style="655"/>
    <col min="2299" max="2300" width="18" style="655" customWidth="1"/>
    <col min="2301" max="2301" width="22.28515625" style="655" customWidth="1"/>
    <col min="2302" max="2302" width="20.140625" style="655" customWidth="1"/>
    <col min="2303" max="2303" width="17.28515625" style="655" customWidth="1"/>
    <col min="2304" max="2304" width="9.140625" style="655"/>
    <col min="2305" max="2305" width="13.85546875" style="655" bestFit="1" customWidth="1"/>
    <col min="2306" max="2306" width="16.7109375" style="655" bestFit="1" customWidth="1"/>
    <col min="2307" max="2307" width="12.7109375" style="655" bestFit="1" customWidth="1"/>
    <col min="2308" max="2554" width="9.140625" style="655"/>
    <col min="2555" max="2556" width="18" style="655" customWidth="1"/>
    <col min="2557" max="2557" width="22.28515625" style="655" customWidth="1"/>
    <col min="2558" max="2558" width="20.140625" style="655" customWidth="1"/>
    <col min="2559" max="2559" width="17.28515625" style="655" customWidth="1"/>
    <col min="2560" max="2560" width="9.140625" style="655"/>
    <col min="2561" max="2561" width="13.85546875" style="655" bestFit="1" customWidth="1"/>
    <col min="2562" max="2562" width="16.7109375" style="655" bestFit="1" customWidth="1"/>
    <col min="2563" max="2563" width="12.7109375" style="655" bestFit="1" customWidth="1"/>
    <col min="2564" max="2810" width="9.140625" style="655"/>
    <col min="2811" max="2812" width="18" style="655" customWidth="1"/>
    <col min="2813" max="2813" width="22.28515625" style="655" customWidth="1"/>
    <col min="2814" max="2814" width="20.140625" style="655" customWidth="1"/>
    <col min="2815" max="2815" width="17.28515625" style="655" customWidth="1"/>
    <col min="2816" max="2816" width="9.140625" style="655"/>
    <col min="2817" max="2817" width="13.85546875" style="655" bestFit="1" customWidth="1"/>
    <col min="2818" max="2818" width="16.7109375" style="655" bestFit="1" customWidth="1"/>
    <col min="2819" max="2819" width="12.7109375" style="655" bestFit="1" customWidth="1"/>
    <col min="2820" max="3066" width="9.140625" style="655"/>
    <col min="3067" max="3068" width="18" style="655" customWidth="1"/>
    <col min="3069" max="3069" width="22.28515625" style="655" customWidth="1"/>
    <col min="3070" max="3070" width="20.140625" style="655" customWidth="1"/>
    <col min="3071" max="3071" width="17.28515625" style="655" customWidth="1"/>
    <col min="3072" max="3072" width="9.140625" style="655"/>
    <col min="3073" max="3073" width="13.85546875" style="655" bestFit="1" customWidth="1"/>
    <col min="3074" max="3074" width="16.7109375" style="655" bestFit="1" customWidth="1"/>
    <col min="3075" max="3075" width="12.7109375" style="655" bestFit="1" customWidth="1"/>
    <col min="3076" max="3322" width="9.140625" style="655"/>
    <col min="3323" max="3324" width="18" style="655" customWidth="1"/>
    <col min="3325" max="3325" width="22.28515625" style="655" customWidth="1"/>
    <col min="3326" max="3326" width="20.140625" style="655" customWidth="1"/>
    <col min="3327" max="3327" width="17.28515625" style="655" customWidth="1"/>
    <col min="3328" max="3328" width="9.140625" style="655"/>
    <col min="3329" max="3329" width="13.85546875" style="655" bestFit="1" customWidth="1"/>
    <col min="3330" max="3330" width="16.7109375" style="655" bestFit="1" customWidth="1"/>
    <col min="3331" max="3331" width="12.7109375" style="655" bestFit="1" customWidth="1"/>
    <col min="3332" max="3578" width="9.140625" style="655"/>
    <col min="3579" max="3580" width="18" style="655" customWidth="1"/>
    <col min="3581" max="3581" width="22.28515625" style="655" customWidth="1"/>
    <col min="3582" max="3582" width="20.140625" style="655" customWidth="1"/>
    <col min="3583" max="3583" width="17.28515625" style="655" customWidth="1"/>
    <col min="3584" max="3584" width="9.140625" style="655"/>
    <col min="3585" max="3585" width="13.85546875" style="655" bestFit="1" customWidth="1"/>
    <col min="3586" max="3586" width="16.7109375" style="655" bestFit="1" customWidth="1"/>
    <col min="3587" max="3587" width="12.7109375" style="655" bestFit="1" customWidth="1"/>
    <col min="3588" max="3834" width="9.140625" style="655"/>
    <col min="3835" max="3836" width="18" style="655" customWidth="1"/>
    <col min="3837" max="3837" width="22.28515625" style="655" customWidth="1"/>
    <col min="3838" max="3838" width="20.140625" style="655" customWidth="1"/>
    <col min="3839" max="3839" width="17.28515625" style="655" customWidth="1"/>
    <col min="3840" max="3840" width="9.140625" style="655"/>
    <col min="3841" max="3841" width="13.85546875" style="655" bestFit="1" customWidth="1"/>
    <col min="3842" max="3842" width="16.7109375" style="655" bestFit="1" customWidth="1"/>
    <col min="3843" max="3843" width="12.7109375" style="655" bestFit="1" customWidth="1"/>
    <col min="3844" max="4090" width="9.140625" style="655"/>
    <col min="4091" max="4092" width="18" style="655" customWidth="1"/>
    <col min="4093" max="4093" width="22.28515625" style="655" customWidth="1"/>
    <col min="4094" max="4094" width="20.140625" style="655" customWidth="1"/>
    <col min="4095" max="4095" width="17.28515625" style="655" customWidth="1"/>
    <col min="4096" max="4096" width="9.140625" style="655"/>
    <col min="4097" max="4097" width="13.85546875" style="655" bestFit="1" customWidth="1"/>
    <col min="4098" max="4098" width="16.7109375" style="655" bestFit="1" customWidth="1"/>
    <col min="4099" max="4099" width="12.7109375" style="655" bestFit="1" customWidth="1"/>
    <col min="4100" max="4346" width="9.140625" style="655"/>
    <col min="4347" max="4348" width="18" style="655" customWidth="1"/>
    <col min="4349" max="4349" width="22.28515625" style="655" customWidth="1"/>
    <col min="4350" max="4350" width="20.140625" style="655" customWidth="1"/>
    <col min="4351" max="4351" width="17.28515625" style="655" customWidth="1"/>
    <col min="4352" max="4352" width="9.140625" style="655"/>
    <col min="4353" max="4353" width="13.85546875" style="655" bestFit="1" customWidth="1"/>
    <col min="4354" max="4354" width="16.7109375" style="655" bestFit="1" customWidth="1"/>
    <col min="4355" max="4355" width="12.7109375" style="655" bestFit="1" customWidth="1"/>
    <col min="4356" max="4602" width="9.140625" style="655"/>
    <col min="4603" max="4604" width="18" style="655" customWidth="1"/>
    <col min="4605" max="4605" width="22.28515625" style="655" customWidth="1"/>
    <col min="4606" max="4606" width="20.140625" style="655" customWidth="1"/>
    <col min="4607" max="4607" width="17.28515625" style="655" customWidth="1"/>
    <col min="4608" max="4608" width="9.140625" style="655"/>
    <col min="4609" max="4609" width="13.85546875" style="655" bestFit="1" customWidth="1"/>
    <col min="4610" max="4610" width="16.7109375" style="655" bestFit="1" customWidth="1"/>
    <col min="4611" max="4611" width="12.7109375" style="655" bestFit="1" customWidth="1"/>
    <col min="4612" max="4858" width="9.140625" style="655"/>
    <col min="4859" max="4860" width="18" style="655" customWidth="1"/>
    <col min="4861" max="4861" width="22.28515625" style="655" customWidth="1"/>
    <col min="4862" max="4862" width="20.140625" style="655" customWidth="1"/>
    <col min="4863" max="4863" width="17.28515625" style="655" customWidth="1"/>
    <col min="4864" max="4864" width="9.140625" style="655"/>
    <col min="4865" max="4865" width="13.85546875" style="655" bestFit="1" customWidth="1"/>
    <col min="4866" max="4866" width="16.7109375" style="655" bestFit="1" customWidth="1"/>
    <col min="4867" max="4867" width="12.7109375" style="655" bestFit="1" customWidth="1"/>
    <col min="4868" max="5114" width="9.140625" style="655"/>
    <col min="5115" max="5116" width="18" style="655" customWidth="1"/>
    <col min="5117" max="5117" width="22.28515625" style="655" customWidth="1"/>
    <col min="5118" max="5118" width="20.140625" style="655" customWidth="1"/>
    <col min="5119" max="5119" width="17.28515625" style="655" customWidth="1"/>
    <col min="5120" max="5120" width="9.140625" style="655"/>
    <col min="5121" max="5121" width="13.85546875" style="655" bestFit="1" customWidth="1"/>
    <col min="5122" max="5122" width="16.7109375" style="655" bestFit="1" customWidth="1"/>
    <col min="5123" max="5123" width="12.7109375" style="655" bestFit="1" customWidth="1"/>
    <col min="5124" max="5370" width="9.140625" style="655"/>
    <col min="5371" max="5372" width="18" style="655" customWidth="1"/>
    <col min="5373" max="5373" width="22.28515625" style="655" customWidth="1"/>
    <col min="5374" max="5374" width="20.140625" style="655" customWidth="1"/>
    <col min="5375" max="5375" width="17.28515625" style="655" customWidth="1"/>
    <col min="5376" max="5376" width="9.140625" style="655"/>
    <col min="5377" max="5377" width="13.85546875" style="655" bestFit="1" customWidth="1"/>
    <col min="5378" max="5378" width="16.7109375" style="655" bestFit="1" customWidth="1"/>
    <col min="5379" max="5379" width="12.7109375" style="655" bestFit="1" customWidth="1"/>
    <col min="5380" max="5626" width="9.140625" style="655"/>
    <col min="5627" max="5628" width="18" style="655" customWidth="1"/>
    <col min="5629" max="5629" width="22.28515625" style="655" customWidth="1"/>
    <col min="5630" max="5630" width="20.140625" style="655" customWidth="1"/>
    <col min="5631" max="5631" width="17.28515625" style="655" customWidth="1"/>
    <col min="5632" max="5632" width="9.140625" style="655"/>
    <col min="5633" max="5633" width="13.85546875" style="655" bestFit="1" customWidth="1"/>
    <col min="5634" max="5634" width="16.7109375" style="655" bestFit="1" customWidth="1"/>
    <col min="5635" max="5635" width="12.7109375" style="655" bestFit="1" customWidth="1"/>
    <col min="5636" max="5882" width="9.140625" style="655"/>
    <col min="5883" max="5884" width="18" style="655" customWidth="1"/>
    <col min="5885" max="5885" width="22.28515625" style="655" customWidth="1"/>
    <col min="5886" max="5886" width="20.140625" style="655" customWidth="1"/>
    <col min="5887" max="5887" width="17.28515625" style="655" customWidth="1"/>
    <col min="5888" max="5888" width="9.140625" style="655"/>
    <col min="5889" max="5889" width="13.85546875" style="655" bestFit="1" customWidth="1"/>
    <col min="5890" max="5890" width="16.7109375" style="655" bestFit="1" customWidth="1"/>
    <col min="5891" max="5891" width="12.7109375" style="655" bestFit="1" customWidth="1"/>
    <col min="5892" max="6138" width="9.140625" style="655"/>
    <col min="6139" max="6140" width="18" style="655" customWidth="1"/>
    <col min="6141" max="6141" width="22.28515625" style="655" customWidth="1"/>
    <col min="6142" max="6142" width="20.140625" style="655" customWidth="1"/>
    <col min="6143" max="6143" width="17.28515625" style="655" customWidth="1"/>
    <col min="6144" max="6144" width="9.140625" style="655"/>
    <col min="6145" max="6145" width="13.85546875" style="655" bestFit="1" customWidth="1"/>
    <col min="6146" max="6146" width="16.7109375" style="655" bestFit="1" customWidth="1"/>
    <col min="6147" max="6147" width="12.7109375" style="655" bestFit="1" customWidth="1"/>
    <col min="6148" max="6394" width="9.140625" style="655"/>
    <col min="6395" max="6396" width="18" style="655" customWidth="1"/>
    <col min="6397" max="6397" width="22.28515625" style="655" customWidth="1"/>
    <col min="6398" max="6398" width="20.140625" style="655" customWidth="1"/>
    <col min="6399" max="6399" width="17.28515625" style="655" customWidth="1"/>
    <col min="6400" max="6400" width="9.140625" style="655"/>
    <col min="6401" max="6401" width="13.85546875" style="655" bestFit="1" customWidth="1"/>
    <col min="6402" max="6402" width="16.7109375" style="655" bestFit="1" customWidth="1"/>
    <col min="6403" max="6403" width="12.7109375" style="655" bestFit="1" customWidth="1"/>
    <col min="6404" max="6650" width="9.140625" style="655"/>
    <col min="6651" max="6652" width="18" style="655" customWidth="1"/>
    <col min="6653" max="6653" width="22.28515625" style="655" customWidth="1"/>
    <col min="6654" max="6654" width="20.140625" style="655" customWidth="1"/>
    <col min="6655" max="6655" width="17.28515625" style="655" customWidth="1"/>
    <col min="6656" max="6656" width="9.140625" style="655"/>
    <col min="6657" max="6657" width="13.85546875" style="655" bestFit="1" customWidth="1"/>
    <col min="6658" max="6658" width="16.7109375" style="655" bestFit="1" customWidth="1"/>
    <col min="6659" max="6659" width="12.7109375" style="655" bestFit="1" customWidth="1"/>
    <col min="6660" max="6906" width="9.140625" style="655"/>
    <col min="6907" max="6908" width="18" style="655" customWidth="1"/>
    <col min="6909" max="6909" width="22.28515625" style="655" customWidth="1"/>
    <col min="6910" max="6910" width="20.140625" style="655" customWidth="1"/>
    <col min="6911" max="6911" width="17.28515625" style="655" customWidth="1"/>
    <col min="6912" max="6912" width="9.140625" style="655"/>
    <col min="6913" max="6913" width="13.85546875" style="655" bestFit="1" customWidth="1"/>
    <col min="6914" max="6914" width="16.7109375" style="655" bestFit="1" customWidth="1"/>
    <col min="6915" max="6915" width="12.7109375" style="655" bestFit="1" customWidth="1"/>
    <col min="6916" max="7162" width="9.140625" style="655"/>
    <col min="7163" max="7164" width="18" style="655" customWidth="1"/>
    <col min="7165" max="7165" width="22.28515625" style="655" customWidth="1"/>
    <col min="7166" max="7166" width="20.140625" style="655" customWidth="1"/>
    <col min="7167" max="7167" width="17.28515625" style="655" customWidth="1"/>
    <col min="7168" max="7168" width="9.140625" style="655"/>
    <col min="7169" max="7169" width="13.85546875" style="655" bestFit="1" customWidth="1"/>
    <col min="7170" max="7170" width="16.7109375" style="655" bestFit="1" customWidth="1"/>
    <col min="7171" max="7171" width="12.7109375" style="655" bestFit="1" customWidth="1"/>
    <col min="7172" max="7418" width="9.140625" style="655"/>
    <col min="7419" max="7420" width="18" style="655" customWidth="1"/>
    <col min="7421" max="7421" width="22.28515625" style="655" customWidth="1"/>
    <col min="7422" max="7422" width="20.140625" style="655" customWidth="1"/>
    <col min="7423" max="7423" width="17.28515625" style="655" customWidth="1"/>
    <col min="7424" max="7424" width="9.140625" style="655"/>
    <col min="7425" max="7425" width="13.85546875" style="655" bestFit="1" customWidth="1"/>
    <col min="7426" max="7426" width="16.7109375" style="655" bestFit="1" customWidth="1"/>
    <col min="7427" max="7427" width="12.7109375" style="655" bestFit="1" customWidth="1"/>
    <col min="7428" max="7674" width="9.140625" style="655"/>
    <col min="7675" max="7676" width="18" style="655" customWidth="1"/>
    <col min="7677" max="7677" width="22.28515625" style="655" customWidth="1"/>
    <col min="7678" max="7678" width="20.140625" style="655" customWidth="1"/>
    <col min="7679" max="7679" width="17.28515625" style="655" customWidth="1"/>
    <col min="7680" max="7680" width="9.140625" style="655"/>
    <col min="7681" max="7681" width="13.85546875" style="655" bestFit="1" customWidth="1"/>
    <col min="7682" max="7682" width="16.7109375" style="655" bestFit="1" customWidth="1"/>
    <col min="7683" max="7683" width="12.7109375" style="655" bestFit="1" customWidth="1"/>
    <col min="7684" max="7930" width="9.140625" style="655"/>
    <col min="7931" max="7932" width="18" style="655" customWidth="1"/>
    <col min="7933" max="7933" width="22.28515625" style="655" customWidth="1"/>
    <col min="7934" max="7934" width="20.140625" style="655" customWidth="1"/>
    <col min="7935" max="7935" width="17.28515625" style="655" customWidth="1"/>
    <col min="7936" max="7936" width="9.140625" style="655"/>
    <col min="7937" max="7937" width="13.85546875" style="655" bestFit="1" customWidth="1"/>
    <col min="7938" max="7938" width="16.7109375" style="655" bestFit="1" customWidth="1"/>
    <col min="7939" max="7939" width="12.7109375" style="655" bestFit="1" customWidth="1"/>
    <col min="7940" max="8186" width="9.140625" style="655"/>
    <col min="8187" max="8188" width="18" style="655" customWidth="1"/>
    <col min="8189" max="8189" width="22.28515625" style="655" customWidth="1"/>
    <col min="8190" max="8190" width="20.140625" style="655" customWidth="1"/>
    <col min="8191" max="8191" width="17.28515625" style="655" customWidth="1"/>
    <col min="8192" max="8192" width="9.140625" style="655"/>
    <col min="8193" max="8193" width="13.85546875" style="655" bestFit="1" customWidth="1"/>
    <col min="8194" max="8194" width="16.7109375" style="655" bestFit="1" customWidth="1"/>
    <col min="8195" max="8195" width="12.7109375" style="655" bestFit="1" customWidth="1"/>
    <col min="8196" max="8442" width="9.140625" style="655"/>
    <col min="8443" max="8444" width="18" style="655" customWidth="1"/>
    <col min="8445" max="8445" width="22.28515625" style="655" customWidth="1"/>
    <col min="8446" max="8446" width="20.140625" style="655" customWidth="1"/>
    <col min="8447" max="8447" width="17.28515625" style="655" customWidth="1"/>
    <col min="8448" max="8448" width="9.140625" style="655"/>
    <col min="8449" max="8449" width="13.85546875" style="655" bestFit="1" customWidth="1"/>
    <col min="8450" max="8450" width="16.7109375" style="655" bestFit="1" customWidth="1"/>
    <col min="8451" max="8451" width="12.7109375" style="655" bestFit="1" customWidth="1"/>
    <col min="8452" max="8698" width="9.140625" style="655"/>
    <col min="8699" max="8700" width="18" style="655" customWidth="1"/>
    <col min="8701" max="8701" width="22.28515625" style="655" customWidth="1"/>
    <col min="8702" max="8702" width="20.140625" style="655" customWidth="1"/>
    <col min="8703" max="8703" width="17.28515625" style="655" customWidth="1"/>
    <col min="8704" max="8704" width="9.140625" style="655"/>
    <col min="8705" max="8705" width="13.85546875" style="655" bestFit="1" customWidth="1"/>
    <col min="8706" max="8706" width="16.7109375" style="655" bestFit="1" customWidth="1"/>
    <col min="8707" max="8707" width="12.7109375" style="655" bestFit="1" customWidth="1"/>
    <col min="8708" max="8954" width="9.140625" style="655"/>
    <col min="8955" max="8956" width="18" style="655" customWidth="1"/>
    <col min="8957" max="8957" width="22.28515625" style="655" customWidth="1"/>
    <col min="8958" max="8958" width="20.140625" style="655" customWidth="1"/>
    <col min="8959" max="8959" width="17.28515625" style="655" customWidth="1"/>
    <col min="8960" max="8960" width="9.140625" style="655"/>
    <col min="8961" max="8961" width="13.85546875" style="655" bestFit="1" customWidth="1"/>
    <col min="8962" max="8962" width="16.7109375" style="655" bestFit="1" customWidth="1"/>
    <col min="8963" max="8963" width="12.7109375" style="655" bestFit="1" customWidth="1"/>
    <col min="8964" max="9210" width="9.140625" style="655"/>
    <col min="9211" max="9212" width="18" style="655" customWidth="1"/>
    <col min="9213" max="9213" width="22.28515625" style="655" customWidth="1"/>
    <col min="9214" max="9214" width="20.140625" style="655" customWidth="1"/>
    <col min="9215" max="9215" width="17.28515625" style="655" customWidth="1"/>
    <col min="9216" max="9216" width="9.140625" style="655"/>
    <col min="9217" max="9217" width="13.85546875" style="655" bestFit="1" customWidth="1"/>
    <col min="9218" max="9218" width="16.7109375" style="655" bestFit="1" customWidth="1"/>
    <col min="9219" max="9219" width="12.7109375" style="655" bestFit="1" customWidth="1"/>
    <col min="9220" max="9466" width="9.140625" style="655"/>
    <col min="9467" max="9468" width="18" style="655" customWidth="1"/>
    <col min="9469" max="9469" width="22.28515625" style="655" customWidth="1"/>
    <col min="9470" max="9470" width="20.140625" style="655" customWidth="1"/>
    <col min="9471" max="9471" width="17.28515625" style="655" customWidth="1"/>
    <col min="9472" max="9472" width="9.140625" style="655"/>
    <col min="9473" max="9473" width="13.85546875" style="655" bestFit="1" customWidth="1"/>
    <col min="9474" max="9474" width="16.7109375" style="655" bestFit="1" customWidth="1"/>
    <col min="9475" max="9475" width="12.7109375" style="655" bestFit="1" customWidth="1"/>
    <col min="9476" max="9722" width="9.140625" style="655"/>
    <col min="9723" max="9724" width="18" style="655" customWidth="1"/>
    <col min="9725" max="9725" width="22.28515625" style="655" customWidth="1"/>
    <col min="9726" max="9726" width="20.140625" style="655" customWidth="1"/>
    <col min="9727" max="9727" width="17.28515625" style="655" customWidth="1"/>
    <col min="9728" max="9728" width="9.140625" style="655"/>
    <col min="9729" max="9729" width="13.85546875" style="655" bestFit="1" customWidth="1"/>
    <col min="9730" max="9730" width="16.7109375" style="655" bestFit="1" customWidth="1"/>
    <col min="9731" max="9731" width="12.7109375" style="655" bestFit="1" customWidth="1"/>
    <col min="9732" max="9978" width="9.140625" style="655"/>
    <col min="9979" max="9980" width="18" style="655" customWidth="1"/>
    <col min="9981" max="9981" width="22.28515625" style="655" customWidth="1"/>
    <col min="9982" max="9982" width="20.140625" style="655" customWidth="1"/>
    <col min="9983" max="9983" width="17.28515625" style="655" customWidth="1"/>
    <col min="9984" max="9984" width="9.140625" style="655"/>
    <col min="9985" max="9985" width="13.85546875" style="655" bestFit="1" customWidth="1"/>
    <col min="9986" max="9986" width="16.7109375" style="655" bestFit="1" customWidth="1"/>
    <col min="9987" max="9987" width="12.7109375" style="655" bestFit="1" customWidth="1"/>
    <col min="9988" max="10234" width="9.140625" style="655"/>
    <col min="10235" max="10236" width="18" style="655" customWidth="1"/>
    <col min="10237" max="10237" width="22.28515625" style="655" customWidth="1"/>
    <col min="10238" max="10238" width="20.140625" style="655" customWidth="1"/>
    <col min="10239" max="10239" width="17.28515625" style="655" customWidth="1"/>
    <col min="10240" max="10240" width="9.140625" style="655"/>
    <col min="10241" max="10241" width="13.85546875" style="655" bestFit="1" customWidth="1"/>
    <col min="10242" max="10242" width="16.7109375" style="655" bestFit="1" customWidth="1"/>
    <col min="10243" max="10243" width="12.7109375" style="655" bestFit="1" customWidth="1"/>
    <col min="10244" max="10490" width="9.140625" style="655"/>
    <col min="10491" max="10492" width="18" style="655" customWidth="1"/>
    <col min="10493" max="10493" width="22.28515625" style="655" customWidth="1"/>
    <col min="10494" max="10494" width="20.140625" style="655" customWidth="1"/>
    <col min="10495" max="10495" width="17.28515625" style="655" customWidth="1"/>
    <col min="10496" max="10496" width="9.140625" style="655"/>
    <col min="10497" max="10497" width="13.85546875" style="655" bestFit="1" customWidth="1"/>
    <col min="10498" max="10498" width="16.7109375" style="655" bestFit="1" customWidth="1"/>
    <col min="10499" max="10499" width="12.7109375" style="655" bestFit="1" customWidth="1"/>
    <col min="10500" max="10746" width="9.140625" style="655"/>
    <col min="10747" max="10748" width="18" style="655" customWidth="1"/>
    <col min="10749" max="10749" width="22.28515625" style="655" customWidth="1"/>
    <col min="10750" max="10750" width="20.140625" style="655" customWidth="1"/>
    <col min="10751" max="10751" width="17.28515625" style="655" customWidth="1"/>
    <col min="10752" max="10752" width="9.140625" style="655"/>
    <col min="10753" max="10753" width="13.85546875" style="655" bestFit="1" customWidth="1"/>
    <col min="10754" max="10754" width="16.7109375" style="655" bestFit="1" customWidth="1"/>
    <col min="10755" max="10755" width="12.7109375" style="655" bestFit="1" customWidth="1"/>
    <col min="10756" max="11002" width="9.140625" style="655"/>
    <col min="11003" max="11004" width="18" style="655" customWidth="1"/>
    <col min="11005" max="11005" width="22.28515625" style="655" customWidth="1"/>
    <col min="11006" max="11006" width="20.140625" style="655" customWidth="1"/>
    <col min="11007" max="11007" width="17.28515625" style="655" customWidth="1"/>
    <col min="11008" max="11008" width="9.140625" style="655"/>
    <col min="11009" max="11009" width="13.85546875" style="655" bestFit="1" customWidth="1"/>
    <col min="11010" max="11010" width="16.7109375" style="655" bestFit="1" customWidth="1"/>
    <col min="11011" max="11011" width="12.7109375" style="655" bestFit="1" customWidth="1"/>
    <col min="11012" max="11258" width="9.140625" style="655"/>
    <col min="11259" max="11260" width="18" style="655" customWidth="1"/>
    <col min="11261" max="11261" width="22.28515625" style="655" customWidth="1"/>
    <col min="11262" max="11262" width="20.140625" style="655" customWidth="1"/>
    <col min="11263" max="11263" width="17.28515625" style="655" customWidth="1"/>
    <col min="11264" max="11264" width="9.140625" style="655"/>
    <col min="11265" max="11265" width="13.85546875" style="655" bestFit="1" customWidth="1"/>
    <col min="11266" max="11266" width="16.7109375" style="655" bestFit="1" customWidth="1"/>
    <col min="11267" max="11267" width="12.7109375" style="655" bestFit="1" customWidth="1"/>
    <col min="11268" max="11514" width="9.140625" style="655"/>
    <col min="11515" max="11516" width="18" style="655" customWidth="1"/>
    <col min="11517" max="11517" width="22.28515625" style="655" customWidth="1"/>
    <col min="11518" max="11518" width="20.140625" style="655" customWidth="1"/>
    <col min="11519" max="11519" width="17.28515625" style="655" customWidth="1"/>
    <col min="11520" max="11520" width="9.140625" style="655"/>
    <col min="11521" max="11521" width="13.85546875" style="655" bestFit="1" customWidth="1"/>
    <col min="11522" max="11522" width="16.7109375" style="655" bestFit="1" customWidth="1"/>
    <col min="11523" max="11523" width="12.7109375" style="655" bestFit="1" customWidth="1"/>
    <col min="11524" max="11770" width="9.140625" style="655"/>
    <col min="11771" max="11772" width="18" style="655" customWidth="1"/>
    <col min="11773" max="11773" width="22.28515625" style="655" customWidth="1"/>
    <col min="11774" max="11774" width="20.140625" style="655" customWidth="1"/>
    <col min="11775" max="11775" width="17.28515625" style="655" customWidth="1"/>
    <col min="11776" max="11776" width="9.140625" style="655"/>
    <col min="11777" max="11777" width="13.85546875" style="655" bestFit="1" customWidth="1"/>
    <col min="11778" max="11778" width="16.7109375" style="655" bestFit="1" customWidth="1"/>
    <col min="11779" max="11779" width="12.7109375" style="655" bestFit="1" customWidth="1"/>
    <col min="11780" max="12026" width="9.140625" style="655"/>
    <col min="12027" max="12028" width="18" style="655" customWidth="1"/>
    <col min="12029" max="12029" width="22.28515625" style="655" customWidth="1"/>
    <col min="12030" max="12030" width="20.140625" style="655" customWidth="1"/>
    <col min="12031" max="12031" width="17.28515625" style="655" customWidth="1"/>
    <col min="12032" max="12032" width="9.140625" style="655"/>
    <col min="12033" max="12033" width="13.85546875" style="655" bestFit="1" customWidth="1"/>
    <col min="12034" max="12034" width="16.7109375" style="655" bestFit="1" customWidth="1"/>
    <col min="12035" max="12035" width="12.7109375" style="655" bestFit="1" customWidth="1"/>
    <col min="12036" max="12282" width="9.140625" style="655"/>
    <col min="12283" max="12284" width="18" style="655" customWidth="1"/>
    <col min="12285" max="12285" width="22.28515625" style="655" customWidth="1"/>
    <col min="12286" max="12286" width="20.140625" style="655" customWidth="1"/>
    <col min="12287" max="12287" width="17.28515625" style="655" customWidth="1"/>
    <col min="12288" max="12288" width="9.140625" style="655"/>
    <col min="12289" max="12289" width="13.85546875" style="655" bestFit="1" customWidth="1"/>
    <col min="12290" max="12290" width="16.7109375" style="655" bestFit="1" customWidth="1"/>
    <col min="12291" max="12291" width="12.7109375" style="655" bestFit="1" customWidth="1"/>
    <col min="12292" max="12538" width="9.140625" style="655"/>
    <col min="12539" max="12540" width="18" style="655" customWidth="1"/>
    <col min="12541" max="12541" width="22.28515625" style="655" customWidth="1"/>
    <col min="12542" max="12542" width="20.140625" style="655" customWidth="1"/>
    <col min="12543" max="12543" width="17.28515625" style="655" customWidth="1"/>
    <col min="12544" max="12544" width="9.140625" style="655"/>
    <col min="12545" max="12545" width="13.85546875" style="655" bestFit="1" customWidth="1"/>
    <col min="12546" max="12546" width="16.7109375" style="655" bestFit="1" customWidth="1"/>
    <col min="12547" max="12547" width="12.7109375" style="655" bestFit="1" customWidth="1"/>
    <col min="12548" max="12794" width="9.140625" style="655"/>
    <col min="12795" max="12796" width="18" style="655" customWidth="1"/>
    <col min="12797" max="12797" width="22.28515625" style="655" customWidth="1"/>
    <col min="12798" max="12798" width="20.140625" style="655" customWidth="1"/>
    <col min="12799" max="12799" width="17.28515625" style="655" customWidth="1"/>
    <col min="12800" max="12800" width="9.140625" style="655"/>
    <col min="12801" max="12801" width="13.85546875" style="655" bestFit="1" customWidth="1"/>
    <col min="12802" max="12802" width="16.7109375" style="655" bestFit="1" customWidth="1"/>
    <col min="12803" max="12803" width="12.7109375" style="655" bestFit="1" customWidth="1"/>
    <col min="12804" max="13050" width="9.140625" style="655"/>
    <col min="13051" max="13052" width="18" style="655" customWidth="1"/>
    <col min="13053" max="13053" width="22.28515625" style="655" customWidth="1"/>
    <col min="13054" max="13054" width="20.140625" style="655" customWidth="1"/>
    <col min="13055" max="13055" width="17.28515625" style="655" customWidth="1"/>
    <col min="13056" max="13056" width="9.140625" style="655"/>
    <col min="13057" max="13057" width="13.85546875" style="655" bestFit="1" customWidth="1"/>
    <col min="13058" max="13058" width="16.7109375" style="655" bestFit="1" customWidth="1"/>
    <col min="13059" max="13059" width="12.7109375" style="655" bestFit="1" customWidth="1"/>
    <col min="13060" max="13306" width="9.140625" style="655"/>
    <col min="13307" max="13308" width="18" style="655" customWidth="1"/>
    <col min="13309" max="13309" width="22.28515625" style="655" customWidth="1"/>
    <col min="13310" max="13310" width="20.140625" style="655" customWidth="1"/>
    <col min="13311" max="13311" width="17.28515625" style="655" customWidth="1"/>
    <col min="13312" max="13312" width="9.140625" style="655"/>
    <col min="13313" max="13313" width="13.85546875" style="655" bestFit="1" customWidth="1"/>
    <col min="13314" max="13314" width="16.7109375" style="655" bestFit="1" customWidth="1"/>
    <col min="13315" max="13315" width="12.7109375" style="655" bestFit="1" customWidth="1"/>
    <col min="13316" max="13562" width="9.140625" style="655"/>
    <col min="13563" max="13564" width="18" style="655" customWidth="1"/>
    <col min="13565" max="13565" width="22.28515625" style="655" customWidth="1"/>
    <col min="13566" max="13566" width="20.140625" style="655" customWidth="1"/>
    <col min="13567" max="13567" width="17.28515625" style="655" customWidth="1"/>
    <col min="13568" max="13568" width="9.140625" style="655"/>
    <col min="13569" max="13569" width="13.85546875" style="655" bestFit="1" customWidth="1"/>
    <col min="13570" max="13570" width="16.7109375" style="655" bestFit="1" customWidth="1"/>
    <col min="13571" max="13571" width="12.7109375" style="655" bestFit="1" customWidth="1"/>
    <col min="13572" max="13818" width="9.140625" style="655"/>
    <col min="13819" max="13820" width="18" style="655" customWidth="1"/>
    <col min="13821" max="13821" width="22.28515625" style="655" customWidth="1"/>
    <col min="13822" max="13822" width="20.140625" style="655" customWidth="1"/>
    <col min="13823" max="13823" width="17.28515625" style="655" customWidth="1"/>
    <col min="13824" max="13824" width="9.140625" style="655"/>
    <col min="13825" max="13825" width="13.85546875" style="655" bestFit="1" customWidth="1"/>
    <col min="13826" max="13826" width="16.7109375" style="655" bestFit="1" customWidth="1"/>
    <col min="13827" max="13827" width="12.7109375" style="655" bestFit="1" customWidth="1"/>
    <col min="13828" max="14074" width="9.140625" style="655"/>
    <col min="14075" max="14076" width="18" style="655" customWidth="1"/>
    <col min="14077" max="14077" width="22.28515625" style="655" customWidth="1"/>
    <col min="14078" max="14078" width="20.140625" style="655" customWidth="1"/>
    <col min="14079" max="14079" width="17.28515625" style="655" customWidth="1"/>
    <col min="14080" max="14080" width="9.140625" style="655"/>
    <col min="14081" max="14081" width="13.85546875" style="655" bestFit="1" customWidth="1"/>
    <col min="14082" max="14082" width="16.7109375" style="655" bestFit="1" customWidth="1"/>
    <col min="14083" max="14083" width="12.7109375" style="655" bestFit="1" customWidth="1"/>
    <col min="14084" max="14330" width="9.140625" style="655"/>
    <col min="14331" max="14332" width="18" style="655" customWidth="1"/>
    <col min="14333" max="14333" width="22.28515625" style="655" customWidth="1"/>
    <col min="14334" max="14334" width="20.140625" style="655" customWidth="1"/>
    <col min="14335" max="14335" width="17.28515625" style="655" customWidth="1"/>
    <col min="14336" max="14336" width="9.140625" style="655"/>
    <col min="14337" max="14337" width="13.85546875" style="655" bestFit="1" customWidth="1"/>
    <col min="14338" max="14338" width="16.7109375" style="655" bestFit="1" customWidth="1"/>
    <col min="14339" max="14339" width="12.7109375" style="655" bestFit="1" customWidth="1"/>
    <col min="14340" max="14586" width="9.140625" style="655"/>
    <col min="14587" max="14588" width="18" style="655" customWidth="1"/>
    <col min="14589" max="14589" width="22.28515625" style="655" customWidth="1"/>
    <col min="14590" max="14590" width="20.140625" style="655" customWidth="1"/>
    <col min="14591" max="14591" width="17.28515625" style="655" customWidth="1"/>
    <col min="14592" max="14592" width="9.140625" style="655"/>
    <col min="14593" max="14593" width="13.85546875" style="655" bestFit="1" customWidth="1"/>
    <col min="14594" max="14594" width="16.7109375" style="655" bestFit="1" customWidth="1"/>
    <col min="14595" max="14595" width="12.7109375" style="655" bestFit="1" customWidth="1"/>
    <col min="14596" max="14842" width="9.140625" style="655"/>
    <col min="14843" max="14844" width="18" style="655" customWidth="1"/>
    <col min="14845" max="14845" width="22.28515625" style="655" customWidth="1"/>
    <col min="14846" max="14846" width="20.140625" style="655" customWidth="1"/>
    <col min="14847" max="14847" width="17.28515625" style="655" customWidth="1"/>
    <col min="14848" max="14848" width="9.140625" style="655"/>
    <col min="14849" max="14849" width="13.85546875" style="655" bestFit="1" customWidth="1"/>
    <col min="14850" max="14850" width="16.7109375" style="655" bestFit="1" customWidth="1"/>
    <col min="14851" max="14851" width="12.7109375" style="655" bestFit="1" customWidth="1"/>
    <col min="14852" max="15098" width="9.140625" style="655"/>
    <col min="15099" max="15100" width="18" style="655" customWidth="1"/>
    <col min="15101" max="15101" width="22.28515625" style="655" customWidth="1"/>
    <col min="15102" max="15102" width="20.140625" style="655" customWidth="1"/>
    <col min="15103" max="15103" width="17.28515625" style="655" customWidth="1"/>
    <col min="15104" max="15104" width="9.140625" style="655"/>
    <col min="15105" max="15105" width="13.85546875" style="655" bestFit="1" customWidth="1"/>
    <col min="15106" max="15106" width="16.7109375" style="655" bestFit="1" customWidth="1"/>
    <col min="15107" max="15107" width="12.7109375" style="655" bestFit="1" customWidth="1"/>
    <col min="15108" max="15354" width="9.140625" style="655"/>
    <col min="15355" max="15356" width="18" style="655" customWidth="1"/>
    <col min="15357" max="15357" width="22.28515625" style="655" customWidth="1"/>
    <col min="15358" max="15358" width="20.140625" style="655" customWidth="1"/>
    <col min="15359" max="15359" width="17.28515625" style="655" customWidth="1"/>
    <col min="15360" max="15360" width="9.140625" style="655"/>
    <col min="15361" max="15361" width="13.85546875" style="655" bestFit="1" customWidth="1"/>
    <col min="15362" max="15362" width="16.7109375" style="655" bestFit="1" customWidth="1"/>
    <col min="15363" max="15363" width="12.7109375" style="655" bestFit="1" customWidth="1"/>
    <col min="15364" max="15610" width="9.140625" style="655"/>
    <col min="15611" max="15612" width="18" style="655" customWidth="1"/>
    <col min="15613" max="15613" width="22.28515625" style="655" customWidth="1"/>
    <col min="15614" max="15614" width="20.140625" style="655" customWidth="1"/>
    <col min="15615" max="15615" width="17.28515625" style="655" customWidth="1"/>
    <col min="15616" max="15616" width="9.140625" style="655"/>
    <col min="15617" max="15617" width="13.85546875" style="655" bestFit="1" customWidth="1"/>
    <col min="15618" max="15618" width="16.7109375" style="655" bestFit="1" customWidth="1"/>
    <col min="15619" max="15619" width="12.7109375" style="655" bestFit="1" customWidth="1"/>
    <col min="15620" max="15866" width="9.140625" style="655"/>
    <col min="15867" max="15868" width="18" style="655" customWidth="1"/>
    <col min="15869" max="15869" width="22.28515625" style="655" customWidth="1"/>
    <col min="15870" max="15870" width="20.140625" style="655" customWidth="1"/>
    <col min="15871" max="15871" width="17.28515625" style="655" customWidth="1"/>
    <col min="15872" max="15872" width="9.140625" style="655"/>
    <col min="15873" max="15873" width="13.85546875" style="655" bestFit="1" customWidth="1"/>
    <col min="15874" max="15874" width="16.7109375" style="655" bestFit="1" customWidth="1"/>
    <col min="15875" max="15875" width="12.7109375" style="655" bestFit="1" customWidth="1"/>
    <col min="15876" max="16122" width="9.140625" style="655"/>
    <col min="16123" max="16124" width="18" style="655" customWidth="1"/>
    <col min="16125" max="16125" width="22.28515625" style="655" customWidth="1"/>
    <col min="16126" max="16126" width="20.140625" style="655" customWidth="1"/>
    <col min="16127" max="16127" width="17.28515625" style="655" customWidth="1"/>
    <col min="16128" max="16128" width="9.140625" style="655"/>
    <col min="16129" max="16129" width="13.85546875" style="655" bestFit="1" customWidth="1"/>
    <col min="16130" max="16130" width="16.7109375" style="655" bestFit="1" customWidth="1"/>
    <col min="16131" max="16131" width="12.7109375" style="655" bestFit="1" customWidth="1"/>
    <col min="16132" max="16384" width="9.140625" style="655"/>
  </cols>
  <sheetData>
    <row r="4" spans="1:12" ht="15" thickBot="1" x14ac:dyDescent="0.25"/>
    <row r="5" spans="1:12" ht="30.75" customHeight="1" thickBot="1" x14ac:dyDescent="0.25">
      <c r="A5" s="854" t="s">
        <v>802</v>
      </c>
      <c r="B5" s="854"/>
      <c r="C5" s="854"/>
      <c r="D5" s="854"/>
      <c r="E5" s="656"/>
    </row>
    <row r="6" spans="1:12" ht="51.75" customHeight="1" thickBot="1" x14ac:dyDescent="0.25">
      <c r="A6" s="657"/>
      <c r="B6" s="658" t="s">
        <v>803</v>
      </c>
      <c r="C6" s="658" t="s">
        <v>804</v>
      </c>
      <c r="D6" s="658" t="s">
        <v>805</v>
      </c>
      <c r="E6" s="659"/>
    </row>
    <row r="7" spans="1:12" ht="23.25" customHeight="1" thickBot="1" x14ac:dyDescent="0.25">
      <c r="A7" s="657" t="s">
        <v>806</v>
      </c>
      <c r="B7" s="660">
        <v>10277</v>
      </c>
      <c r="C7" s="661">
        <v>10391.22748</v>
      </c>
      <c r="D7" s="661">
        <v>651.10439999999983</v>
      </c>
      <c r="E7" s="621"/>
      <c r="F7" s="621"/>
      <c r="G7" s="621"/>
      <c r="H7" s="621"/>
      <c r="I7" s="621"/>
      <c r="J7" s="621"/>
      <c r="K7" s="621"/>
      <c r="L7" s="621"/>
    </row>
    <row r="8" spans="1:12" ht="23.25" customHeight="1" thickBot="1" x14ac:dyDescent="0.25">
      <c r="A8" s="657" t="s">
        <v>807</v>
      </c>
      <c r="B8" s="660">
        <v>17833</v>
      </c>
      <c r="C8" s="661">
        <v>18083.182880000004</v>
      </c>
      <c r="D8" s="661">
        <v>1627.4529</v>
      </c>
      <c r="E8" s="621"/>
      <c r="F8" s="621"/>
      <c r="G8" s="621"/>
      <c r="H8" s="621"/>
      <c r="I8" s="621"/>
      <c r="J8" s="621"/>
      <c r="K8" s="621"/>
      <c r="L8" s="621"/>
    </row>
    <row r="9" spans="1:12" ht="25.5" customHeight="1" thickBot="1" x14ac:dyDescent="0.25">
      <c r="A9" s="657" t="s">
        <v>808</v>
      </c>
      <c r="B9" s="660">
        <v>26041</v>
      </c>
      <c r="C9" s="661">
        <v>25151.567750000002</v>
      </c>
      <c r="D9" s="661">
        <v>3268.6369500000001</v>
      </c>
      <c r="F9" s="621"/>
      <c r="G9" s="621"/>
      <c r="H9" s="621"/>
      <c r="I9" s="621"/>
      <c r="J9" s="621"/>
      <c r="K9" s="621"/>
      <c r="L9" s="621"/>
    </row>
    <row r="10" spans="1:12" ht="25.5" customHeight="1" thickBot="1" x14ac:dyDescent="0.25">
      <c r="A10" s="657" t="s">
        <v>809</v>
      </c>
      <c r="B10" s="660">
        <v>35684</v>
      </c>
      <c r="C10" s="661">
        <v>34224.115389999999</v>
      </c>
      <c r="D10" s="661">
        <v>5161.1157700000003</v>
      </c>
      <c r="F10" s="621"/>
      <c r="G10" s="621"/>
      <c r="H10" s="621"/>
      <c r="I10" s="621"/>
      <c r="J10" s="621"/>
      <c r="K10" s="621"/>
      <c r="L10" s="621"/>
    </row>
    <row r="11" spans="1:12" ht="23.25" customHeight="1" thickBot="1" x14ac:dyDescent="0.25">
      <c r="A11" s="657" t="s">
        <v>810</v>
      </c>
      <c r="B11" s="660">
        <v>45183</v>
      </c>
      <c r="C11" s="661">
        <v>41824.242840000006</v>
      </c>
      <c r="D11" s="661">
        <v>7611.3179600000012</v>
      </c>
      <c r="F11" s="621"/>
      <c r="G11" s="621"/>
      <c r="H11" s="621"/>
      <c r="I11" s="621"/>
      <c r="J11" s="621"/>
      <c r="K11" s="621"/>
      <c r="L11" s="621"/>
    </row>
    <row r="12" spans="1:12" ht="21.75" customHeight="1" thickBot="1" x14ac:dyDescent="0.25">
      <c r="A12" s="657" t="s">
        <v>811</v>
      </c>
      <c r="B12" s="660">
        <v>50831</v>
      </c>
      <c r="C12" s="661">
        <v>48075.254090000002</v>
      </c>
      <c r="D12" s="661">
        <v>9879.1295800000025</v>
      </c>
      <c r="F12" s="621"/>
      <c r="G12" s="621"/>
      <c r="H12" s="621"/>
      <c r="I12" s="621"/>
      <c r="J12" s="621"/>
      <c r="K12" s="621"/>
      <c r="L12" s="621"/>
    </row>
    <row r="13" spans="1:12" ht="25.5" customHeight="1" thickBot="1" x14ac:dyDescent="0.25">
      <c r="A13" s="657" t="s">
        <v>812</v>
      </c>
      <c r="B13" s="660">
        <v>56598</v>
      </c>
      <c r="C13" s="661">
        <v>55665.111749999996</v>
      </c>
      <c r="D13" s="661">
        <v>12715.420070000002</v>
      </c>
      <c r="F13" s="621"/>
      <c r="G13" s="621"/>
      <c r="H13" s="621"/>
      <c r="I13" s="621"/>
      <c r="J13" s="621"/>
    </row>
    <row r="14" spans="1:12" ht="25.5" customHeight="1" thickBot="1" x14ac:dyDescent="0.25">
      <c r="A14" s="657" t="s">
        <v>813</v>
      </c>
      <c r="B14" s="660">
        <v>62470</v>
      </c>
      <c r="C14" s="661">
        <v>62213.701769999992</v>
      </c>
      <c r="D14" s="661">
        <v>15344.466630000003</v>
      </c>
      <c r="F14" s="621"/>
      <c r="G14" s="621"/>
      <c r="H14" s="621"/>
      <c r="I14" s="621"/>
      <c r="J14" s="621"/>
    </row>
    <row r="15" spans="1:12" ht="27" customHeight="1" thickBot="1" x14ac:dyDescent="0.25">
      <c r="A15" s="657" t="s">
        <v>814</v>
      </c>
      <c r="B15" s="660">
        <v>68379</v>
      </c>
      <c r="C15" s="661">
        <v>68952.930909999995</v>
      </c>
      <c r="D15" s="661">
        <v>18065.742340000004</v>
      </c>
      <c r="F15" s="621"/>
      <c r="G15" s="621"/>
      <c r="H15" s="621"/>
      <c r="I15" s="621"/>
      <c r="J15" s="621"/>
    </row>
    <row r="16" spans="1:12" ht="21.75" customHeight="1" thickBot="1" x14ac:dyDescent="0.25">
      <c r="A16" s="657" t="s">
        <v>815</v>
      </c>
      <c r="B16" s="660">
        <v>75365</v>
      </c>
      <c r="C16" s="661">
        <v>76503.871879999992</v>
      </c>
      <c r="D16" s="661">
        <v>21213.571920000002</v>
      </c>
    </row>
    <row r="17" spans="2:3" x14ac:dyDescent="0.2">
      <c r="C17" s="662"/>
    </row>
    <row r="18" spans="2:3" x14ac:dyDescent="0.2">
      <c r="B18" s="662"/>
      <c r="C18" s="662"/>
    </row>
  </sheetData>
  <mergeCells count="1">
    <mergeCell ref="A5:D5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3:T37"/>
  <sheetViews>
    <sheetView zoomScale="90" zoomScaleNormal="90" workbookViewId="0">
      <selection activeCell="B56" sqref="B56"/>
    </sheetView>
  </sheetViews>
  <sheetFormatPr defaultRowHeight="14.25" x14ac:dyDescent="0.2"/>
  <cols>
    <col min="1" max="1" width="34.28515625" style="655" customWidth="1"/>
    <col min="2" max="2" width="20.7109375" style="655" customWidth="1"/>
    <col min="3" max="3" width="13" style="655" customWidth="1"/>
    <col min="4" max="4" width="12" style="655" customWidth="1"/>
    <col min="5" max="5" width="11.5703125" style="655" customWidth="1"/>
    <col min="6" max="12" width="12" style="655" customWidth="1"/>
    <col min="13" max="13" width="12.5703125" style="655" customWidth="1"/>
    <col min="14" max="18" width="12.7109375" style="655" customWidth="1"/>
    <col min="19" max="19" width="25" style="655" customWidth="1"/>
    <col min="20" max="20" width="12.28515625" style="655" customWidth="1"/>
    <col min="21" max="265" width="9.140625" style="655"/>
    <col min="266" max="266" width="34.28515625" style="655" customWidth="1"/>
    <col min="267" max="267" width="28.7109375" style="655" customWidth="1"/>
    <col min="268" max="273" width="10.28515625" style="655" customWidth="1"/>
    <col min="274" max="274" width="11.7109375" style="655" customWidth="1"/>
    <col min="275" max="275" width="25" style="655" customWidth="1"/>
    <col min="276" max="276" width="12.28515625" style="655" customWidth="1"/>
    <col min="277" max="521" width="9.140625" style="655"/>
    <col min="522" max="522" width="34.28515625" style="655" customWidth="1"/>
    <col min="523" max="523" width="28.7109375" style="655" customWidth="1"/>
    <col min="524" max="529" width="10.28515625" style="655" customWidth="1"/>
    <col min="530" max="530" width="11.7109375" style="655" customWidth="1"/>
    <col min="531" max="531" width="25" style="655" customWidth="1"/>
    <col min="532" max="532" width="12.28515625" style="655" customWidth="1"/>
    <col min="533" max="777" width="9.140625" style="655"/>
    <col min="778" max="778" width="34.28515625" style="655" customWidth="1"/>
    <col min="779" max="779" width="28.7109375" style="655" customWidth="1"/>
    <col min="780" max="785" width="10.28515625" style="655" customWidth="1"/>
    <col min="786" max="786" width="11.7109375" style="655" customWidth="1"/>
    <col min="787" max="787" width="25" style="655" customWidth="1"/>
    <col min="788" max="788" width="12.28515625" style="655" customWidth="1"/>
    <col min="789" max="1033" width="9.140625" style="655"/>
    <col min="1034" max="1034" width="34.28515625" style="655" customWidth="1"/>
    <col min="1035" max="1035" width="28.7109375" style="655" customWidth="1"/>
    <col min="1036" max="1041" width="10.28515625" style="655" customWidth="1"/>
    <col min="1042" max="1042" width="11.7109375" style="655" customWidth="1"/>
    <col min="1043" max="1043" width="25" style="655" customWidth="1"/>
    <col min="1044" max="1044" width="12.28515625" style="655" customWidth="1"/>
    <col min="1045" max="1289" width="9.140625" style="655"/>
    <col min="1290" max="1290" width="34.28515625" style="655" customWidth="1"/>
    <col min="1291" max="1291" width="28.7109375" style="655" customWidth="1"/>
    <col min="1292" max="1297" width="10.28515625" style="655" customWidth="1"/>
    <col min="1298" max="1298" width="11.7109375" style="655" customWidth="1"/>
    <col min="1299" max="1299" width="25" style="655" customWidth="1"/>
    <col min="1300" max="1300" width="12.28515625" style="655" customWidth="1"/>
    <col min="1301" max="1545" width="9.140625" style="655"/>
    <col min="1546" max="1546" width="34.28515625" style="655" customWidth="1"/>
    <col min="1547" max="1547" width="28.7109375" style="655" customWidth="1"/>
    <col min="1548" max="1553" width="10.28515625" style="655" customWidth="1"/>
    <col min="1554" max="1554" width="11.7109375" style="655" customWidth="1"/>
    <col min="1555" max="1555" width="25" style="655" customWidth="1"/>
    <col min="1556" max="1556" width="12.28515625" style="655" customWidth="1"/>
    <col min="1557" max="1801" width="9.140625" style="655"/>
    <col min="1802" max="1802" width="34.28515625" style="655" customWidth="1"/>
    <col min="1803" max="1803" width="28.7109375" style="655" customWidth="1"/>
    <col min="1804" max="1809" width="10.28515625" style="655" customWidth="1"/>
    <col min="1810" max="1810" width="11.7109375" style="655" customWidth="1"/>
    <col min="1811" max="1811" width="25" style="655" customWidth="1"/>
    <col min="1812" max="1812" width="12.28515625" style="655" customWidth="1"/>
    <col min="1813" max="2057" width="9.140625" style="655"/>
    <col min="2058" max="2058" width="34.28515625" style="655" customWidth="1"/>
    <col min="2059" max="2059" width="28.7109375" style="655" customWidth="1"/>
    <col min="2060" max="2065" width="10.28515625" style="655" customWidth="1"/>
    <col min="2066" max="2066" width="11.7109375" style="655" customWidth="1"/>
    <col min="2067" max="2067" width="25" style="655" customWidth="1"/>
    <col min="2068" max="2068" width="12.28515625" style="655" customWidth="1"/>
    <col min="2069" max="2313" width="9.140625" style="655"/>
    <col min="2314" max="2314" width="34.28515625" style="655" customWidth="1"/>
    <col min="2315" max="2315" width="28.7109375" style="655" customWidth="1"/>
    <col min="2316" max="2321" width="10.28515625" style="655" customWidth="1"/>
    <col min="2322" max="2322" width="11.7109375" style="655" customWidth="1"/>
    <col min="2323" max="2323" width="25" style="655" customWidth="1"/>
    <col min="2324" max="2324" width="12.28515625" style="655" customWidth="1"/>
    <col min="2325" max="2569" width="9.140625" style="655"/>
    <col min="2570" max="2570" width="34.28515625" style="655" customWidth="1"/>
    <col min="2571" max="2571" width="28.7109375" style="655" customWidth="1"/>
    <col min="2572" max="2577" width="10.28515625" style="655" customWidth="1"/>
    <col min="2578" max="2578" width="11.7109375" style="655" customWidth="1"/>
    <col min="2579" max="2579" width="25" style="655" customWidth="1"/>
    <col min="2580" max="2580" width="12.28515625" style="655" customWidth="1"/>
    <col min="2581" max="2825" width="9.140625" style="655"/>
    <col min="2826" max="2826" width="34.28515625" style="655" customWidth="1"/>
    <col min="2827" max="2827" width="28.7109375" style="655" customWidth="1"/>
    <col min="2828" max="2833" width="10.28515625" style="655" customWidth="1"/>
    <col min="2834" max="2834" width="11.7109375" style="655" customWidth="1"/>
    <col min="2835" max="2835" width="25" style="655" customWidth="1"/>
    <col min="2836" max="2836" width="12.28515625" style="655" customWidth="1"/>
    <col min="2837" max="3081" width="9.140625" style="655"/>
    <col min="3082" max="3082" width="34.28515625" style="655" customWidth="1"/>
    <col min="3083" max="3083" width="28.7109375" style="655" customWidth="1"/>
    <col min="3084" max="3089" width="10.28515625" style="655" customWidth="1"/>
    <col min="3090" max="3090" width="11.7109375" style="655" customWidth="1"/>
    <col min="3091" max="3091" width="25" style="655" customWidth="1"/>
    <col min="3092" max="3092" width="12.28515625" style="655" customWidth="1"/>
    <col min="3093" max="3337" width="9.140625" style="655"/>
    <col min="3338" max="3338" width="34.28515625" style="655" customWidth="1"/>
    <col min="3339" max="3339" width="28.7109375" style="655" customWidth="1"/>
    <col min="3340" max="3345" width="10.28515625" style="655" customWidth="1"/>
    <col min="3346" max="3346" width="11.7109375" style="655" customWidth="1"/>
    <col min="3347" max="3347" width="25" style="655" customWidth="1"/>
    <col min="3348" max="3348" width="12.28515625" style="655" customWidth="1"/>
    <col min="3349" max="3593" width="9.140625" style="655"/>
    <col min="3594" max="3594" width="34.28515625" style="655" customWidth="1"/>
    <col min="3595" max="3595" width="28.7109375" style="655" customWidth="1"/>
    <col min="3596" max="3601" width="10.28515625" style="655" customWidth="1"/>
    <col min="3602" max="3602" width="11.7109375" style="655" customWidth="1"/>
    <col min="3603" max="3603" width="25" style="655" customWidth="1"/>
    <col min="3604" max="3604" width="12.28515625" style="655" customWidth="1"/>
    <col min="3605" max="3849" width="9.140625" style="655"/>
    <col min="3850" max="3850" width="34.28515625" style="655" customWidth="1"/>
    <col min="3851" max="3851" width="28.7109375" style="655" customWidth="1"/>
    <col min="3852" max="3857" width="10.28515625" style="655" customWidth="1"/>
    <col min="3858" max="3858" width="11.7109375" style="655" customWidth="1"/>
    <col min="3859" max="3859" width="25" style="655" customWidth="1"/>
    <col min="3860" max="3860" width="12.28515625" style="655" customWidth="1"/>
    <col min="3861" max="4105" width="9.140625" style="655"/>
    <col min="4106" max="4106" width="34.28515625" style="655" customWidth="1"/>
    <col min="4107" max="4107" width="28.7109375" style="655" customWidth="1"/>
    <col min="4108" max="4113" width="10.28515625" style="655" customWidth="1"/>
    <col min="4114" max="4114" width="11.7109375" style="655" customWidth="1"/>
    <col min="4115" max="4115" width="25" style="655" customWidth="1"/>
    <col min="4116" max="4116" width="12.28515625" style="655" customWidth="1"/>
    <col min="4117" max="4361" width="9.140625" style="655"/>
    <col min="4362" max="4362" width="34.28515625" style="655" customWidth="1"/>
    <col min="4363" max="4363" width="28.7109375" style="655" customWidth="1"/>
    <col min="4364" max="4369" width="10.28515625" style="655" customWidth="1"/>
    <col min="4370" max="4370" width="11.7109375" style="655" customWidth="1"/>
    <col min="4371" max="4371" width="25" style="655" customWidth="1"/>
    <col min="4372" max="4372" width="12.28515625" style="655" customWidth="1"/>
    <col min="4373" max="4617" width="9.140625" style="655"/>
    <col min="4618" max="4618" width="34.28515625" style="655" customWidth="1"/>
    <col min="4619" max="4619" width="28.7109375" style="655" customWidth="1"/>
    <col min="4620" max="4625" width="10.28515625" style="655" customWidth="1"/>
    <col min="4626" max="4626" width="11.7109375" style="655" customWidth="1"/>
    <col min="4627" max="4627" width="25" style="655" customWidth="1"/>
    <col min="4628" max="4628" width="12.28515625" style="655" customWidth="1"/>
    <col min="4629" max="4873" width="9.140625" style="655"/>
    <col min="4874" max="4874" width="34.28515625" style="655" customWidth="1"/>
    <col min="4875" max="4875" width="28.7109375" style="655" customWidth="1"/>
    <col min="4876" max="4881" width="10.28515625" style="655" customWidth="1"/>
    <col min="4882" max="4882" width="11.7109375" style="655" customWidth="1"/>
    <col min="4883" max="4883" width="25" style="655" customWidth="1"/>
    <col min="4884" max="4884" width="12.28515625" style="655" customWidth="1"/>
    <col min="4885" max="5129" width="9.140625" style="655"/>
    <col min="5130" max="5130" width="34.28515625" style="655" customWidth="1"/>
    <col min="5131" max="5131" width="28.7109375" style="655" customWidth="1"/>
    <col min="5132" max="5137" width="10.28515625" style="655" customWidth="1"/>
    <col min="5138" max="5138" width="11.7109375" style="655" customWidth="1"/>
    <col min="5139" max="5139" width="25" style="655" customWidth="1"/>
    <col min="5140" max="5140" width="12.28515625" style="655" customWidth="1"/>
    <col min="5141" max="5385" width="9.140625" style="655"/>
    <col min="5386" max="5386" width="34.28515625" style="655" customWidth="1"/>
    <col min="5387" max="5387" width="28.7109375" style="655" customWidth="1"/>
    <col min="5388" max="5393" width="10.28515625" style="655" customWidth="1"/>
    <col min="5394" max="5394" width="11.7109375" style="655" customWidth="1"/>
    <col min="5395" max="5395" width="25" style="655" customWidth="1"/>
    <col min="5396" max="5396" width="12.28515625" style="655" customWidth="1"/>
    <col min="5397" max="5641" width="9.140625" style="655"/>
    <col min="5642" max="5642" width="34.28515625" style="655" customWidth="1"/>
    <col min="5643" max="5643" width="28.7109375" style="655" customWidth="1"/>
    <col min="5644" max="5649" width="10.28515625" style="655" customWidth="1"/>
    <col min="5650" max="5650" width="11.7109375" style="655" customWidth="1"/>
    <col min="5651" max="5651" width="25" style="655" customWidth="1"/>
    <col min="5652" max="5652" width="12.28515625" style="655" customWidth="1"/>
    <col min="5653" max="5897" width="9.140625" style="655"/>
    <col min="5898" max="5898" width="34.28515625" style="655" customWidth="1"/>
    <col min="5899" max="5899" width="28.7109375" style="655" customWidth="1"/>
    <col min="5900" max="5905" width="10.28515625" style="655" customWidth="1"/>
    <col min="5906" max="5906" width="11.7109375" style="655" customWidth="1"/>
    <col min="5907" max="5907" width="25" style="655" customWidth="1"/>
    <col min="5908" max="5908" width="12.28515625" style="655" customWidth="1"/>
    <col min="5909" max="6153" width="9.140625" style="655"/>
    <col min="6154" max="6154" width="34.28515625" style="655" customWidth="1"/>
    <col min="6155" max="6155" width="28.7109375" style="655" customWidth="1"/>
    <col min="6156" max="6161" width="10.28515625" style="655" customWidth="1"/>
    <col min="6162" max="6162" width="11.7109375" style="655" customWidth="1"/>
    <col min="6163" max="6163" width="25" style="655" customWidth="1"/>
    <col min="6164" max="6164" width="12.28515625" style="655" customWidth="1"/>
    <col min="6165" max="6409" width="9.140625" style="655"/>
    <col min="6410" max="6410" width="34.28515625" style="655" customWidth="1"/>
    <col min="6411" max="6411" width="28.7109375" style="655" customWidth="1"/>
    <col min="6412" max="6417" width="10.28515625" style="655" customWidth="1"/>
    <col min="6418" max="6418" width="11.7109375" style="655" customWidth="1"/>
    <col min="6419" max="6419" width="25" style="655" customWidth="1"/>
    <col min="6420" max="6420" width="12.28515625" style="655" customWidth="1"/>
    <col min="6421" max="6665" width="9.140625" style="655"/>
    <col min="6666" max="6666" width="34.28515625" style="655" customWidth="1"/>
    <col min="6667" max="6667" width="28.7109375" style="655" customWidth="1"/>
    <col min="6668" max="6673" width="10.28515625" style="655" customWidth="1"/>
    <col min="6674" max="6674" width="11.7109375" style="655" customWidth="1"/>
    <col min="6675" max="6675" width="25" style="655" customWidth="1"/>
    <col min="6676" max="6676" width="12.28515625" style="655" customWidth="1"/>
    <col min="6677" max="6921" width="9.140625" style="655"/>
    <col min="6922" max="6922" width="34.28515625" style="655" customWidth="1"/>
    <col min="6923" max="6923" width="28.7109375" style="655" customWidth="1"/>
    <col min="6924" max="6929" width="10.28515625" style="655" customWidth="1"/>
    <col min="6930" max="6930" width="11.7109375" style="655" customWidth="1"/>
    <col min="6931" max="6931" width="25" style="655" customWidth="1"/>
    <col min="6932" max="6932" width="12.28515625" style="655" customWidth="1"/>
    <col min="6933" max="7177" width="9.140625" style="655"/>
    <col min="7178" max="7178" width="34.28515625" style="655" customWidth="1"/>
    <col min="7179" max="7179" width="28.7109375" style="655" customWidth="1"/>
    <col min="7180" max="7185" width="10.28515625" style="655" customWidth="1"/>
    <col min="7186" max="7186" width="11.7109375" style="655" customWidth="1"/>
    <col min="7187" max="7187" width="25" style="655" customWidth="1"/>
    <col min="7188" max="7188" width="12.28515625" style="655" customWidth="1"/>
    <col min="7189" max="7433" width="9.140625" style="655"/>
    <col min="7434" max="7434" width="34.28515625" style="655" customWidth="1"/>
    <col min="7435" max="7435" width="28.7109375" style="655" customWidth="1"/>
    <col min="7436" max="7441" width="10.28515625" style="655" customWidth="1"/>
    <col min="7442" max="7442" width="11.7109375" style="655" customWidth="1"/>
    <col min="7443" max="7443" width="25" style="655" customWidth="1"/>
    <col min="7444" max="7444" width="12.28515625" style="655" customWidth="1"/>
    <col min="7445" max="7689" width="9.140625" style="655"/>
    <col min="7690" max="7690" width="34.28515625" style="655" customWidth="1"/>
    <col min="7691" max="7691" width="28.7109375" style="655" customWidth="1"/>
    <col min="7692" max="7697" width="10.28515625" style="655" customWidth="1"/>
    <col min="7698" max="7698" width="11.7109375" style="655" customWidth="1"/>
    <col min="7699" max="7699" width="25" style="655" customWidth="1"/>
    <col min="7700" max="7700" width="12.28515625" style="655" customWidth="1"/>
    <col min="7701" max="7945" width="9.140625" style="655"/>
    <col min="7946" max="7946" width="34.28515625" style="655" customWidth="1"/>
    <col min="7947" max="7947" width="28.7109375" style="655" customWidth="1"/>
    <col min="7948" max="7953" width="10.28515625" style="655" customWidth="1"/>
    <col min="7954" max="7954" width="11.7109375" style="655" customWidth="1"/>
    <col min="7955" max="7955" width="25" style="655" customWidth="1"/>
    <col min="7956" max="7956" width="12.28515625" style="655" customWidth="1"/>
    <col min="7957" max="8201" width="9.140625" style="655"/>
    <col min="8202" max="8202" width="34.28515625" style="655" customWidth="1"/>
    <col min="8203" max="8203" width="28.7109375" style="655" customWidth="1"/>
    <col min="8204" max="8209" width="10.28515625" style="655" customWidth="1"/>
    <col min="8210" max="8210" width="11.7109375" style="655" customWidth="1"/>
    <col min="8211" max="8211" width="25" style="655" customWidth="1"/>
    <col min="8212" max="8212" width="12.28515625" style="655" customWidth="1"/>
    <col min="8213" max="8457" width="9.140625" style="655"/>
    <col min="8458" max="8458" width="34.28515625" style="655" customWidth="1"/>
    <col min="8459" max="8459" width="28.7109375" style="655" customWidth="1"/>
    <col min="8460" max="8465" width="10.28515625" style="655" customWidth="1"/>
    <col min="8466" max="8466" width="11.7109375" style="655" customWidth="1"/>
    <col min="8467" max="8467" width="25" style="655" customWidth="1"/>
    <col min="8468" max="8468" width="12.28515625" style="655" customWidth="1"/>
    <col min="8469" max="8713" width="9.140625" style="655"/>
    <col min="8714" max="8714" width="34.28515625" style="655" customWidth="1"/>
    <col min="8715" max="8715" width="28.7109375" style="655" customWidth="1"/>
    <col min="8716" max="8721" width="10.28515625" style="655" customWidth="1"/>
    <col min="8722" max="8722" width="11.7109375" style="655" customWidth="1"/>
    <col min="8723" max="8723" width="25" style="655" customWidth="1"/>
    <col min="8724" max="8724" width="12.28515625" style="655" customWidth="1"/>
    <col min="8725" max="8969" width="9.140625" style="655"/>
    <col min="8970" max="8970" width="34.28515625" style="655" customWidth="1"/>
    <col min="8971" max="8971" width="28.7109375" style="655" customWidth="1"/>
    <col min="8972" max="8977" width="10.28515625" style="655" customWidth="1"/>
    <col min="8978" max="8978" width="11.7109375" style="655" customWidth="1"/>
    <col min="8979" max="8979" width="25" style="655" customWidth="1"/>
    <col min="8980" max="8980" width="12.28515625" style="655" customWidth="1"/>
    <col min="8981" max="9225" width="9.140625" style="655"/>
    <col min="9226" max="9226" width="34.28515625" style="655" customWidth="1"/>
    <col min="9227" max="9227" width="28.7109375" style="655" customWidth="1"/>
    <col min="9228" max="9233" width="10.28515625" style="655" customWidth="1"/>
    <col min="9234" max="9234" width="11.7109375" style="655" customWidth="1"/>
    <col min="9235" max="9235" width="25" style="655" customWidth="1"/>
    <col min="9236" max="9236" width="12.28515625" style="655" customWidth="1"/>
    <col min="9237" max="9481" width="9.140625" style="655"/>
    <col min="9482" max="9482" width="34.28515625" style="655" customWidth="1"/>
    <col min="9483" max="9483" width="28.7109375" style="655" customWidth="1"/>
    <col min="9484" max="9489" width="10.28515625" style="655" customWidth="1"/>
    <col min="9490" max="9490" width="11.7109375" style="655" customWidth="1"/>
    <col min="9491" max="9491" width="25" style="655" customWidth="1"/>
    <col min="9492" max="9492" width="12.28515625" style="655" customWidth="1"/>
    <col min="9493" max="9737" width="9.140625" style="655"/>
    <col min="9738" max="9738" width="34.28515625" style="655" customWidth="1"/>
    <col min="9739" max="9739" width="28.7109375" style="655" customWidth="1"/>
    <col min="9740" max="9745" width="10.28515625" style="655" customWidth="1"/>
    <col min="9746" max="9746" width="11.7109375" style="655" customWidth="1"/>
    <col min="9747" max="9747" width="25" style="655" customWidth="1"/>
    <col min="9748" max="9748" width="12.28515625" style="655" customWidth="1"/>
    <col min="9749" max="9993" width="9.140625" style="655"/>
    <col min="9994" max="9994" width="34.28515625" style="655" customWidth="1"/>
    <col min="9995" max="9995" width="28.7109375" style="655" customWidth="1"/>
    <col min="9996" max="10001" width="10.28515625" style="655" customWidth="1"/>
    <col min="10002" max="10002" width="11.7109375" style="655" customWidth="1"/>
    <col min="10003" max="10003" width="25" style="655" customWidth="1"/>
    <col min="10004" max="10004" width="12.28515625" style="655" customWidth="1"/>
    <col min="10005" max="10249" width="9.140625" style="655"/>
    <col min="10250" max="10250" width="34.28515625" style="655" customWidth="1"/>
    <col min="10251" max="10251" width="28.7109375" style="655" customWidth="1"/>
    <col min="10252" max="10257" width="10.28515625" style="655" customWidth="1"/>
    <col min="10258" max="10258" width="11.7109375" style="655" customWidth="1"/>
    <col min="10259" max="10259" width="25" style="655" customWidth="1"/>
    <col min="10260" max="10260" width="12.28515625" style="655" customWidth="1"/>
    <col min="10261" max="10505" width="9.140625" style="655"/>
    <col min="10506" max="10506" width="34.28515625" style="655" customWidth="1"/>
    <col min="10507" max="10507" width="28.7109375" style="655" customWidth="1"/>
    <col min="10508" max="10513" width="10.28515625" style="655" customWidth="1"/>
    <col min="10514" max="10514" width="11.7109375" style="655" customWidth="1"/>
    <col min="10515" max="10515" width="25" style="655" customWidth="1"/>
    <col min="10516" max="10516" width="12.28515625" style="655" customWidth="1"/>
    <col min="10517" max="10761" width="9.140625" style="655"/>
    <col min="10762" max="10762" width="34.28515625" style="655" customWidth="1"/>
    <col min="10763" max="10763" width="28.7109375" style="655" customWidth="1"/>
    <col min="10764" max="10769" width="10.28515625" style="655" customWidth="1"/>
    <col min="10770" max="10770" width="11.7109375" style="655" customWidth="1"/>
    <col min="10771" max="10771" width="25" style="655" customWidth="1"/>
    <col min="10772" max="10772" width="12.28515625" style="655" customWidth="1"/>
    <col min="10773" max="11017" width="9.140625" style="655"/>
    <col min="11018" max="11018" width="34.28515625" style="655" customWidth="1"/>
    <col min="11019" max="11019" width="28.7109375" style="655" customWidth="1"/>
    <col min="11020" max="11025" width="10.28515625" style="655" customWidth="1"/>
    <col min="11026" max="11026" width="11.7109375" style="655" customWidth="1"/>
    <col min="11027" max="11027" width="25" style="655" customWidth="1"/>
    <col min="11028" max="11028" width="12.28515625" style="655" customWidth="1"/>
    <col min="11029" max="11273" width="9.140625" style="655"/>
    <col min="11274" max="11274" width="34.28515625" style="655" customWidth="1"/>
    <col min="11275" max="11275" width="28.7109375" style="655" customWidth="1"/>
    <col min="11276" max="11281" width="10.28515625" style="655" customWidth="1"/>
    <col min="11282" max="11282" width="11.7109375" style="655" customWidth="1"/>
    <col min="11283" max="11283" width="25" style="655" customWidth="1"/>
    <col min="11284" max="11284" width="12.28515625" style="655" customWidth="1"/>
    <col min="11285" max="11529" width="9.140625" style="655"/>
    <col min="11530" max="11530" width="34.28515625" style="655" customWidth="1"/>
    <col min="11531" max="11531" width="28.7109375" style="655" customWidth="1"/>
    <col min="11532" max="11537" width="10.28515625" style="655" customWidth="1"/>
    <col min="11538" max="11538" width="11.7109375" style="655" customWidth="1"/>
    <col min="11539" max="11539" width="25" style="655" customWidth="1"/>
    <col min="11540" max="11540" width="12.28515625" style="655" customWidth="1"/>
    <col min="11541" max="11785" width="9.140625" style="655"/>
    <col min="11786" max="11786" width="34.28515625" style="655" customWidth="1"/>
    <col min="11787" max="11787" width="28.7109375" style="655" customWidth="1"/>
    <col min="11788" max="11793" width="10.28515625" style="655" customWidth="1"/>
    <col min="11794" max="11794" width="11.7109375" style="655" customWidth="1"/>
    <col min="11795" max="11795" width="25" style="655" customWidth="1"/>
    <col min="11796" max="11796" width="12.28515625" style="655" customWidth="1"/>
    <col min="11797" max="12041" width="9.140625" style="655"/>
    <col min="12042" max="12042" width="34.28515625" style="655" customWidth="1"/>
    <col min="12043" max="12043" width="28.7109375" style="655" customWidth="1"/>
    <col min="12044" max="12049" width="10.28515625" style="655" customWidth="1"/>
    <col min="12050" max="12050" width="11.7109375" style="655" customWidth="1"/>
    <col min="12051" max="12051" width="25" style="655" customWidth="1"/>
    <col min="12052" max="12052" width="12.28515625" style="655" customWidth="1"/>
    <col min="12053" max="12297" width="9.140625" style="655"/>
    <col min="12298" max="12298" width="34.28515625" style="655" customWidth="1"/>
    <col min="12299" max="12299" width="28.7109375" style="655" customWidth="1"/>
    <col min="12300" max="12305" width="10.28515625" style="655" customWidth="1"/>
    <col min="12306" max="12306" width="11.7109375" style="655" customWidth="1"/>
    <col min="12307" max="12307" width="25" style="655" customWidth="1"/>
    <col min="12308" max="12308" width="12.28515625" style="655" customWidth="1"/>
    <col min="12309" max="12553" width="9.140625" style="655"/>
    <col min="12554" max="12554" width="34.28515625" style="655" customWidth="1"/>
    <col min="12555" max="12555" width="28.7109375" style="655" customWidth="1"/>
    <col min="12556" max="12561" width="10.28515625" style="655" customWidth="1"/>
    <col min="12562" max="12562" width="11.7109375" style="655" customWidth="1"/>
    <col min="12563" max="12563" width="25" style="655" customWidth="1"/>
    <col min="12564" max="12564" width="12.28515625" style="655" customWidth="1"/>
    <col min="12565" max="12809" width="9.140625" style="655"/>
    <col min="12810" max="12810" width="34.28515625" style="655" customWidth="1"/>
    <col min="12811" max="12811" width="28.7109375" style="655" customWidth="1"/>
    <col min="12812" max="12817" width="10.28515625" style="655" customWidth="1"/>
    <col min="12818" max="12818" width="11.7109375" style="655" customWidth="1"/>
    <col min="12819" max="12819" width="25" style="655" customWidth="1"/>
    <col min="12820" max="12820" width="12.28515625" style="655" customWidth="1"/>
    <col min="12821" max="13065" width="9.140625" style="655"/>
    <col min="13066" max="13066" width="34.28515625" style="655" customWidth="1"/>
    <col min="13067" max="13067" width="28.7109375" style="655" customWidth="1"/>
    <col min="13068" max="13073" width="10.28515625" style="655" customWidth="1"/>
    <col min="13074" max="13074" width="11.7109375" style="655" customWidth="1"/>
    <col min="13075" max="13075" width="25" style="655" customWidth="1"/>
    <col min="13076" max="13076" width="12.28515625" style="655" customWidth="1"/>
    <col min="13077" max="13321" width="9.140625" style="655"/>
    <col min="13322" max="13322" width="34.28515625" style="655" customWidth="1"/>
    <col min="13323" max="13323" width="28.7109375" style="655" customWidth="1"/>
    <col min="13324" max="13329" width="10.28515625" style="655" customWidth="1"/>
    <col min="13330" max="13330" width="11.7109375" style="655" customWidth="1"/>
    <col min="13331" max="13331" width="25" style="655" customWidth="1"/>
    <col min="13332" max="13332" width="12.28515625" style="655" customWidth="1"/>
    <col min="13333" max="13577" width="9.140625" style="655"/>
    <col min="13578" max="13578" width="34.28515625" style="655" customWidth="1"/>
    <col min="13579" max="13579" width="28.7109375" style="655" customWidth="1"/>
    <col min="13580" max="13585" width="10.28515625" style="655" customWidth="1"/>
    <col min="13586" max="13586" width="11.7109375" style="655" customWidth="1"/>
    <col min="13587" max="13587" width="25" style="655" customWidth="1"/>
    <col min="13588" max="13588" width="12.28515625" style="655" customWidth="1"/>
    <col min="13589" max="13833" width="9.140625" style="655"/>
    <col min="13834" max="13834" width="34.28515625" style="655" customWidth="1"/>
    <col min="13835" max="13835" width="28.7109375" style="655" customWidth="1"/>
    <col min="13836" max="13841" width="10.28515625" style="655" customWidth="1"/>
    <col min="13842" max="13842" width="11.7109375" style="655" customWidth="1"/>
    <col min="13843" max="13843" width="25" style="655" customWidth="1"/>
    <col min="13844" max="13844" width="12.28515625" style="655" customWidth="1"/>
    <col min="13845" max="14089" width="9.140625" style="655"/>
    <col min="14090" max="14090" width="34.28515625" style="655" customWidth="1"/>
    <col min="14091" max="14091" width="28.7109375" style="655" customWidth="1"/>
    <col min="14092" max="14097" width="10.28515625" style="655" customWidth="1"/>
    <col min="14098" max="14098" width="11.7109375" style="655" customWidth="1"/>
    <col min="14099" max="14099" width="25" style="655" customWidth="1"/>
    <col min="14100" max="14100" width="12.28515625" style="655" customWidth="1"/>
    <col min="14101" max="14345" width="9.140625" style="655"/>
    <col min="14346" max="14346" width="34.28515625" style="655" customWidth="1"/>
    <col min="14347" max="14347" width="28.7109375" style="655" customWidth="1"/>
    <col min="14348" max="14353" width="10.28515625" style="655" customWidth="1"/>
    <col min="14354" max="14354" width="11.7109375" style="655" customWidth="1"/>
    <col min="14355" max="14355" width="25" style="655" customWidth="1"/>
    <col min="14356" max="14356" width="12.28515625" style="655" customWidth="1"/>
    <col min="14357" max="14601" width="9.140625" style="655"/>
    <col min="14602" max="14602" width="34.28515625" style="655" customWidth="1"/>
    <col min="14603" max="14603" width="28.7109375" style="655" customWidth="1"/>
    <col min="14604" max="14609" width="10.28515625" style="655" customWidth="1"/>
    <col min="14610" max="14610" width="11.7109375" style="655" customWidth="1"/>
    <col min="14611" max="14611" width="25" style="655" customWidth="1"/>
    <col min="14612" max="14612" width="12.28515625" style="655" customWidth="1"/>
    <col min="14613" max="14857" width="9.140625" style="655"/>
    <col min="14858" max="14858" width="34.28515625" style="655" customWidth="1"/>
    <col min="14859" max="14859" width="28.7109375" style="655" customWidth="1"/>
    <col min="14860" max="14865" width="10.28515625" style="655" customWidth="1"/>
    <col min="14866" max="14866" width="11.7109375" style="655" customWidth="1"/>
    <col min="14867" max="14867" width="25" style="655" customWidth="1"/>
    <col min="14868" max="14868" width="12.28515625" style="655" customWidth="1"/>
    <col min="14869" max="15113" width="9.140625" style="655"/>
    <col min="15114" max="15114" width="34.28515625" style="655" customWidth="1"/>
    <col min="15115" max="15115" width="28.7109375" style="655" customWidth="1"/>
    <col min="15116" max="15121" width="10.28515625" style="655" customWidth="1"/>
    <col min="15122" max="15122" width="11.7109375" style="655" customWidth="1"/>
    <col min="15123" max="15123" width="25" style="655" customWidth="1"/>
    <col min="15124" max="15124" width="12.28515625" style="655" customWidth="1"/>
    <col min="15125" max="15369" width="9.140625" style="655"/>
    <col min="15370" max="15370" width="34.28515625" style="655" customWidth="1"/>
    <col min="15371" max="15371" width="28.7109375" style="655" customWidth="1"/>
    <col min="15372" max="15377" width="10.28515625" style="655" customWidth="1"/>
    <col min="15378" max="15378" width="11.7109375" style="655" customWidth="1"/>
    <col min="15379" max="15379" width="25" style="655" customWidth="1"/>
    <col min="15380" max="15380" width="12.28515625" style="655" customWidth="1"/>
    <col min="15381" max="15625" width="9.140625" style="655"/>
    <col min="15626" max="15626" width="34.28515625" style="655" customWidth="1"/>
    <col min="15627" max="15627" width="28.7109375" style="655" customWidth="1"/>
    <col min="15628" max="15633" width="10.28515625" style="655" customWidth="1"/>
    <col min="15634" max="15634" width="11.7109375" style="655" customWidth="1"/>
    <col min="15635" max="15635" width="25" style="655" customWidth="1"/>
    <col min="15636" max="15636" width="12.28515625" style="655" customWidth="1"/>
    <col min="15637" max="15881" width="9.140625" style="655"/>
    <col min="15882" max="15882" width="34.28515625" style="655" customWidth="1"/>
    <col min="15883" max="15883" width="28.7109375" style="655" customWidth="1"/>
    <col min="15884" max="15889" width="10.28515625" style="655" customWidth="1"/>
    <col min="15890" max="15890" width="11.7109375" style="655" customWidth="1"/>
    <col min="15891" max="15891" width="25" style="655" customWidth="1"/>
    <col min="15892" max="15892" width="12.28515625" style="655" customWidth="1"/>
    <col min="15893" max="16137" width="9.140625" style="655"/>
    <col min="16138" max="16138" width="34.28515625" style="655" customWidth="1"/>
    <col min="16139" max="16139" width="28.7109375" style="655" customWidth="1"/>
    <col min="16140" max="16145" width="10.28515625" style="655" customWidth="1"/>
    <col min="16146" max="16146" width="11.7109375" style="655" customWidth="1"/>
    <col min="16147" max="16147" width="25" style="655" customWidth="1"/>
    <col min="16148" max="16148" width="12.28515625" style="655" customWidth="1"/>
    <col min="16149" max="16384" width="9.140625" style="655"/>
  </cols>
  <sheetData>
    <row r="3" spans="1:20" ht="52.5" customHeight="1" x14ac:dyDescent="0.25">
      <c r="A3" s="855" t="s">
        <v>816</v>
      </c>
      <c r="B3" s="856"/>
      <c r="C3" s="663"/>
      <c r="D3" s="663"/>
      <c r="E3" s="663"/>
      <c r="F3" s="663"/>
      <c r="G3" s="663"/>
      <c r="H3" s="663"/>
      <c r="I3" s="663"/>
      <c r="J3" s="663"/>
      <c r="K3" s="663"/>
      <c r="L3" s="663"/>
      <c r="M3" s="621"/>
      <c r="N3" s="621"/>
      <c r="O3" s="621"/>
      <c r="P3" s="621"/>
      <c r="Q3" s="621"/>
      <c r="R3" s="621"/>
    </row>
    <row r="4" spans="1:20" ht="15" thickBot="1" x14ac:dyDescent="0.25">
      <c r="A4" s="664"/>
      <c r="B4" s="664"/>
      <c r="C4" s="664"/>
      <c r="D4" s="664"/>
      <c r="E4" s="664"/>
      <c r="F4" s="664"/>
      <c r="G4" s="664"/>
      <c r="H4" s="664"/>
      <c r="I4" s="664"/>
      <c r="J4" s="664"/>
      <c r="K4" s="664"/>
      <c r="L4" s="664"/>
      <c r="M4" s="621"/>
      <c r="N4" s="621"/>
      <c r="O4" s="621"/>
      <c r="P4" s="621"/>
      <c r="Q4" s="621"/>
      <c r="R4" s="621"/>
    </row>
    <row r="5" spans="1:20" ht="24" customHeight="1" x14ac:dyDescent="0.2">
      <c r="A5" s="857" t="s">
        <v>817</v>
      </c>
      <c r="B5" s="858"/>
      <c r="C5" s="665"/>
      <c r="D5" s="665"/>
      <c r="E5" s="665"/>
      <c r="F5" s="665"/>
      <c r="G5" s="665"/>
      <c r="H5" s="665"/>
      <c r="I5" s="665"/>
      <c r="J5" s="665"/>
      <c r="K5" s="665"/>
      <c r="L5" s="665"/>
      <c r="M5" s="621"/>
      <c r="N5" s="621"/>
      <c r="O5" s="621"/>
      <c r="P5" s="621"/>
      <c r="Q5" s="621"/>
      <c r="R5" s="621"/>
    </row>
    <row r="6" spans="1:20" ht="15" thickBot="1" x14ac:dyDescent="0.25">
      <c r="A6" s="859"/>
      <c r="B6" s="860"/>
      <c r="C6" s="665"/>
      <c r="D6" s="665"/>
      <c r="E6" s="665"/>
      <c r="F6" s="665"/>
      <c r="G6" s="665"/>
      <c r="H6" s="665"/>
      <c r="I6" s="665"/>
      <c r="J6" s="665"/>
      <c r="K6" s="665"/>
      <c r="L6" s="665"/>
      <c r="M6" s="621"/>
      <c r="N6" s="621"/>
      <c r="O6" s="621"/>
      <c r="P6" s="621"/>
      <c r="Q6" s="621"/>
      <c r="R6" s="621"/>
    </row>
    <row r="7" spans="1:20" ht="32.25" customHeight="1" thickBot="1" x14ac:dyDescent="0.25">
      <c r="A7" s="666" t="s">
        <v>818</v>
      </c>
      <c r="B7" s="667">
        <v>53305.161779999791</v>
      </c>
      <c r="C7" s="665"/>
      <c r="D7" s="665"/>
      <c r="E7" s="665"/>
      <c r="F7" s="665"/>
      <c r="G7" s="665"/>
      <c r="H7" s="665"/>
      <c r="I7" s="665"/>
      <c r="J7" s="665"/>
      <c r="K7" s="665"/>
      <c r="L7" s="665"/>
      <c r="M7" s="621"/>
      <c r="N7" s="621"/>
      <c r="O7" s="621"/>
      <c r="P7" s="621"/>
      <c r="Q7" s="621"/>
      <c r="R7" s="621"/>
      <c r="T7" s="668"/>
    </row>
    <row r="8" spans="1:20" ht="30.75" customHeight="1" thickBot="1" x14ac:dyDescent="0.25">
      <c r="A8" s="666" t="s">
        <v>819</v>
      </c>
      <c r="B8" s="667">
        <v>10487.742349999993</v>
      </c>
      <c r="C8" s="665"/>
      <c r="D8" s="665"/>
      <c r="E8" s="665"/>
      <c r="F8" s="665"/>
      <c r="G8" s="665"/>
      <c r="H8" s="665"/>
      <c r="I8" s="665"/>
      <c r="J8" s="665"/>
      <c r="K8" s="665"/>
      <c r="L8" s="665"/>
      <c r="M8" s="669"/>
      <c r="N8" s="621"/>
      <c r="O8" s="621"/>
      <c r="P8" s="621"/>
      <c r="Q8" s="621"/>
      <c r="R8" s="621"/>
      <c r="S8" s="670"/>
      <c r="T8" s="670"/>
    </row>
    <row r="9" spans="1:20" x14ac:dyDescent="0.2">
      <c r="A9" s="671" t="s">
        <v>820</v>
      </c>
      <c r="B9" s="672"/>
      <c r="C9" s="672"/>
      <c r="D9" s="672"/>
      <c r="E9" s="672"/>
      <c r="F9" s="672"/>
      <c r="G9" s="672"/>
      <c r="H9" s="672"/>
      <c r="I9" s="672"/>
      <c r="J9" s="672"/>
      <c r="K9" s="672"/>
      <c r="L9" s="672"/>
      <c r="M9" s="673"/>
      <c r="N9" s="621"/>
      <c r="O9" s="621"/>
      <c r="P9" s="621"/>
      <c r="Q9" s="621"/>
      <c r="R9" s="621"/>
      <c r="S9" s="670"/>
      <c r="T9" s="670"/>
    </row>
    <row r="10" spans="1:20" x14ac:dyDescent="0.2">
      <c r="A10" s="672"/>
      <c r="B10" s="672"/>
      <c r="C10" s="672"/>
      <c r="D10" s="672"/>
      <c r="E10" s="672"/>
      <c r="F10" s="672"/>
      <c r="G10" s="672"/>
      <c r="H10" s="672"/>
      <c r="I10" s="672"/>
      <c r="J10" s="672"/>
      <c r="K10" s="672"/>
      <c r="L10" s="672"/>
      <c r="M10" s="673"/>
      <c r="N10" s="621"/>
      <c r="O10" s="621"/>
      <c r="P10" s="621"/>
      <c r="Q10" s="621"/>
      <c r="R10" s="621"/>
      <c r="S10" s="670"/>
      <c r="T10" s="670"/>
    </row>
    <row r="11" spans="1:20" ht="15" thickBot="1" x14ac:dyDescent="0.25">
      <c r="A11" s="672"/>
      <c r="B11" s="672"/>
      <c r="C11" s="672"/>
      <c r="D11" s="672"/>
      <c r="E11" s="672"/>
      <c r="F11" s="672"/>
      <c r="G11" s="672"/>
      <c r="H11" s="672"/>
      <c r="I11" s="672"/>
      <c r="J11" s="672"/>
      <c r="K11" s="672"/>
      <c r="L11" s="672"/>
      <c r="M11" s="621"/>
      <c r="N11" s="621"/>
      <c r="O11" s="621"/>
      <c r="P11" s="621"/>
      <c r="Q11" s="621"/>
      <c r="R11" s="621"/>
      <c r="S11" s="670"/>
      <c r="T11" s="670"/>
    </row>
    <row r="12" spans="1:20" ht="33" customHeight="1" thickBot="1" x14ac:dyDescent="0.25">
      <c r="A12" s="861" t="s">
        <v>821</v>
      </c>
      <c r="B12" s="862"/>
      <c r="C12" s="861" t="s">
        <v>822</v>
      </c>
      <c r="D12" s="865"/>
      <c r="E12" s="865"/>
      <c r="F12" s="865"/>
      <c r="G12" s="865"/>
      <c r="H12" s="865"/>
      <c r="I12" s="865"/>
      <c r="J12" s="865"/>
      <c r="K12" s="865"/>
      <c r="L12" s="862"/>
      <c r="M12" s="866" t="s">
        <v>823</v>
      </c>
      <c r="N12" s="621"/>
      <c r="O12" s="621"/>
      <c r="P12" s="621"/>
      <c r="Q12" s="621"/>
      <c r="R12" s="621"/>
    </row>
    <row r="13" spans="1:20" ht="22.5" customHeight="1" thickBot="1" x14ac:dyDescent="0.25">
      <c r="A13" s="863"/>
      <c r="B13" s="864"/>
      <c r="C13" s="674" t="s">
        <v>824</v>
      </c>
      <c r="D13" s="674" t="s">
        <v>825</v>
      </c>
      <c r="E13" s="674" t="s">
        <v>826</v>
      </c>
      <c r="F13" s="674" t="s">
        <v>827</v>
      </c>
      <c r="G13" s="674" t="s">
        <v>828</v>
      </c>
      <c r="H13" s="674" t="s">
        <v>829</v>
      </c>
      <c r="I13" s="674" t="s">
        <v>830</v>
      </c>
      <c r="J13" s="674" t="s">
        <v>831</v>
      </c>
      <c r="K13" s="674" t="s">
        <v>832</v>
      </c>
      <c r="L13" s="674" t="s">
        <v>833</v>
      </c>
      <c r="M13" s="867"/>
      <c r="N13" s="621"/>
      <c r="O13" s="621"/>
      <c r="P13" s="621"/>
      <c r="Q13" s="621"/>
      <c r="R13" s="621"/>
    </row>
    <row r="14" spans="1:20" ht="15" thickBot="1" x14ac:dyDescent="0.25">
      <c r="A14" s="866" t="s">
        <v>834</v>
      </c>
      <c r="B14" s="675" t="s">
        <v>835</v>
      </c>
      <c r="C14" s="676">
        <v>7174</v>
      </c>
      <c r="D14" s="676">
        <v>8062</v>
      </c>
      <c r="E14" s="676">
        <v>8555</v>
      </c>
      <c r="F14" s="676">
        <v>10650</v>
      </c>
      <c r="G14" s="676">
        <v>10520</v>
      </c>
      <c r="H14" s="676">
        <v>10459</v>
      </c>
      <c r="I14" s="676">
        <v>17410</v>
      </c>
      <c r="J14" s="676">
        <v>22418</v>
      </c>
      <c r="K14" s="676">
        <v>17067</v>
      </c>
      <c r="L14" s="676">
        <v>16885</v>
      </c>
      <c r="M14" s="676">
        <f>SUM(C14:L14)</f>
        <v>129200</v>
      </c>
      <c r="N14" s="628"/>
      <c r="O14" s="621"/>
      <c r="P14" s="621"/>
      <c r="Q14" s="621"/>
      <c r="R14" s="621"/>
    </row>
    <row r="15" spans="1:20" ht="15" thickBot="1" x14ac:dyDescent="0.25">
      <c r="A15" s="867"/>
      <c r="B15" s="675" t="s">
        <v>836</v>
      </c>
      <c r="C15" s="676">
        <v>3786.3718800000065</v>
      </c>
      <c r="D15" s="676">
        <v>4619.7220399999997</v>
      </c>
      <c r="E15" s="676">
        <v>4649.4379499999995</v>
      </c>
      <c r="F15" s="676">
        <v>4907.7126600001502</v>
      </c>
      <c r="G15" s="676">
        <v>4898.6114900000748</v>
      </c>
      <c r="H15" s="676">
        <v>3663.13535000001</v>
      </c>
      <c r="I15" s="676">
        <v>5238.6492900000003</v>
      </c>
      <c r="J15" s="676">
        <v>7163.7397699999892</v>
      </c>
      <c r="K15" s="676">
        <v>6354.932500000039</v>
      </c>
      <c r="L15" s="676">
        <v>8022.8488499995128</v>
      </c>
      <c r="M15" s="676">
        <f t="shared" ref="M15:M16" si="0">SUM(C15:L15)</f>
        <v>53305.161779999791</v>
      </c>
      <c r="N15" s="621"/>
      <c r="O15" s="621"/>
      <c r="P15" s="621"/>
      <c r="Q15" s="621"/>
      <c r="R15" s="621"/>
    </row>
    <row r="16" spans="1:20" ht="15" thickBot="1" x14ac:dyDescent="0.25">
      <c r="A16" s="677" t="s">
        <v>837</v>
      </c>
      <c r="B16" s="675" t="s">
        <v>836</v>
      </c>
      <c r="C16" s="676">
        <v>497.20884000000001</v>
      </c>
      <c r="D16" s="676">
        <v>732.17096000000015</v>
      </c>
      <c r="E16" s="676">
        <v>883.10083000000009</v>
      </c>
      <c r="F16" s="676">
        <v>1240.925950000001</v>
      </c>
      <c r="G16" s="676">
        <v>1016.2821600000005</v>
      </c>
      <c r="H16" s="676">
        <v>783.12205000000006</v>
      </c>
      <c r="I16" s="676">
        <v>1158.6431699999998</v>
      </c>
      <c r="J16" s="676">
        <v>1145.1313699999994</v>
      </c>
      <c r="K16" s="676">
        <v>990.54736999999966</v>
      </c>
      <c r="L16" s="676">
        <v>1185.2420099999968</v>
      </c>
      <c r="M16" s="676">
        <f t="shared" si="0"/>
        <v>9632.3747099999964</v>
      </c>
      <c r="N16" s="628"/>
      <c r="O16" s="628"/>
      <c r="P16" s="621"/>
      <c r="Q16" s="621"/>
      <c r="R16" s="621"/>
    </row>
    <row r="17" spans="1:18" x14ac:dyDescent="0.2">
      <c r="A17" s="671" t="s">
        <v>838</v>
      </c>
      <c r="B17" s="664"/>
      <c r="C17" s="630"/>
      <c r="D17" s="630"/>
      <c r="E17" s="630"/>
      <c r="F17" s="630"/>
      <c r="G17" s="630"/>
      <c r="H17" s="630"/>
      <c r="I17" s="630"/>
      <c r="J17" s="630"/>
      <c r="K17" s="630"/>
      <c r="L17" s="630"/>
      <c r="M17" s="621"/>
      <c r="N17" s="621"/>
      <c r="O17" s="621"/>
      <c r="P17" s="621"/>
      <c r="Q17" s="621"/>
      <c r="R17" s="621"/>
    </row>
    <row r="18" spans="1:18" x14ac:dyDescent="0.2">
      <c r="A18" s="622"/>
      <c r="B18" s="622"/>
      <c r="C18" s="678"/>
      <c r="D18" s="678"/>
      <c r="E18" s="678"/>
      <c r="F18" s="678"/>
      <c r="G18" s="678"/>
      <c r="H18" s="678"/>
      <c r="I18" s="678"/>
      <c r="J18" s="678"/>
      <c r="K18" s="678"/>
      <c r="L18" s="678"/>
      <c r="M18" s="678"/>
      <c r="N18" s="678"/>
      <c r="O18" s="678"/>
      <c r="P18" s="678"/>
      <c r="Q18" s="678"/>
    </row>
    <row r="19" spans="1:18" x14ac:dyDescent="0.2">
      <c r="B19" s="679"/>
      <c r="C19" s="678"/>
      <c r="D19" s="678"/>
      <c r="E19" s="678"/>
      <c r="F19" s="678"/>
      <c r="G19" s="678"/>
      <c r="H19" s="678"/>
      <c r="I19" s="678"/>
      <c r="J19" s="678"/>
      <c r="K19" s="678"/>
      <c r="L19" s="678"/>
      <c r="M19" s="678"/>
      <c r="N19" s="678"/>
      <c r="O19" s="678"/>
      <c r="P19" s="678"/>
      <c r="Q19" s="678"/>
    </row>
    <row r="20" spans="1:18" x14ac:dyDescent="0.2">
      <c r="C20" s="678"/>
      <c r="D20" s="678"/>
      <c r="E20" s="678"/>
      <c r="F20" s="678"/>
      <c r="G20" s="678"/>
      <c r="H20" s="678"/>
      <c r="I20" s="678"/>
      <c r="J20" s="678"/>
      <c r="K20" s="678"/>
      <c r="L20" s="678"/>
      <c r="M20" s="678"/>
      <c r="N20" s="678"/>
      <c r="O20" s="678"/>
      <c r="P20" s="678"/>
      <c r="Q20" s="678"/>
    </row>
    <row r="28" spans="1:18" x14ac:dyDescent="0.2">
      <c r="A28" s="621"/>
      <c r="B28" s="621"/>
      <c r="C28" s="621"/>
      <c r="D28" s="621"/>
      <c r="E28" s="621"/>
      <c r="F28" s="621"/>
      <c r="G28" s="621"/>
      <c r="H28" s="621"/>
      <c r="I28" s="621"/>
      <c r="J28" s="621"/>
      <c r="K28" s="621"/>
      <c r="L28" s="621"/>
      <c r="M28" s="621"/>
      <c r="N28" s="621"/>
      <c r="O28" s="621"/>
      <c r="P28" s="621"/>
    </row>
    <row r="29" spans="1:18" x14ac:dyDescent="0.2">
      <c r="A29" s="621"/>
      <c r="B29" s="621"/>
      <c r="C29" s="621"/>
      <c r="D29" s="621"/>
      <c r="E29" s="621"/>
      <c r="F29" s="621"/>
      <c r="G29" s="621"/>
      <c r="H29" s="621"/>
      <c r="I29" s="621"/>
      <c r="J29" s="621"/>
      <c r="K29" s="621"/>
      <c r="L29" s="621"/>
      <c r="M29" s="621"/>
      <c r="N29" s="621"/>
      <c r="O29" s="621"/>
      <c r="P29" s="621"/>
    </row>
    <row r="30" spans="1:18" x14ac:dyDescent="0.2">
      <c r="A30" s="621"/>
      <c r="B30" s="621"/>
      <c r="C30" s="621"/>
      <c r="D30" s="621"/>
      <c r="E30" s="621"/>
      <c r="F30" s="621"/>
      <c r="G30" s="621"/>
      <c r="H30" s="621"/>
      <c r="I30" s="621"/>
      <c r="J30" s="621"/>
      <c r="K30" s="621"/>
      <c r="L30" s="621"/>
      <c r="M30" s="621"/>
      <c r="N30" s="621"/>
      <c r="O30" s="621"/>
      <c r="P30" s="621"/>
    </row>
    <row r="31" spans="1:18" x14ac:dyDescent="0.2">
      <c r="A31" s="621"/>
      <c r="B31" s="621"/>
      <c r="C31" s="621"/>
      <c r="D31" s="621"/>
      <c r="E31" s="621"/>
      <c r="F31" s="621"/>
      <c r="G31" s="621"/>
      <c r="H31" s="621"/>
      <c r="I31" s="621"/>
      <c r="J31" s="621"/>
      <c r="K31" s="621"/>
      <c r="L31" s="621"/>
      <c r="M31" s="621"/>
      <c r="N31" s="621"/>
      <c r="O31" s="621"/>
      <c r="P31" s="621"/>
    </row>
    <row r="32" spans="1:18" x14ac:dyDescent="0.2">
      <c r="A32" s="621"/>
      <c r="B32" s="621"/>
      <c r="C32" s="621"/>
      <c r="D32" s="621"/>
      <c r="E32" s="621"/>
      <c r="F32" s="621"/>
      <c r="G32" s="621"/>
      <c r="H32" s="621"/>
      <c r="I32" s="621"/>
      <c r="J32" s="621"/>
      <c r="K32" s="621"/>
      <c r="L32" s="621"/>
      <c r="M32" s="621"/>
      <c r="N32" s="621"/>
      <c r="O32" s="621"/>
      <c r="P32" s="621"/>
    </row>
    <row r="36" spans="7:12" x14ac:dyDescent="0.2">
      <c r="G36" s="621"/>
      <c r="H36" s="621"/>
      <c r="I36" s="621"/>
      <c r="J36" s="621"/>
      <c r="K36" s="621"/>
      <c r="L36" s="621"/>
    </row>
    <row r="37" spans="7:12" x14ac:dyDescent="0.2">
      <c r="G37" s="621"/>
      <c r="H37" s="621"/>
      <c r="I37" s="621"/>
      <c r="J37" s="621"/>
      <c r="K37" s="621"/>
      <c r="L37" s="621"/>
    </row>
  </sheetData>
  <mergeCells count="6">
    <mergeCell ref="A14:A15"/>
    <mergeCell ref="A3:B3"/>
    <mergeCell ref="A5:B6"/>
    <mergeCell ref="A12:B13"/>
    <mergeCell ref="C12:L12"/>
    <mergeCell ref="M12:M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8F2F8"/>
    <pageSetUpPr fitToPage="1"/>
  </sheetPr>
  <dimension ref="A1:D14"/>
  <sheetViews>
    <sheetView zoomScale="80" zoomScaleNormal="80" workbookViewId="0">
      <selection activeCell="B56" sqref="B56"/>
    </sheetView>
  </sheetViews>
  <sheetFormatPr defaultRowHeight="12.75" x14ac:dyDescent="0.2"/>
  <cols>
    <col min="1" max="1" width="19.140625" style="644" customWidth="1"/>
    <col min="2" max="2" width="17.85546875" style="644" customWidth="1"/>
    <col min="3" max="3" width="21.5703125" style="644" customWidth="1"/>
    <col min="4" max="4" width="17.85546875" style="644" customWidth="1"/>
    <col min="5" max="256" width="9.140625" style="644"/>
    <col min="257" max="257" width="19.140625" style="644" customWidth="1"/>
    <col min="258" max="260" width="17.85546875" style="644" customWidth="1"/>
    <col min="261" max="512" width="9.140625" style="644"/>
    <col min="513" max="513" width="19.140625" style="644" customWidth="1"/>
    <col min="514" max="516" width="17.85546875" style="644" customWidth="1"/>
    <col min="517" max="768" width="9.140625" style="644"/>
    <col min="769" max="769" width="19.140625" style="644" customWidth="1"/>
    <col min="770" max="772" width="17.85546875" style="644" customWidth="1"/>
    <col min="773" max="1024" width="9.140625" style="644"/>
    <col min="1025" max="1025" width="19.140625" style="644" customWidth="1"/>
    <col min="1026" max="1028" width="17.85546875" style="644" customWidth="1"/>
    <col min="1029" max="1280" width="9.140625" style="644"/>
    <col min="1281" max="1281" width="19.140625" style="644" customWidth="1"/>
    <col min="1282" max="1284" width="17.85546875" style="644" customWidth="1"/>
    <col min="1285" max="1536" width="9.140625" style="644"/>
    <col min="1537" max="1537" width="19.140625" style="644" customWidth="1"/>
    <col min="1538" max="1540" width="17.85546875" style="644" customWidth="1"/>
    <col min="1541" max="1792" width="9.140625" style="644"/>
    <col min="1793" max="1793" width="19.140625" style="644" customWidth="1"/>
    <col min="1794" max="1796" width="17.85546875" style="644" customWidth="1"/>
    <col min="1797" max="2048" width="9.140625" style="644"/>
    <col min="2049" max="2049" width="19.140625" style="644" customWidth="1"/>
    <col min="2050" max="2052" width="17.85546875" style="644" customWidth="1"/>
    <col min="2053" max="2304" width="9.140625" style="644"/>
    <col min="2305" max="2305" width="19.140625" style="644" customWidth="1"/>
    <col min="2306" max="2308" width="17.85546875" style="644" customWidth="1"/>
    <col min="2309" max="2560" width="9.140625" style="644"/>
    <col min="2561" max="2561" width="19.140625" style="644" customWidth="1"/>
    <col min="2562" max="2564" width="17.85546875" style="644" customWidth="1"/>
    <col min="2565" max="2816" width="9.140625" style="644"/>
    <col min="2817" max="2817" width="19.140625" style="644" customWidth="1"/>
    <col min="2818" max="2820" width="17.85546875" style="644" customWidth="1"/>
    <col min="2821" max="3072" width="9.140625" style="644"/>
    <col min="3073" max="3073" width="19.140625" style="644" customWidth="1"/>
    <col min="3074" max="3076" width="17.85546875" style="644" customWidth="1"/>
    <col min="3077" max="3328" width="9.140625" style="644"/>
    <col min="3329" max="3329" width="19.140625" style="644" customWidth="1"/>
    <col min="3330" max="3332" width="17.85546875" style="644" customWidth="1"/>
    <col min="3333" max="3584" width="9.140625" style="644"/>
    <col min="3585" max="3585" width="19.140625" style="644" customWidth="1"/>
    <col min="3586" max="3588" width="17.85546875" style="644" customWidth="1"/>
    <col min="3589" max="3840" width="9.140625" style="644"/>
    <col min="3841" max="3841" width="19.140625" style="644" customWidth="1"/>
    <col min="3842" max="3844" width="17.85546875" style="644" customWidth="1"/>
    <col min="3845" max="4096" width="9.140625" style="644"/>
    <col min="4097" max="4097" width="19.140625" style="644" customWidth="1"/>
    <col min="4098" max="4100" width="17.85546875" style="644" customWidth="1"/>
    <col min="4101" max="4352" width="9.140625" style="644"/>
    <col min="4353" max="4353" width="19.140625" style="644" customWidth="1"/>
    <col min="4354" max="4356" width="17.85546875" style="644" customWidth="1"/>
    <col min="4357" max="4608" width="9.140625" style="644"/>
    <col min="4609" max="4609" width="19.140625" style="644" customWidth="1"/>
    <col min="4610" max="4612" width="17.85546875" style="644" customWidth="1"/>
    <col min="4613" max="4864" width="9.140625" style="644"/>
    <col min="4865" max="4865" width="19.140625" style="644" customWidth="1"/>
    <col min="4866" max="4868" width="17.85546875" style="644" customWidth="1"/>
    <col min="4869" max="5120" width="9.140625" style="644"/>
    <col min="5121" max="5121" width="19.140625" style="644" customWidth="1"/>
    <col min="5122" max="5124" width="17.85546875" style="644" customWidth="1"/>
    <col min="5125" max="5376" width="9.140625" style="644"/>
    <col min="5377" max="5377" width="19.140625" style="644" customWidth="1"/>
    <col min="5378" max="5380" width="17.85546875" style="644" customWidth="1"/>
    <col min="5381" max="5632" width="9.140625" style="644"/>
    <col min="5633" max="5633" width="19.140625" style="644" customWidth="1"/>
    <col min="5634" max="5636" width="17.85546875" style="644" customWidth="1"/>
    <col min="5637" max="5888" width="9.140625" style="644"/>
    <col min="5889" max="5889" width="19.140625" style="644" customWidth="1"/>
    <col min="5890" max="5892" width="17.85546875" style="644" customWidth="1"/>
    <col min="5893" max="6144" width="9.140625" style="644"/>
    <col min="6145" max="6145" width="19.140625" style="644" customWidth="1"/>
    <col min="6146" max="6148" width="17.85546875" style="644" customWidth="1"/>
    <col min="6149" max="6400" width="9.140625" style="644"/>
    <col min="6401" max="6401" width="19.140625" style="644" customWidth="1"/>
    <col min="6402" max="6404" width="17.85546875" style="644" customWidth="1"/>
    <col min="6405" max="6656" width="9.140625" style="644"/>
    <col min="6657" max="6657" width="19.140625" style="644" customWidth="1"/>
    <col min="6658" max="6660" width="17.85546875" style="644" customWidth="1"/>
    <col min="6661" max="6912" width="9.140625" style="644"/>
    <col min="6913" max="6913" width="19.140625" style="644" customWidth="1"/>
    <col min="6914" max="6916" width="17.85546875" style="644" customWidth="1"/>
    <col min="6917" max="7168" width="9.140625" style="644"/>
    <col min="7169" max="7169" width="19.140625" style="644" customWidth="1"/>
    <col min="7170" max="7172" width="17.85546875" style="644" customWidth="1"/>
    <col min="7173" max="7424" width="9.140625" style="644"/>
    <col min="7425" max="7425" width="19.140625" style="644" customWidth="1"/>
    <col min="7426" max="7428" width="17.85546875" style="644" customWidth="1"/>
    <col min="7429" max="7680" width="9.140625" style="644"/>
    <col min="7681" max="7681" width="19.140625" style="644" customWidth="1"/>
    <col min="7682" max="7684" width="17.85546875" style="644" customWidth="1"/>
    <col min="7685" max="7936" width="9.140625" style="644"/>
    <col min="7937" max="7937" width="19.140625" style="644" customWidth="1"/>
    <col min="7938" max="7940" width="17.85546875" style="644" customWidth="1"/>
    <col min="7941" max="8192" width="9.140625" style="644"/>
    <col min="8193" max="8193" width="19.140625" style="644" customWidth="1"/>
    <col min="8194" max="8196" width="17.85546875" style="644" customWidth="1"/>
    <col min="8197" max="8448" width="9.140625" style="644"/>
    <col min="8449" max="8449" width="19.140625" style="644" customWidth="1"/>
    <col min="8450" max="8452" width="17.85546875" style="644" customWidth="1"/>
    <col min="8453" max="8704" width="9.140625" style="644"/>
    <col min="8705" max="8705" width="19.140625" style="644" customWidth="1"/>
    <col min="8706" max="8708" width="17.85546875" style="644" customWidth="1"/>
    <col min="8709" max="8960" width="9.140625" style="644"/>
    <col min="8961" max="8961" width="19.140625" style="644" customWidth="1"/>
    <col min="8962" max="8964" width="17.85546875" style="644" customWidth="1"/>
    <col min="8965" max="9216" width="9.140625" style="644"/>
    <col min="9217" max="9217" width="19.140625" style="644" customWidth="1"/>
    <col min="9218" max="9220" width="17.85546875" style="644" customWidth="1"/>
    <col min="9221" max="9472" width="9.140625" style="644"/>
    <col min="9473" max="9473" width="19.140625" style="644" customWidth="1"/>
    <col min="9474" max="9476" width="17.85546875" style="644" customWidth="1"/>
    <col min="9477" max="9728" width="9.140625" style="644"/>
    <col min="9729" max="9729" width="19.140625" style="644" customWidth="1"/>
    <col min="9730" max="9732" width="17.85546875" style="644" customWidth="1"/>
    <col min="9733" max="9984" width="9.140625" style="644"/>
    <col min="9985" max="9985" width="19.140625" style="644" customWidth="1"/>
    <col min="9986" max="9988" width="17.85546875" style="644" customWidth="1"/>
    <col min="9989" max="10240" width="9.140625" style="644"/>
    <col min="10241" max="10241" width="19.140625" style="644" customWidth="1"/>
    <col min="10242" max="10244" width="17.85546875" style="644" customWidth="1"/>
    <col min="10245" max="10496" width="9.140625" style="644"/>
    <col min="10497" max="10497" width="19.140625" style="644" customWidth="1"/>
    <col min="10498" max="10500" width="17.85546875" style="644" customWidth="1"/>
    <col min="10501" max="10752" width="9.140625" style="644"/>
    <col min="10753" max="10753" width="19.140625" style="644" customWidth="1"/>
    <col min="10754" max="10756" width="17.85546875" style="644" customWidth="1"/>
    <col min="10757" max="11008" width="9.140625" style="644"/>
    <col min="11009" max="11009" width="19.140625" style="644" customWidth="1"/>
    <col min="11010" max="11012" width="17.85546875" style="644" customWidth="1"/>
    <col min="11013" max="11264" width="9.140625" style="644"/>
    <col min="11265" max="11265" width="19.140625" style="644" customWidth="1"/>
    <col min="11266" max="11268" width="17.85546875" style="644" customWidth="1"/>
    <col min="11269" max="11520" width="9.140625" style="644"/>
    <col min="11521" max="11521" width="19.140625" style="644" customWidth="1"/>
    <col min="11522" max="11524" width="17.85546875" style="644" customWidth="1"/>
    <col min="11525" max="11776" width="9.140625" style="644"/>
    <col min="11777" max="11777" width="19.140625" style="644" customWidth="1"/>
    <col min="11778" max="11780" width="17.85546875" style="644" customWidth="1"/>
    <col min="11781" max="12032" width="9.140625" style="644"/>
    <col min="12033" max="12033" width="19.140625" style="644" customWidth="1"/>
    <col min="12034" max="12036" width="17.85546875" style="644" customWidth="1"/>
    <col min="12037" max="12288" width="9.140625" style="644"/>
    <col min="12289" max="12289" width="19.140625" style="644" customWidth="1"/>
    <col min="12290" max="12292" width="17.85546875" style="644" customWidth="1"/>
    <col min="12293" max="12544" width="9.140625" style="644"/>
    <col min="12545" max="12545" width="19.140625" style="644" customWidth="1"/>
    <col min="12546" max="12548" width="17.85546875" style="644" customWidth="1"/>
    <col min="12549" max="12800" width="9.140625" style="644"/>
    <col min="12801" max="12801" width="19.140625" style="644" customWidth="1"/>
    <col min="12802" max="12804" width="17.85546875" style="644" customWidth="1"/>
    <col min="12805" max="13056" width="9.140625" style="644"/>
    <col min="13057" max="13057" width="19.140625" style="644" customWidth="1"/>
    <col min="13058" max="13060" width="17.85546875" style="644" customWidth="1"/>
    <col min="13061" max="13312" width="9.140625" style="644"/>
    <col min="13313" max="13313" width="19.140625" style="644" customWidth="1"/>
    <col min="13314" max="13316" width="17.85546875" style="644" customWidth="1"/>
    <col min="13317" max="13568" width="9.140625" style="644"/>
    <col min="13569" max="13569" width="19.140625" style="644" customWidth="1"/>
    <col min="13570" max="13572" width="17.85546875" style="644" customWidth="1"/>
    <col min="13573" max="13824" width="9.140625" style="644"/>
    <col min="13825" max="13825" width="19.140625" style="644" customWidth="1"/>
    <col min="13826" max="13828" width="17.85546875" style="644" customWidth="1"/>
    <col min="13829" max="14080" width="9.140625" style="644"/>
    <col min="14081" max="14081" width="19.140625" style="644" customWidth="1"/>
    <col min="14082" max="14084" width="17.85546875" style="644" customWidth="1"/>
    <col min="14085" max="14336" width="9.140625" style="644"/>
    <col min="14337" max="14337" width="19.140625" style="644" customWidth="1"/>
    <col min="14338" max="14340" width="17.85546875" style="644" customWidth="1"/>
    <col min="14341" max="14592" width="9.140625" style="644"/>
    <col min="14593" max="14593" width="19.140625" style="644" customWidth="1"/>
    <col min="14594" max="14596" width="17.85546875" style="644" customWidth="1"/>
    <col min="14597" max="14848" width="9.140625" style="644"/>
    <col min="14849" max="14849" width="19.140625" style="644" customWidth="1"/>
    <col min="14850" max="14852" width="17.85546875" style="644" customWidth="1"/>
    <col min="14853" max="15104" width="9.140625" style="644"/>
    <col min="15105" max="15105" width="19.140625" style="644" customWidth="1"/>
    <col min="15106" max="15108" width="17.85546875" style="644" customWidth="1"/>
    <col min="15109" max="15360" width="9.140625" style="644"/>
    <col min="15361" max="15361" width="19.140625" style="644" customWidth="1"/>
    <col min="15362" max="15364" width="17.85546875" style="644" customWidth="1"/>
    <col min="15365" max="15616" width="9.140625" style="644"/>
    <col min="15617" max="15617" width="19.140625" style="644" customWidth="1"/>
    <col min="15618" max="15620" width="17.85546875" style="644" customWidth="1"/>
    <col min="15621" max="15872" width="9.140625" style="644"/>
    <col min="15873" max="15873" width="19.140625" style="644" customWidth="1"/>
    <col min="15874" max="15876" width="17.85546875" style="644" customWidth="1"/>
    <col min="15877" max="16128" width="9.140625" style="644"/>
    <col min="16129" max="16129" width="19.140625" style="644" customWidth="1"/>
    <col min="16130" max="16132" width="17.85546875" style="644" customWidth="1"/>
    <col min="16133" max="16384" width="9.140625" style="644"/>
  </cols>
  <sheetData>
    <row r="1" spans="1:4" x14ac:dyDescent="0.2">
      <c r="D1" s="680"/>
    </row>
    <row r="2" spans="1:4" ht="13.5" thickBot="1" x14ac:dyDescent="0.25">
      <c r="A2" s="681"/>
      <c r="B2" s="681"/>
      <c r="C2" s="681"/>
      <c r="D2" s="681"/>
    </row>
    <row r="3" spans="1:4" ht="25.5" customHeight="1" thickBot="1" x14ac:dyDescent="0.25">
      <c r="A3" s="868" t="s">
        <v>839</v>
      </c>
      <c r="B3" s="868"/>
      <c r="C3" s="868"/>
      <c r="D3" s="868"/>
    </row>
    <row r="4" spans="1:4" ht="78" customHeight="1" thickBot="1" x14ac:dyDescent="0.25">
      <c r="A4" s="682" t="s">
        <v>840</v>
      </c>
      <c r="B4" s="624" t="s">
        <v>841</v>
      </c>
      <c r="C4" s="624" t="s">
        <v>842</v>
      </c>
      <c r="D4" s="624" t="s">
        <v>843</v>
      </c>
    </row>
    <row r="5" spans="1:4" ht="31.5" customHeight="1" thickBot="1" x14ac:dyDescent="0.25">
      <c r="A5" s="683">
        <v>41670</v>
      </c>
      <c r="B5" s="684">
        <v>124</v>
      </c>
      <c r="C5" s="684">
        <v>261.15069999999997</v>
      </c>
      <c r="D5" s="684">
        <v>9.5857500000000027</v>
      </c>
    </row>
    <row r="6" spans="1:4" ht="31.5" customHeight="1" thickBot="1" x14ac:dyDescent="0.25">
      <c r="A6" s="683">
        <v>41698</v>
      </c>
      <c r="B6" s="684">
        <v>292</v>
      </c>
      <c r="C6" s="684">
        <v>879.22669000000008</v>
      </c>
      <c r="D6" s="684">
        <v>66.376720000000006</v>
      </c>
    </row>
    <row r="7" spans="1:4" ht="31.5" customHeight="1" thickBot="1" x14ac:dyDescent="0.25">
      <c r="A7" s="683">
        <v>41729</v>
      </c>
      <c r="B7" s="684">
        <v>489</v>
      </c>
      <c r="C7" s="684">
        <v>1641.51043</v>
      </c>
      <c r="D7" s="684">
        <v>171.79161999999999</v>
      </c>
    </row>
    <row r="8" spans="1:4" ht="31.5" customHeight="1" thickBot="1" x14ac:dyDescent="0.25">
      <c r="A8" s="683">
        <v>41759</v>
      </c>
      <c r="B8" s="684">
        <v>631</v>
      </c>
      <c r="C8" s="684">
        <v>2774.88733</v>
      </c>
      <c r="D8" s="684">
        <v>455.73351000000008</v>
      </c>
    </row>
    <row r="9" spans="1:4" ht="31.5" customHeight="1" thickBot="1" x14ac:dyDescent="0.25">
      <c r="A9" s="683">
        <v>41790</v>
      </c>
      <c r="B9" s="684">
        <v>742</v>
      </c>
      <c r="C9" s="684">
        <v>3149.5309600000001</v>
      </c>
      <c r="D9" s="684">
        <v>703.37351000000001</v>
      </c>
    </row>
    <row r="10" spans="1:4" ht="31.5" customHeight="1" thickBot="1" x14ac:dyDescent="0.25">
      <c r="A10" s="683">
        <v>41820</v>
      </c>
      <c r="B10" s="684">
        <v>831</v>
      </c>
      <c r="C10" s="684">
        <v>3718.18</v>
      </c>
      <c r="D10" s="684">
        <v>951.26500999999996</v>
      </c>
    </row>
    <row r="11" spans="1:4" ht="31.5" customHeight="1" thickBot="1" x14ac:dyDescent="0.25">
      <c r="A11" s="683">
        <v>41851</v>
      </c>
      <c r="B11" s="684">
        <v>939</v>
      </c>
      <c r="C11" s="684">
        <v>4060.1918700000001</v>
      </c>
      <c r="D11" s="684">
        <v>1233.627</v>
      </c>
    </row>
    <row r="12" spans="1:4" ht="36" customHeight="1" thickBot="1" x14ac:dyDescent="0.25">
      <c r="A12" s="683">
        <v>41882</v>
      </c>
      <c r="B12" s="684">
        <v>1022</v>
      </c>
      <c r="C12" s="684">
        <v>4298.2123200000015</v>
      </c>
      <c r="D12" s="684">
        <v>1479</v>
      </c>
    </row>
    <row r="13" spans="1:4" ht="33" customHeight="1" thickBot="1" x14ac:dyDescent="0.25">
      <c r="A13" s="683">
        <v>41912</v>
      </c>
      <c r="B13" s="684">
        <v>1160</v>
      </c>
      <c r="C13" s="684">
        <v>4595.3932900000009</v>
      </c>
      <c r="D13" s="684">
        <v>1697.9727300000002</v>
      </c>
    </row>
    <row r="14" spans="1:4" ht="35.25" customHeight="1" thickBot="1" x14ac:dyDescent="0.25">
      <c r="A14" s="683">
        <v>41943</v>
      </c>
      <c r="B14" s="684">
        <v>1271</v>
      </c>
      <c r="C14" s="684">
        <v>4933.9877799999995</v>
      </c>
      <c r="D14" s="684">
        <v>1884.1126200000001</v>
      </c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Pracovné hárky</vt:lpstr>
      </vt:variant>
      <vt:variant>
        <vt:i4>24</vt:i4>
      </vt:variant>
      <vt:variant>
        <vt:lpstr>Grafy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6" baseType="lpstr">
      <vt:lpstr>Súhrnná bilancia</vt:lpstr>
      <vt:lpstr>vývoj príjmov</vt:lpstr>
      <vt:lpstr>Príjmy rozdelenie</vt:lpstr>
      <vt:lpstr>Vývoj pohľadávok</vt:lpstr>
      <vt:lpstr>graf pohľadávky</vt:lpstr>
      <vt:lpstr>stav pohľ.podľa pob.10_14.1</vt:lpstr>
      <vt:lpstr>Exekučné návrhy</vt:lpstr>
      <vt:lpstr>Mandátna správa</vt:lpstr>
      <vt:lpstr>Vydané rozhodnutia SK </vt:lpstr>
      <vt:lpstr>Pohľadávky voči  ZZ</vt:lpstr>
      <vt:lpstr>Pohľadávky podľa pobočiek ZZ</vt:lpstr>
      <vt:lpstr>V delenie mesačne </vt:lpstr>
      <vt:lpstr>V po fondoch podrobne </vt:lpstr>
      <vt:lpstr>P a V hradené štátom</vt:lpstr>
      <vt:lpstr>zostatky na účtoch</vt:lpstr>
      <vt:lpstr>2013 a 2014</vt:lpstr>
      <vt:lpstr>Objednávky a faktúry</vt:lpstr>
      <vt:lpstr>SF</vt:lpstr>
      <vt:lpstr>600</vt:lpstr>
      <vt:lpstr>700</vt:lpstr>
      <vt:lpstr>600 ústredie</vt:lpstr>
      <vt:lpstr>Úprava RR</vt:lpstr>
      <vt:lpstr>Hárok1</vt:lpstr>
      <vt:lpstr>Hárok2</vt:lpstr>
      <vt:lpstr>Graf</vt:lpstr>
      <vt:lpstr>'Úprava RR'!Názvy_tlače</vt:lpstr>
    </vt:vector>
  </TitlesOfParts>
  <Company>Socialna poistovna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ba-korsepova_m</dc:creator>
  <cp:lastModifiedBy>SP</cp:lastModifiedBy>
  <cp:lastPrinted>2014-11-27T09:59:55Z</cp:lastPrinted>
  <dcterms:created xsi:type="dcterms:W3CDTF">2007-11-13T07:23:54Z</dcterms:created>
  <dcterms:modified xsi:type="dcterms:W3CDTF">2014-11-27T10:21:47Z</dcterms:modified>
</cp:coreProperties>
</file>