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7305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Hárok1!$A$1:$N$91</definedName>
  </definedNames>
  <calcPr calcId="145621"/>
</workbook>
</file>

<file path=xl/calcChain.xml><?xml version="1.0" encoding="utf-8"?>
<calcChain xmlns="http://schemas.openxmlformats.org/spreadsheetml/2006/main">
  <c r="H68" i="1" l="1"/>
  <c r="K58" i="1"/>
  <c r="K59" i="1"/>
  <c r="K60" i="1"/>
  <c r="K61" i="1"/>
  <c r="K57" i="1"/>
  <c r="J61" i="1" l="1"/>
  <c r="J60" i="1"/>
  <c r="J59" i="1"/>
  <c r="J58" i="1"/>
  <c r="J57" i="1"/>
  <c r="I61" i="1"/>
  <c r="I60" i="1"/>
  <c r="I59" i="1"/>
  <c r="I58" i="1"/>
  <c r="I57" i="1"/>
  <c r="L33" i="1"/>
  <c r="K33" i="1"/>
  <c r="G33" i="1"/>
  <c r="H33" i="1"/>
  <c r="L48" i="1"/>
  <c r="K48" i="1"/>
  <c r="H48" i="1"/>
  <c r="G48" i="1"/>
  <c r="G46" i="1" l="1"/>
  <c r="H46" i="1"/>
  <c r="I42" i="1"/>
  <c r="J42" i="1"/>
  <c r="I43" i="1"/>
  <c r="J43" i="1"/>
  <c r="I44" i="1"/>
  <c r="J44" i="1"/>
  <c r="I45" i="1"/>
  <c r="L45" i="1" s="1"/>
  <c r="J45" i="1"/>
  <c r="G63" i="1"/>
  <c r="L44" i="1"/>
  <c r="L51" i="1"/>
  <c r="G20" i="1"/>
  <c r="K20" i="1"/>
  <c r="H20" i="1"/>
  <c r="K63" i="1" l="1"/>
  <c r="L43" i="1"/>
  <c r="L36" i="1"/>
  <c r="J28" i="1"/>
  <c r="J29" i="1"/>
  <c r="J30" i="1"/>
  <c r="I30" i="1"/>
  <c r="I29" i="1"/>
  <c r="I28" i="1"/>
  <c r="J24" i="1"/>
  <c r="J25" i="1"/>
  <c r="J26" i="1"/>
  <c r="J27" i="1"/>
  <c r="I27" i="1"/>
  <c r="I26" i="1"/>
  <c r="I25" i="1"/>
  <c r="I24" i="1"/>
  <c r="J23" i="1"/>
  <c r="I23" i="1"/>
  <c r="H31" i="1"/>
  <c r="L25" i="1" l="1"/>
  <c r="L26" i="1"/>
  <c r="L27" i="1"/>
  <c r="L23" i="1"/>
  <c r="L29" i="1"/>
  <c r="L24" i="1"/>
  <c r="L28" i="1"/>
  <c r="L30" i="1"/>
  <c r="J12" i="1"/>
  <c r="I12" i="1"/>
  <c r="J8" i="1"/>
  <c r="L31" i="1" l="1"/>
  <c r="J17" i="1"/>
  <c r="I17" i="1"/>
  <c r="J16" i="1"/>
  <c r="I16" i="1"/>
  <c r="J15" i="1"/>
  <c r="I15" i="1"/>
  <c r="J14" i="1"/>
  <c r="I14" i="1"/>
  <c r="J13" i="1"/>
  <c r="I13" i="1"/>
  <c r="J11" i="1"/>
  <c r="I11" i="1"/>
  <c r="J10" i="1"/>
  <c r="I10" i="1"/>
  <c r="J9" i="1"/>
  <c r="I9" i="1"/>
  <c r="I8" i="1"/>
  <c r="J7" i="1"/>
  <c r="I7" i="1"/>
  <c r="J6" i="1"/>
  <c r="I6" i="1"/>
  <c r="J5" i="1"/>
  <c r="I5" i="1"/>
  <c r="J4" i="1"/>
  <c r="I4" i="1"/>
  <c r="G37" i="1" l="1"/>
  <c r="H63" i="1"/>
  <c r="G65" i="1" l="1"/>
  <c r="K62" i="1"/>
  <c r="K68" i="1" s="1"/>
  <c r="G62" i="1"/>
  <c r="H62" i="1"/>
  <c r="H52" i="1"/>
  <c r="H54" i="1" s="1"/>
  <c r="L42" i="1"/>
  <c r="G39" i="1"/>
  <c r="G31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G52" i="1"/>
  <c r="G54" i="1" s="1"/>
  <c r="L46" i="1" l="1"/>
  <c r="K52" i="1"/>
  <c r="K54" i="1" s="1"/>
  <c r="K39" i="1"/>
  <c r="L63" i="1" l="1"/>
  <c r="L62" i="1"/>
  <c r="K65" i="1"/>
  <c r="K37" i="1"/>
  <c r="L52" i="1"/>
  <c r="L54" i="1" s="1"/>
  <c r="K18" i="1"/>
  <c r="G18" i="1"/>
  <c r="G34" i="1"/>
  <c r="G68" i="1" l="1"/>
  <c r="K31" i="1"/>
  <c r="L4" i="1" l="1"/>
  <c r="L20" i="1" s="1"/>
  <c r="G49" i="1" l="1"/>
  <c r="H39" i="1"/>
  <c r="G40" i="1" s="1"/>
  <c r="H37" i="1"/>
  <c r="K34" i="1"/>
  <c r="H18" i="1"/>
  <c r="K21" i="1"/>
  <c r="L18" i="1"/>
  <c r="G21" i="1"/>
  <c r="G55" i="1" l="1"/>
  <c r="K49" i="1"/>
  <c r="K46" i="1"/>
  <c r="L39" i="1"/>
  <c r="K40" i="1" s="1"/>
  <c r="L37" i="1"/>
  <c r="L68" i="1" s="1"/>
  <c r="K55" i="1" l="1"/>
</calcChain>
</file>

<file path=xl/sharedStrings.xml><?xml version="1.0" encoding="utf-8"?>
<sst xmlns="http://schemas.openxmlformats.org/spreadsheetml/2006/main" count="150" uniqueCount="55">
  <si>
    <t>č. miestnosti</t>
  </si>
  <si>
    <t>typ žalúzie</t>
  </si>
  <si>
    <t>Šírka v m</t>
  </si>
  <si>
    <t>Výška v m</t>
  </si>
  <si>
    <t>výmer m2 / Vertikálne</t>
  </si>
  <si>
    <t>výmer m2 / Horizontálne</t>
  </si>
  <si>
    <t>vertikálne</t>
  </si>
  <si>
    <t>horizontálne</t>
  </si>
  <si>
    <t>kontrolný súčet</t>
  </si>
  <si>
    <t>m2</t>
  </si>
  <si>
    <t>ks</t>
  </si>
  <si>
    <t>kontaktná osoba</t>
  </si>
  <si>
    <t xml:space="preserve">horizontálne žalúzie počet                                  </t>
  </si>
  <si>
    <t>vertikálne žalúzie  počet</t>
  </si>
  <si>
    <t xml:space="preserve">.............................................................
 pečiatka, meno a podpis uchádzača*)
</t>
  </si>
  <si>
    <t>*) Podpis uchádzača, jeho štatutárneho orgánu alebo iného zástupcu uchádzača, ktorý je oprávnený konať v mene uchádzača v záväzkových vzťahoch v súlade s dokladom o oprávnení podnikať, t. j. podľa toho, kto za uchádzača koná navonok</t>
  </si>
  <si>
    <t>adresa</t>
  </si>
  <si>
    <t>bez DPH</t>
  </si>
  <si>
    <t>s DPH</t>
  </si>
  <si>
    <t>cena s DPH/1m2</t>
  </si>
  <si>
    <t>cena celkom s DPH</t>
  </si>
  <si>
    <t>č.r.</t>
  </si>
  <si>
    <t>Sociálna poisťovňa - pobočka</t>
  </si>
  <si>
    <t>pobočka BARDEJOV</t>
  </si>
  <si>
    <t>SPOLU pobočka BARDEJOV</t>
  </si>
  <si>
    <t>pobočka POPRAD</t>
  </si>
  <si>
    <t>SPOLU pobočka POPRAD</t>
  </si>
  <si>
    <t>Hurbanova 6</t>
  </si>
  <si>
    <t>ul. 1. mája 4053</t>
  </si>
  <si>
    <t>pobočka PREŠOV</t>
  </si>
  <si>
    <t>SPOLU pobočka PREŠOV</t>
  </si>
  <si>
    <t>Masarykova 1</t>
  </si>
  <si>
    <t>pobočka ROŽŇAVA</t>
  </si>
  <si>
    <t>SPOLU pobočka ROŽŇAVA</t>
  </si>
  <si>
    <t>Štítnická 12</t>
  </si>
  <si>
    <t>pobočka TREBIŠOV</t>
  </si>
  <si>
    <t>SPOLU pobočka TREBIŠOV</t>
  </si>
  <si>
    <t>M. R. Štefánika 178</t>
  </si>
  <si>
    <t>pobočka SPIŠSKÁ NOVÁ VES</t>
  </si>
  <si>
    <t>SPOLU pobočka SPIŠSKÁ NOVÁ VES</t>
  </si>
  <si>
    <t>Výkaz výmer  a cenová kalkulácia - oblasť III</t>
  </si>
  <si>
    <t>SPOLU oblasť III za horizontálne žalúzie 149 ks/98,43 m2</t>
  </si>
  <si>
    <t>SPOLU oblasť III za vertikálne žalúzie 7 ks/61,12 m2</t>
  </si>
  <si>
    <t>horizontálne / ovládanie retiazkou</t>
  </si>
  <si>
    <t>horizontálne / farba strieborná, ovládanie retiazkou</t>
  </si>
  <si>
    <t>horizontálne / farba modrá, ovládanie retiazkou</t>
  </si>
  <si>
    <t>horizontálne / farba biela, ovládanie retiazkou</t>
  </si>
  <si>
    <t>vertikálne / biela farba, ovládanie retiazkou</t>
  </si>
  <si>
    <t>Nadežda Rohaľová</t>
  </si>
  <si>
    <t>Ján Baran</t>
  </si>
  <si>
    <t>Stanislav Andrašík</t>
  </si>
  <si>
    <t>Monika Görgei</t>
  </si>
  <si>
    <t>Alena Ballová</t>
  </si>
  <si>
    <t>Ľudmila Nagyová</t>
  </si>
  <si>
    <t>Elektrárenská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</si>
</sst>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15" x14ac:knownFonts="1">
    <font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FF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0000FF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rgb="FF0000FF"/>
      <name val="Arial"/>
      <family val="2"/>
      <charset val="238"/>
    </font>
    <font>
      <i/>
      <sz val="9"/>
      <color rgb="FF0070C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rgb="FF0000FF"/>
      <name val="Arial"/>
      <family val="2"/>
      <charset val="238"/>
    </font>
    <font>
      <b/>
      <i/>
      <sz val="14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 applyAlignment="1"/>
    <xf numFmtId="0" fontId="3" fillId="0" borderId="10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vertical="center" wrapText="1"/>
    </xf>
    <xf numFmtId="0" fontId="3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5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Fill="1"/>
    <xf numFmtId="0" fontId="7" fillId="0" borderId="8" xfId="0" applyFont="1" applyBorder="1" applyAlignment="1">
      <alignment horizontal="center" vertical="center"/>
    </xf>
    <xf numFmtId="4" fontId="8" fillId="4" borderId="10" xfId="0" applyNumberFormat="1" applyFont="1" applyFill="1" applyBorder="1" applyAlignment="1">
      <alignment vertical="center"/>
    </xf>
    <xf numFmtId="4" fontId="5" fillId="4" borderId="10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left" vertical="center" wrapText="1"/>
    </xf>
    <xf numFmtId="4" fontId="7" fillId="0" borderId="0" xfId="0" applyNumberFormat="1" applyFont="1"/>
    <xf numFmtId="0" fontId="5" fillId="3" borderId="15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3" fontId="7" fillId="0" borderId="0" xfId="0" applyNumberFormat="1" applyFont="1"/>
    <xf numFmtId="4" fontId="4" fillId="0" borderId="16" xfId="0" applyNumberFormat="1" applyFont="1" applyBorder="1"/>
    <xf numFmtId="4" fontId="4" fillId="0" borderId="17" xfId="0" applyNumberFormat="1" applyFont="1" applyBorder="1"/>
    <xf numFmtId="2" fontId="6" fillId="4" borderId="18" xfId="0" applyNumberFormat="1" applyFont="1" applyFill="1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4" fontId="5" fillId="4" borderId="18" xfId="0" applyNumberFormat="1" applyFont="1" applyFill="1" applyBorder="1" applyAlignment="1">
      <alignment horizontal="center" vertical="center" wrapText="1"/>
    </xf>
    <xf numFmtId="4" fontId="4" fillId="4" borderId="18" xfId="0" applyNumberFormat="1" applyFont="1" applyFill="1" applyBorder="1" applyAlignment="1">
      <alignment vertical="center"/>
    </xf>
    <xf numFmtId="0" fontId="4" fillId="0" borderId="0" xfId="0" applyFont="1"/>
    <xf numFmtId="0" fontId="3" fillId="6" borderId="13" xfId="0" applyFont="1" applyFill="1" applyBorder="1" applyAlignment="1">
      <alignment horizontal="left" vertical="center" wrapText="1"/>
    </xf>
    <xf numFmtId="0" fontId="7" fillId="6" borderId="10" xfId="0" applyFont="1" applyFill="1" applyBorder="1"/>
    <xf numFmtId="0" fontId="8" fillId="6" borderId="13" xfId="0" applyFont="1" applyFill="1" applyBorder="1" applyAlignment="1">
      <alignment horizontal="center"/>
    </xf>
    <xf numFmtId="0" fontId="5" fillId="6" borderId="13" xfId="0" applyFont="1" applyFill="1" applyBorder="1" applyAlignment="1">
      <alignment horizontal="center" wrapText="1"/>
    </xf>
    <xf numFmtId="3" fontId="7" fillId="6" borderId="10" xfId="0" applyNumberFormat="1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wrapText="1"/>
    </xf>
    <xf numFmtId="3" fontId="5" fillId="6" borderId="13" xfId="0" applyNumberFormat="1" applyFont="1" applyFill="1" applyBorder="1" applyAlignment="1">
      <alignment horizontal="center" vertical="center" wrapText="1"/>
    </xf>
    <xf numFmtId="4" fontId="5" fillId="6" borderId="13" xfId="0" applyNumberFormat="1" applyFont="1" applyFill="1" applyBorder="1" applyAlignment="1">
      <alignment horizontal="center" vertical="center" wrapText="1"/>
    </xf>
    <xf numFmtId="3" fontId="8" fillId="6" borderId="10" xfId="0" applyNumberFormat="1" applyFont="1" applyFill="1" applyBorder="1" applyAlignment="1">
      <alignment horizontal="right"/>
    </xf>
    <xf numFmtId="3" fontId="8" fillId="6" borderId="13" xfId="0" applyNumberFormat="1" applyFont="1" applyFill="1" applyBorder="1" applyAlignment="1">
      <alignment horizontal="right"/>
    </xf>
    <xf numFmtId="4" fontId="7" fillId="6" borderId="13" xfId="0" applyNumberFormat="1" applyFont="1" applyFill="1" applyBorder="1" applyAlignment="1">
      <alignment vertical="center"/>
    </xf>
    <xf numFmtId="0" fontId="3" fillId="6" borderId="12" xfId="0" applyFont="1" applyFill="1" applyBorder="1" applyAlignment="1">
      <alignment horizontal="left" vertical="center" wrapText="1"/>
    </xf>
    <xf numFmtId="0" fontId="8" fillId="6" borderId="12" xfId="0" applyFont="1" applyFill="1" applyBorder="1" applyAlignment="1">
      <alignment horizontal="center"/>
    </xf>
    <xf numFmtId="3" fontId="5" fillId="6" borderId="12" xfId="0" applyNumberFormat="1" applyFont="1" applyFill="1" applyBorder="1" applyAlignment="1">
      <alignment horizontal="center" vertical="center" wrapText="1"/>
    </xf>
    <xf numFmtId="4" fontId="5" fillId="6" borderId="12" xfId="0" applyNumberFormat="1" applyFont="1" applyFill="1" applyBorder="1" applyAlignment="1">
      <alignment horizontal="center" vertical="center" wrapText="1"/>
    </xf>
    <xf numFmtId="4" fontId="7" fillId="6" borderId="12" xfId="0" applyNumberFormat="1" applyFont="1" applyFill="1" applyBorder="1" applyAlignment="1">
      <alignment vertical="center"/>
    </xf>
    <xf numFmtId="0" fontId="5" fillId="7" borderId="6" xfId="0" applyFont="1" applyFill="1" applyBorder="1" applyAlignment="1"/>
    <xf numFmtId="0" fontId="5" fillId="7" borderId="6" xfId="0" applyFont="1" applyFill="1" applyBorder="1" applyAlignment="1">
      <alignment horizontal="left"/>
    </xf>
    <xf numFmtId="0" fontId="8" fillId="7" borderId="6" xfId="0" applyFont="1" applyFill="1" applyBorder="1" applyAlignment="1">
      <alignment horizontal="center"/>
    </xf>
    <xf numFmtId="4" fontId="5" fillId="7" borderId="6" xfId="0" applyNumberFormat="1" applyFont="1" applyFill="1" applyBorder="1" applyAlignment="1">
      <alignment horizontal="center" vertical="center"/>
    </xf>
    <xf numFmtId="4" fontId="7" fillId="7" borderId="6" xfId="0" applyNumberFormat="1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4" fontId="7" fillId="6" borderId="13" xfId="0" applyNumberFormat="1" applyFont="1" applyFill="1" applyBorder="1" applyAlignment="1">
      <alignment horizontal="center" vertical="center"/>
    </xf>
    <xf numFmtId="49" fontId="9" fillId="3" borderId="20" xfId="0" applyNumberFormat="1" applyFont="1" applyFill="1" applyBorder="1" applyAlignment="1">
      <alignment horizontal="center" vertical="top" wrapText="1"/>
    </xf>
    <xf numFmtId="49" fontId="2" fillId="3" borderId="20" xfId="0" applyNumberFormat="1" applyFont="1" applyFill="1" applyBorder="1" applyAlignment="1">
      <alignment horizontal="center" vertical="top" wrapText="1"/>
    </xf>
    <xf numFmtId="49" fontId="2" fillId="3" borderId="20" xfId="0" applyNumberFormat="1" applyFont="1" applyFill="1" applyBorder="1" applyAlignment="1">
      <alignment vertical="top" wrapText="1"/>
    </xf>
    <xf numFmtId="49" fontId="2" fillId="3" borderId="20" xfId="0" applyNumberFormat="1" applyFont="1" applyFill="1" applyBorder="1" applyAlignment="1">
      <alignment horizontal="left" vertical="top" wrapText="1"/>
    </xf>
    <xf numFmtId="4" fontId="7" fillId="8" borderId="10" xfId="0" applyNumberFormat="1" applyFont="1" applyFill="1" applyBorder="1" applyAlignment="1">
      <alignment vertical="center"/>
    </xf>
    <xf numFmtId="0" fontId="4" fillId="0" borderId="18" xfId="0" applyFont="1" applyBorder="1" applyAlignment="1">
      <alignment horizontal="left"/>
    </xf>
    <xf numFmtId="4" fontId="7" fillId="6" borderId="13" xfId="0" applyNumberFormat="1" applyFont="1" applyFill="1" applyBorder="1" applyAlignment="1">
      <alignment horizontal="right" vertical="center"/>
    </xf>
    <xf numFmtId="0" fontId="3" fillId="0" borderId="19" xfId="0" applyFont="1" applyFill="1" applyBorder="1" applyAlignment="1">
      <alignment horizontal="left" vertical="center" wrapText="1"/>
    </xf>
    <xf numFmtId="0" fontId="11" fillId="0" borderId="0" xfId="0" applyFont="1"/>
    <xf numFmtId="2" fontId="8" fillId="6" borderId="10" xfId="0" applyNumberFormat="1" applyFont="1" applyFill="1" applyBorder="1" applyAlignment="1">
      <alignment horizontal="right"/>
    </xf>
    <xf numFmtId="0" fontId="5" fillId="3" borderId="21" xfId="0" applyFont="1" applyFill="1" applyBorder="1" applyAlignment="1">
      <alignment vertical="center" wrapText="1"/>
    </xf>
    <xf numFmtId="4" fontId="4" fillId="0" borderId="18" xfId="0" applyNumberFormat="1" applyFont="1" applyBorder="1" applyAlignment="1">
      <alignment horizontal="center"/>
    </xf>
    <xf numFmtId="2" fontId="6" fillId="6" borderId="12" xfId="0" applyNumberFormat="1" applyFont="1" applyFill="1" applyBorder="1" applyAlignment="1">
      <alignment horizontal="right" vertical="center" wrapText="1"/>
    </xf>
    <xf numFmtId="3" fontId="4" fillId="0" borderId="18" xfId="0" applyNumberFormat="1" applyFont="1" applyBorder="1" applyAlignment="1">
      <alignment horizontal="left"/>
    </xf>
    <xf numFmtId="4" fontId="8" fillId="6" borderId="10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5" fillId="7" borderId="5" xfId="0" applyFont="1" applyFill="1" applyBorder="1" applyAlignment="1"/>
    <xf numFmtId="0" fontId="5" fillId="7" borderId="11" xfId="0" applyFont="1" applyFill="1" applyBorder="1" applyAlignment="1">
      <alignment horizontal="left"/>
    </xf>
    <xf numFmtId="0" fontId="5" fillId="7" borderId="2" xfId="0" applyFont="1" applyFill="1" applyBorder="1" applyAlignment="1">
      <alignment horizontal="left"/>
    </xf>
    <xf numFmtId="0" fontId="8" fillId="7" borderId="2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left"/>
    </xf>
    <xf numFmtId="3" fontId="5" fillId="7" borderId="23" xfId="0" applyNumberFormat="1" applyFont="1" applyFill="1" applyBorder="1" applyAlignment="1">
      <alignment horizontal="center" vertical="center"/>
    </xf>
    <xf numFmtId="4" fontId="5" fillId="7" borderId="15" xfId="0" applyNumberFormat="1" applyFont="1" applyFill="1" applyBorder="1" applyAlignment="1">
      <alignment horizontal="right" vertical="center"/>
    </xf>
    <xf numFmtId="2" fontId="8" fillId="7" borderId="23" xfId="0" applyNumberFormat="1" applyFont="1" applyFill="1" applyBorder="1" applyAlignment="1">
      <alignment vertical="center"/>
    </xf>
    <xf numFmtId="4" fontId="7" fillId="7" borderId="15" xfId="0" applyNumberFormat="1" applyFont="1" applyFill="1" applyBorder="1" applyAlignment="1">
      <alignment vertical="center"/>
    </xf>
    <xf numFmtId="4" fontId="5" fillId="7" borderId="2" xfId="0" applyNumberFormat="1" applyFont="1" applyFill="1" applyBorder="1" applyAlignment="1">
      <alignment horizontal="center" vertical="center"/>
    </xf>
    <xf numFmtId="2" fontId="8" fillId="7" borderId="2" xfId="0" applyNumberFormat="1" applyFont="1" applyFill="1" applyBorder="1" applyAlignment="1">
      <alignment vertical="center"/>
    </xf>
    <xf numFmtId="4" fontId="5" fillId="7" borderId="2" xfId="0" applyNumberFormat="1" applyFont="1" applyFill="1" applyBorder="1" applyAlignment="1">
      <alignment horizontal="right" vertical="center"/>
    </xf>
    <xf numFmtId="4" fontId="7" fillId="7" borderId="2" xfId="0" applyNumberFormat="1" applyFont="1" applyFill="1" applyBorder="1" applyAlignment="1">
      <alignment vertical="center"/>
    </xf>
    <xf numFmtId="3" fontId="8" fillId="0" borderId="0" xfId="0" applyNumberFormat="1" applyFont="1"/>
    <xf numFmtId="4" fontId="8" fillId="0" borderId="0" xfId="0" applyNumberFormat="1" applyFont="1"/>
    <xf numFmtId="0" fontId="4" fillId="0" borderId="18" xfId="0" applyFont="1" applyBorder="1" applyAlignment="1">
      <alignment horizontal="left" vertical="center"/>
    </xf>
    <xf numFmtId="0" fontId="5" fillId="6" borderId="1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/>
    </xf>
    <xf numFmtId="4" fontId="5" fillId="4" borderId="16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/>
    </xf>
    <xf numFmtId="0" fontId="8" fillId="7" borderId="2" xfId="0" applyFont="1" applyFill="1" applyBorder="1" applyAlignment="1">
      <alignment horizontal="left"/>
    </xf>
    <xf numFmtId="3" fontId="5" fillId="7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3" fillId="4" borderId="9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/>
    <xf numFmtId="0" fontId="8" fillId="0" borderId="0" xfId="0" applyFont="1" applyBorder="1"/>
    <xf numFmtId="4" fontId="7" fillId="8" borderId="25" xfId="0" applyNumberFormat="1" applyFont="1" applyFill="1" applyBorder="1" applyAlignment="1">
      <alignment vertical="center"/>
    </xf>
    <xf numFmtId="0" fontId="5" fillId="3" borderId="26" xfId="0" applyFont="1" applyFill="1" applyBorder="1" applyAlignment="1">
      <alignment vertical="center" wrapText="1"/>
    </xf>
    <xf numFmtId="0" fontId="7" fillId="6" borderId="0" xfId="0" applyFont="1" applyFill="1" applyBorder="1"/>
    <xf numFmtId="164" fontId="8" fillId="8" borderId="27" xfId="0" applyNumberFormat="1" applyFont="1" applyFill="1" applyBorder="1" applyAlignment="1">
      <alignment vertical="center"/>
    </xf>
    <xf numFmtId="164" fontId="8" fillId="8" borderId="20" xfId="0" applyNumberFormat="1" applyFont="1" applyFill="1" applyBorder="1" applyAlignment="1">
      <alignment vertical="center"/>
    </xf>
    <xf numFmtId="0" fontId="5" fillId="4" borderId="19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3" fontId="7" fillId="6" borderId="13" xfId="0" applyNumberFormat="1" applyFont="1" applyFill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/>
    </xf>
    <xf numFmtId="3" fontId="4" fillId="0" borderId="18" xfId="0" applyNumberFormat="1" applyFont="1" applyBorder="1" applyAlignment="1">
      <alignment horizontal="left" vertical="center"/>
    </xf>
    <xf numFmtId="4" fontId="8" fillId="4" borderId="9" xfId="0" applyNumberFormat="1" applyFont="1" applyFill="1" applyBorder="1" applyAlignment="1">
      <alignment vertical="center"/>
    </xf>
    <xf numFmtId="1" fontId="4" fillId="0" borderId="18" xfId="0" applyNumberFormat="1" applyFont="1" applyBorder="1" applyAlignment="1">
      <alignment horizontal="center" vertical="center"/>
    </xf>
    <xf numFmtId="1" fontId="7" fillId="6" borderId="13" xfId="0" applyNumberFormat="1" applyFont="1" applyFill="1" applyBorder="1" applyAlignment="1">
      <alignment horizontal="center" vertical="center"/>
    </xf>
    <xf numFmtId="1" fontId="5" fillId="4" borderId="10" xfId="0" applyNumberFormat="1" applyFont="1" applyFill="1" applyBorder="1" applyAlignment="1">
      <alignment horizontal="center" vertical="center" wrapText="1"/>
    </xf>
    <xf numFmtId="1" fontId="4" fillId="0" borderId="18" xfId="0" applyNumberFormat="1" applyFont="1" applyBorder="1" applyAlignment="1">
      <alignment horizontal="center"/>
    </xf>
    <xf numFmtId="1" fontId="5" fillId="6" borderId="10" xfId="0" applyNumberFormat="1" applyFont="1" applyFill="1" applyBorder="1" applyAlignment="1">
      <alignment horizontal="center" wrapText="1"/>
    </xf>
    <xf numFmtId="3" fontId="5" fillId="4" borderId="10" xfId="0" applyNumberFormat="1" applyFont="1" applyFill="1" applyBorder="1" applyAlignment="1">
      <alignment horizontal="center" vertical="center" wrapText="1"/>
    </xf>
    <xf numFmtId="3" fontId="4" fillId="4" borderId="18" xfId="0" applyNumberFormat="1" applyFont="1" applyFill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/>
    </xf>
    <xf numFmtId="2" fontId="7" fillId="6" borderId="13" xfId="0" applyNumberFormat="1" applyFont="1" applyFill="1" applyBorder="1" applyAlignment="1">
      <alignment horizontal="center" vertical="center"/>
    </xf>
    <xf numFmtId="1" fontId="4" fillId="0" borderId="18" xfId="0" applyNumberFormat="1" applyFont="1" applyBorder="1" applyAlignment="1">
      <alignment horizontal="left" vertical="center"/>
    </xf>
    <xf numFmtId="2" fontId="7" fillId="6" borderId="10" xfId="0" applyNumberFormat="1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left" vertical="center" wrapText="1"/>
    </xf>
    <xf numFmtId="49" fontId="13" fillId="0" borderId="28" xfId="0" applyNumberFormat="1" applyFont="1" applyFill="1" applyBorder="1" applyAlignment="1">
      <alignment horizontal="center" vertical="top" wrapText="1"/>
    </xf>
    <xf numFmtId="3" fontId="4" fillId="0" borderId="18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left" vertical="center"/>
    </xf>
    <xf numFmtId="4" fontId="9" fillId="0" borderId="29" xfId="0" applyNumberFormat="1" applyFont="1" applyFill="1" applyBorder="1" applyAlignment="1">
      <alignment horizontal="center" vertical="center" wrapText="1"/>
    </xf>
    <xf numFmtId="1" fontId="9" fillId="0" borderId="10" xfId="0" applyNumberFormat="1" applyFont="1" applyFill="1" applyBorder="1" applyAlignment="1">
      <alignment horizontal="center" vertical="center" wrapText="1"/>
    </xf>
    <xf numFmtId="1" fontId="9" fillId="0" borderId="29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24" xfId="0" applyNumberFormat="1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3" fontId="8" fillId="7" borderId="5" xfId="0" applyNumberFormat="1" applyFont="1" applyFill="1" applyBorder="1" applyAlignment="1">
      <alignment horizontal="center"/>
    </xf>
    <xf numFmtId="0" fontId="8" fillId="7" borderId="22" xfId="0" applyFont="1" applyFill="1" applyBorder="1" applyAlignment="1">
      <alignment horizontal="center"/>
    </xf>
    <xf numFmtId="2" fontId="8" fillId="7" borderId="5" xfId="0" applyNumberFormat="1" applyFont="1" applyFill="1" applyBorder="1" applyAlignment="1">
      <alignment horizontal="center"/>
    </xf>
    <xf numFmtId="2" fontId="8" fillId="7" borderId="22" xfId="0" applyNumberFormat="1" applyFont="1" applyFill="1" applyBorder="1" applyAlignment="1">
      <alignment horizontal="center"/>
    </xf>
    <xf numFmtId="3" fontId="8" fillId="7" borderId="5" xfId="0" applyNumberFormat="1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2" fontId="8" fillId="7" borderId="5" xfId="0" applyNumberFormat="1" applyFont="1" applyFill="1" applyBorder="1" applyAlignment="1">
      <alignment horizontal="center" vertical="center"/>
    </xf>
    <xf numFmtId="2" fontId="8" fillId="7" borderId="22" xfId="0" applyNumberFormat="1" applyFont="1" applyFill="1" applyBorder="1" applyAlignment="1">
      <alignment horizontal="center" vertical="center"/>
    </xf>
    <xf numFmtId="4" fontId="8" fillId="7" borderId="5" xfId="0" applyNumberFormat="1" applyFont="1" applyFill="1" applyBorder="1" applyAlignment="1">
      <alignment horizontal="center" vertical="center"/>
    </xf>
    <xf numFmtId="4" fontId="8" fillId="7" borderId="2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abSelected="1" zoomScaleNormal="100" workbookViewId="0">
      <pane ySplit="3" topLeftCell="A4" activePane="bottomLeft" state="frozen"/>
      <selection pane="bottomLeft" activeCell="D58" sqref="D58"/>
    </sheetView>
  </sheetViews>
  <sheetFormatPr defaultRowHeight="12" x14ac:dyDescent="0.2"/>
  <cols>
    <col min="1" max="1" width="4.28515625" style="9" customWidth="1"/>
    <col min="2" max="2" width="19.140625" style="6" customWidth="1"/>
    <col min="3" max="3" width="13.7109375" style="6" customWidth="1"/>
    <col min="4" max="4" width="16.85546875" style="55" customWidth="1"/>
    <col min="5" max="5" width="7.85546875" style="11" customWidth="1"/>
    <col min="6" max="6" width="21.5703125" style="7" customWidth="1"/>
    <col min="7" max="7" width="9.85546875" style="8" customWidth="1"/>
    <col min="8" max="8" width="11.28515625" style="8" customWidth="1"/>
    <col min="9" max="9" width="6.42578125" style="12" customWidth="1"/>
    <col min="10" max="10" width="9" style="12" customWidth="1"/>
    <col min="11" max="11" width="10.28515625" style="13" customWidth="1"/>
    <col min="12" max="12" width="11.7109375" style="13" customWidth="1"/>
    <col min="13" max="13" width="9" style="14" customWidth="1"/>
    <col min="14" max="14" width="11.85546875" style="14" customWidth="1"/>
    <col min="15" max="230" width="9.140625" style="15"/>
    <col min="231" max="231" width="5.42578125" style="15" customWidth="1"/>
    <col min="232" max="232" width="33.7109375" style="15" customWidth="1"/>
    <col min="233" max="233" width="32.85546875" style="15" customWidth="1"/>
    <col min="234" max="234" width="16.7109375" style="15" customWidth="1"/>
    <col min="235" max="235" width="16.85546875" style="15" customWidth="1"/>
    <col min="236" max="236" width="13.140625" style="15" customWidth="1"/>
    <col min="237" max="237" width="13.7109375" style="15" customWidth="1"/>
    <col min="238" max="241" width="0" style="15" hidden="1" customWidth="1"/>
    <col min="242" max="242" width="13" style="15" customWidth="1"/>
    <col min="243" max="243" width="6.5703125" style="15" customWidth="1"/>
    <col min="244" max="244" width="11.42578125" style="15" bestFit="1" customWidth="1"/>
    <col min="245" max="16384" width="9.140625" style="15"/>
  </cols>
  <sheetData>
    <row r="1" spans="1:18" ht="19.5" customHeight="1" thickBot="1" x14ac:dyDescent="0.25">
      <c r="B1" s="1"/>
      <c r="C1" s="1"/>
      <c r="D1" s="10"/>
    </row>
    <row r="2" spans="1:18" s="16" customFormat="1" ht="21" customHeight="1" thickBot="1" x14ac:dyDescent="0.25">
      <c r="A2" s="138" t="s">
        <v>40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  <c r="O2" s="104"/>
    </row>
    <row r="3" spans="1:18" s="58" customFormat="1" ht="44.25" customHeight="1" thickBot="1" x14ac:dyDescent="0.3">
      <c r="A3" s="56" t="s">
        <v>21</v>
      </c>
      <c r="B3" s="57" t="s">
        <v>22</v>
      </c>
      <c r="C3" s="64" t="s">
        <v>11</v>
      </c>
      <c r="D3" s="65" t="s">
        <v>16</v>
      </c>
      <c r="E3" s="63" t="s">
        <v>0</v>
      </c>
      <c r="F3" s="63" t="s">
        <v>1</v>
      </c>
      <c r="G3" s="62" t="s">
        <v>13</v>
      </c>
      <c r="H3" s="63" t="s">
        <v>12</v>
      </c>
      <c r="I3" s="63" t="s">
        <v>2</v>
      </c>
      <c r="J3" s="63" t="s">
        <v>3</v>
      </c>
      <c r="K3" s="62" t="s">
        <v>4</v>
      </c>
      <c r="L3" s="64" t="s">
        <v>5</v>
      </c>
      <c r="M3" s="64" t="s">
        <v>19</v>
      </c>
      <c r="N3" s="64" t="s">
        <v>20</v>
      </c>
    </row>
    <row r="4" spans="1:18" ht="24" x14ac:dyDescent="0.2">
      <c r="A4" s="17">
        <v>1</v>
      </c>
      <c r="B4" s="20" t="s">
        <v>23</v>
      </c>
      <c r="C4" s="20" t="s">
        <v>48</v>
      </c>
      <c r="D4" s="20" t="s">
        <v>27</v>
      </c>
      <c r="E4" s="3"/>
      <c r="F4" s="4" t="s">
        <v>43</v>
      </c>
      <c r="G4" s="5"/>
      <c r="H4" s="120">
        <v>10</v>
      </c>
      <c r="I4" s="19">
        <f>680/1000</f>
        <v>0.68</v>
      </c>
      <c r="J4" s="19">
        <f>1150/1000</f>
        <v>1.1499999999999999</v>
      </c>
      <c r="K4" s="5"/>
      <c r="L4" s="18">
        <f>I4*J4*H4</f>
        <v>7.82</v>
      </c>
      <c r="M4" s="66"/>
      <c r="N4" s="106"/>
      <c r="R4" s="19"/>
    </row>
    <row r="5" spans="1:18" ht="24" x14ac:dyDescent="0.2">
      <c r="A5" s="17">
        <v>2</v>
      </c>
      <c r="B5" s="111"/>
      <c r="C5" s="103"/>
      <c r="D5" s="20"/>
      <c r="E5" s="3"/>
      <c r="F5" s="4" t="s">
        <v>43</v>
      </c>
      <c r="G5" s="5"/>
      <c r="H5" s="120">
        <v>10</v>
      </c>
      <c r="I5" s="19">
        <f>650/1000</f>
        <v>0.65</v>
      </c>
      <c r="J5" s="19">
        <f>345/1000</f>
        <v>0.34499999999999997</v>
      </c>
      <c r="K5" s="5"/>
      <c r="L5" s="18">
        <f t="shared" ref="L5:L17" si="0">I5*J5*H5</f>
        <v>2.2424999999999997</v>
      </c>
      <c r="M5" s="66"/>
      <c r="N5" s="106"/>
    </row>
    <row r="6" spans="1:18" ht="24" x14ac:dyDescent="0.2">
      <c r="A6" s="17">
        <v>3</v>
      </c>
      <c r="B6" s="111"/>
      <c r="C6" s="103"/>
      <c r="D6" s="20"/>
      <c r="E6" s="3"/>
      <c r="F6" s="4" t="s">
        <v>43</v>
      </c>
      <c r="G6" s="5"/>
      <c r="H6" s="120">
        <v>12</v>
      </c>
      <c r="I6" s="19">
        <f>667/1000</f>
        <v>0.66700000000000004</v>
      </c>
      <c r="J6" s="19">
        <f>515/1000</f>
        <v>0.51500000000000001</v>
      </c>
      <c r="K6" s="5"/>
      <c r="L6" s="18">
        <f t="shared" si="0"/>
        <v>4.1220600000000003</v>
      </c>
      <c r="M6" s="66"/>
      <c r="N6" s="106"/>
    </row>
    <row r="7" spans="1:18" ht="24" x14ac:dyDescent="0.2">
      <c r="A7" s="17">
        <v>4</v>
      </c>
      <c r="B7" s="111"/>
      <c r="C7" s="103"/>
      <c r="D7" s="20"/>
      <c r="E7" s="3"/>
      <c r="F7" s="4" t="s">
        <v>43</v>
      </c>
      <c r="G7" s="5"/>
      <c r="H7" s="120">
        <v>8</v>
      </c>
      <c r="I7" s="19">
        <f>680/1000</f>
        <v>0.68</v>
      </c>
      <c r="J7" s="19">
        <f>845/1000</f>
        <v>0.84499999999999997</v>
      </c>
      <c r="K7" s="5"/>
      <c r="L7" s="18">
        <f t="shared" si="0"/>
        <v>4.5968</v>
      </c>
      <c r="M7" s="66"/>
      <c r="N7" s="106"/>
    </row>
    <row r="8" spans="1:18" ht="24" x14ac:dyDescent="0.2">
      <c r="A8" s="17">
        <v>5</v>
      </c>
      <c r="B8" s="111"/>
      <c r="C8" s="103"/>
      <c r="D8" s="20"/>
      <c r="E8" s="3"/>
      <c r="F8" s="4" t="s">
        <v>43</v>
      </c>
      <c r="G8" s="5"/>
      <c r="H8" s="120">
        <v>2</v>
      </c>
      <c r="I8" s="19">
        <f>680/1000</f>
        <v>0.68</v>
      </c>
      <c r="J8" s="19">
        <f>1250/1000</f>
        <v>1.25</v>
      </c>
      <c r="K8" s="5"/>
      <c r="L8" s="18">
        <f t="shared" si="0"/>
        <v>1.7000000000000002</v>
      </c>
      <c r="M8" s="66"/>
      <c r="N8" s="106"/>
    </row>
    <row r="9" spans="1:18" ht="24" x14ac:dyDescent="0.2">
      <c r="A9" s="17">
        <v>6</v>
      </c>
      <c r="B9" s="111"/>
      <c r="C9" s="103"/>
      <c r="D9" s="20"/>
      <c r="E9" s="3"/>
      <c r="F9" s="4" t="s">
        <v>43</v>
      </c>
      <c r="G9" s="5"/>
      <c r="H9" s="120">
        <v>10</v>
      </c>
      <c r="I9" s="19">
        <f>830/1000</f>
        <v>0.83</v>
      </c>
      <c r="J9" s="19">
        <f>1145/1000</f>
        <v>1.145</v>
      </c>
      <c r="K9" s="5"/>
      <c r="L9" s="18">
        <f t="shared" si="0"/>
        <v>9.5034999999999989</v>
      </c>
      <c r="M9" s="66"/>
      <c r="N9" s="106"/>
    </row>
    <row r="10" spans="1:18" ht="24" x14ac:dyDescent="0.2">
      <c r="A10" s="17">
        <v>7</v>
      </c>
      <c r="B10" s="111"/>
      <c r="C10" s="103"/>
      <c r="D10" s="20"/>
      <c r="E10" s="3"/>
      <c r="F10" s="4" t="s">
        <v>43</v>
      </c>
      <c r="G10" s="5"/>
      <c r="H10" s="120">
        <v>12</v>
      </c>
      <c r="I10" s="19">
        <f>800/1000</f>
        <v>0.8</v>
      </c>
      <c r="J10" s="19">
        <f>345/1000</f>
        <v>0.34499999999999997</v>
      </c>
      <c r="K10" s="5"/>
      <c r="L10" s="18">
        <f t="shared" si="0"/>
        <v>3.3119999999999994</v>
      </c>
      <c r="M10" s="66"/>
      <c r="N10" s="106"/>
    </row>
    <row r="11" spans="1:18" ht="24" x14ac:dyDescent="0.2">
      <c r="A11" s="17">
        <v>8</v>
      </c>
      <c r="B11" s="111"/>
      <c r="C11" s="103"/>
      <c r="D11" s="20"/>
      <c r="E11" s="3"/>
      <c r="F11" s="4" t="s">
        <v>43</v>
      </c>
      <c r="G11" s="5"/>
      <c r="H11" s="120">
        <v>3</v>
      </c>
      <c r="I11" s="19">
        <f>688/1000</f>
        <v>0.68799999999999994</v>
      </c>
      <c r="J11" s="19">
        <f>1145/1000</f>
        <v>1.145</v>
      </c>
      <c r="K11" s="5"/>
      <c r="L11" s="18">
        <f t="shared" si="0"/>
        <v>2.3632799999999996</v>
      </c>
      <c r="M11" s="66"/>
      <c r="N11" s="106"/>
    </row>
    <row r="12" spans="1:18" ht="24" x14ac:dyDescent="0.2">
      <c r="A12" s="17">
        <v>9</v>
      </c>
      <c r="B12" s="111"/>
      <c r="C12" s="103"/>
      <c r="D12" s="20"/>
      <c r="E12" s="3"/>
      <c r="F12" s="4" t="s">
        <v>43</v>
      </c>
      <c r="G12" s="5"/>
      <c r="H12" s="120">
        <v>3</v>
      </c>
      <c r="I12" s="19">
        <f>688/1000</f>
        <v>0.68799999999999994</v>
      </c>
      <c r="J12" s="19">
        <f>345/1000</f>
        <v>0.34499999999999997</v>
      </c>
      <c r="K12" s="5"/>
      <c r="L12" s="18">
        <f t="shared" si="0"/>
        <v>0.71207999999999982</v>
      </c>
      <c r="M12" s="66"/>
      <c r="N12" s="106"/>
    </row>
    <row r="13" spans="1:18" ht="24" x14ac:dyDescent="0.2">
      <c r="A13" s="17">
        <v>10</v>
      </c>
      <c r="B13" s="111"/>
      <c r="C13" s="103"/>
      <c r="D13" s="20"/>
      <c r="E13" s="3"/>
      <c r="F13" s="4" t="s">
        <v>43</v>
      </c>
      <c r="G13" s="5"/>
      <c r="H13" s="120">
        <v>2</v>
      </c>
      <c r="I13" s="19">
        <f>695/1000</f>
        <v>0.69499999999999995</v>
      </c>
      <c r="J13" s="19">
        <f>1145/1000</f>
        <v>1.145</v>
      </c>
      <c r="K13" s="5"/>
      <c r="L13" s="18">
        <f t="shared" si="0"/>
        <v>1.59155</v>
      </c>
      <c r="M13" s="66"/>
      <c r="N13" s="106"/>
    </row>
    <row r="14" spans="1:18" ht="24" x14ac:dyDescent="0.2">
      <c r="A14" s="17">
        <v>11</v>
      </c>
      <c r="B14" s="111"/>
      <c r="C14" s="103"/>
      <c r="D14" s="20"/>
      <c r="E14" s="3"/>
      <c r="F14" s="4" t="s">
        <v>43</v>
      </c>
      <c r="G14" s="5"/>
      <c r="H14" s="120">
        <v>2</v>
      </c>
      <c r="I14" s="19">
        <f>695/1000</f>
        <v>0.69499999999999995</v>
      </c>
      <c r="J14" s="19">
        <f>345/1000</f>
        <v>0.34499999999999997</v>
      </c>
      <c r="K14" s="5"/>
      <c r="L14" s="18">
        <f t="shared" si="0"/>
        <v>0.47954999999999992</v>
      </c>
      <c r="M14" s="66"/>
      <c r="N14" s="106"/>
    </row>
    <row r="15" spans="1:18" ht="24" x14ac:dyDescent="0.2">
      <c r="A15" s="17">
        <v>12</v>
      </c>
      <c r="B15" s="111"/>
      <c r="C15" s="103"/>
      <c r="D15" s="20"/>
      <c r="E15" s="3"/>
      <c r="F15" s="4" t="s">
        <v>43</v>
      </c>
      <c r="G15" s="5"/>
      <c r="H15" s="120">
        <v>2</v>
      </c>
      <c r="I15" s="19">
        <f>829/1000</f>
        <v>0.82899999999999996</v>
      </c>
      <c r="J15" s="19">
        <f>1145/1000</f>
        <v>1.145</v>
      </c>
      <c r="K15" s="5"/>
      <c r="L15" s="18">
        <f t="shared" si="0"/>
        <v>1.8984099999999999</v>
      </c>
      <c r="M15" s="66"/>
      <c r="N15" s="106"/>
    </row>
    <row r="16" spans="1:18" ht="24" x14ac:dyDescent="0.2">
      <c r="A16" s="17">
        <v>13</v>
      </c>
      <c r="B16" s="111"/>
      <c r="C16" s="103"/>
      <c r="D16" s="20"/>
      <c r="E16" s="3"/>
      <c r="F16" s="4" t="s">
        <v>43</v>
      </c>
      <c r="G16" s="5"/>
      <c r="H16" s="120">
        <v>8</v>
      </c>
      <c r="I16" s="19">
        <f>853/1000</f>
        <v>0.85299999999999998</v>
      </c>
      <c r="J16" s="19">
        <f>780/1000</f>
        <v>0.78</v>
      </c>
      <c r="K16" s="5"/>
      <c r="L16" s="18">
        <f t="shared" si="0"/>
        <v>5.3227200000000003</v>
      </c>
      <c r="M16" s="66"/>
      <c r="N16" s="106"/>
    </row>
    <row r="17" spans="1:18" ht="24.75" thickBot="1" x14ac:dyDescent="0.25">
      <c r="A17" s="17">
        <v>14</v>
      </c>
      <c r="B17" s="111"/>
      <c r="C17" s="103"/>
      <c r="D17" s="20"/>
      <c r="E17" s="3"/>
      <c r="F17" s="4" t="s">
        <v>43</v>
      </c>
      <c r="G17" s="5"/>
      <c r="H17" s="120">
        <v>4</v>
      </c>
      <c r="I17" s="19">
        <f>775/1000</f>
        <v>0.77500000000000002</v>
      </c>
      <c r="J17" s="19">
        <f>765/1000</f>
        <v>0.76500000000000001</v>
      </c>
      <c r="K17" s="5"/>
      <c r="L17" s="18">
        <f t="shared" si="0"/>
        <v>2.3715000000000002</v>
      </c>
      <c r="M17" s="66"/>
      <c r="N17" s="106"/>
    </row>
    <row r="18" spans="1:18" s="32" customFormat="1" ht="18" customHeight="1" x14ac:dyDescent="0.2">
      <c r="A18" s="17">
        <v>15</v>
      </c>
      <c r="B18" s="25" t="s">
        <v>8</v>
      </c>
      <c r="C18" s="26"/>
      <c r="D18" s="27"/>
      <c r="E18" s="28"/>
      <c r="F18" s="29"/>
      <c r="G18" s="67">
        <f>SUM(G4:G17)</f>
        <v>0</v>
      </c>
      <c r="H18" s="121">
        <f>SUM(H4:H17)</f>
        <v>88</v>
      </c>
      <c r="I18" s="30"/>
      <c r="J18" s="30"/>
      <c r="K18" s="73">
        <f>SUM(K4:K17)</f>
        <v>0</v>
      </c>
      <c r="L18" s="73">
        <f>SUM(L4:L17)</f>
        <v>48.03595</v>
      </c>
      <c r="M18" s="31" t="s">
        <v>9</v>
      </c>
      <c r="N18" s="106"/>
    </row>
    <row r="19" spans="1:18" ht="18" customHeight="1" x14ac:dyDescent="0.2">
      <c r="A19" s="17">
        <v>16</v>
      </c>
      <c r="B19" s="141" t="s">
        <v>24</v>
      </c>
      <c r="C19" s="33"/>
      <c r="D19" s="34"/>
      <c r="E19" s="35"/>
      <c r="F19" s="36" t="s">
        <v>6</v>
      </c>
      <c r="G19" s="37"/>
      <c r="H19" s="122"/>
      <c r="I19" s="39" t="s">
        <v>10</v>
      </c>
      <c r="J19" s="40"/>
      <c r="K19" s="41"/>
      <c r="L19" s="42"/>
      <c r="M19" s="43" t="s">
        <v>9</v>
      </c>
      <c r="N19" s="106"/>
      <c r="O19" s="21"/>
    </row>
    <row r="20" spans="1:18" ht="18" customHeight="1" thickBot="1" x14ac:dyDescent="0.25">
      <c r="A20" s="17">
        <v>17</v>
      </c>
      <c r="B20" s="142"/>
      <c r="C20" s="44"/>
      <c r="D20" s="108"/>
      <c r="E20" s="45"/>
      <c r="F20" s="36" t="s">
        <v>7</v>
      </c>
      <c r="G20" s="114">
        <f>SUM(G4:G17)</f>
        <v>0</v>
      </c>
      <c r="H20" s="119">
        <f>SUM(H4:H17)</f>
        <v>88</v>
      </c>
      <c r="I20" s="46" t="s">
        <v>10</v>
      </c>
      <c r="J20" s="47"/>
      <c r="K20" s="61">
        <f>SUM(K4:K17)</f>
        <v>0</v>
      </c>
      <c r="L20" s="61">
        <f>SUM(L4:L17)</f>
        <v>48.03595</v>
      </c>
      <c r="M20" s="48" t="s">
        <v>9</v>
      </c>
      <c r="N20" s="106"/>
      <c r="O20" s="21"/>
      <c r="R20" s="21"/>
    </row>
    <row r="21" spans="1:18" s="54" customFormat="1" ht="19.5" customHeight="1" thickBot="1" x14ac:dyDescent="0.25">
      <c r="A21" s="17">
        <v>18</v>
      </c>
      <c r="B21" s="49" t="s">
        <v>24</v>
      </c>
      <c r="C21" s="49"/>
      <c r="D21" s="50"/>
      <c r="E21" s="51"/>
      <c r="F21" s="51"/>
      <c r="G21" s="143">
        <f>SUM(G19:H20)</f>
        <v>88</v>
      </c>
      <c r="H21" s="144"/>
      <c r="I21" s="52" t="s">
        <v>10</v>
      </c>
      <c r="J21" s="52"/>
      <c r="K21" s="145">
        <f>SUM(K19:L20)</f>
        <v>48.03595</v>
      </c>
      <c r="L21" s="146"/>
      <c r="M21" s="53" t="s">
        <v>9</v>
      </c>
      <c r="N21" s="109"/>
      <c r="O21" s="105"/>
    </row>
    <row r="22" spans="1:18" ht="18" customHeight="1" x14ac:dyDescent="0.2">
      <c r="A22" s="17">
        <v>19</v>
      </c>
      <c r="B22" s="59"/>
      <c r="C22" s="60"/>
      <c r="D22" s="22"/>
      <c r="E22" s="22"/>
      <c r="F22" s="23"/>
      <c r="G22" s="22"/>
      <c r="H22" s="22"/>
      <c r="I22" s="72"/>
      <c r="J22" s="72"/>
      <c r="K22" s="22"/>
      <c r="L22" s="22"/>
      <c r="M22" s="22"/>
      <c r="N22" s="107"/>
      <c r="O22" s="24"/>
    </row>
    <row r="23" spans="1:18" ht="36" x14ac:dyDescent="0.2">
      <c r="A23" s="17">
        <v>20</v>
      </c>
      <c r="B23" s="20" t="s">
        <v>25</v>
      </c>
      <c r="C23" s="20" t="s">
        <v>49</v>
      </c>
      <c r="D23" s="20" t="s">
        <v>28</v>
      </c>
      <c r="E23" s="3"/>
      <c r="F23" s="4" t="s">
        <v>44</v>
      </c>
      <c r="G23" s="5"/>
      <c r="H23" s="123">
        <v>4</v>
      </c>
      <c r="I23" s="19">
        <f>98/100</f>
        <v>0.98</v>
      </c>
      <c r="J23" s="19">
        <f>125/100</f>
        <v>1.25</v>
      </c>
      <c r="K23" s="5"/>
      <c r="L23" s="18">
        <f t="shared" ref="L23:L30" si="1">I23*J23*H23</f>
        <v>4.9000000000000004</v>
      </c>
      <c r="M23" s="66"/>
      <c r="N23" s="106"/>
    </row>
    <row r="24" spans="1:18" ht="36" x14ac:dyDescent="0.2">
      <c r="A24" s="17">
        <v>21</v>
      </c>
      <c r="B24" s="111"/>
      <c r="C24" s="103"/>
      <c r="D24" s="20"/>
      <c r="E24" s="3"/>
      <c r="F24" s="4" t="s">
        <v>44</v>
      </c>
      <c r="G24" s="5"/>
      <c r="H24" s="123">
        <v>4</v>
      </c>
      <c r="I24" s="19">
        <f>39/100</f>
        <v>0.39</v>
      </c>
      <c r="J24" s="19">
        <f>125/100</f>
        <v>1.25</v>
      </c>
      <c r="K24" s="5"/>
      <c r="L24" s="18">
        <f t="shared" si="1"/>
        <v>1.9500000000000002</v>
      </c>
      <c r="M24" s="66"/>
      <c r="N24" s="106"/>
    </row>
    <row r="25" spans="1:18" ht="36" x14ac:dyDescent="0.2">
      <c r="A25" s="17">
        <v>22</v>
      </c>
      <c r="B25" s="111"/>
      <c r="C25" s="103"/>
      <c r="D25" s="20"/>
      <c r="E25" s="3"/>
      <c r="F25" s="4" t="s">
        <v>44</v>
      </c>
      <c r="G25" s="5"/>
      <c r="H25" s="123">
        <v>3</v>
      </c>
      <c r="I25" s="19">
        <f>43/100</f>
        <v>0.43</v>
      </c>
      <c r="J25" s="19">
        <f t="shared" ref="J25:J30" si="2">130/100</f>
        <v>1.3</v>
      </c>
      <c r="K25" s="5"/>
      <c r="L25" s="18">
        <f t="shared" si="1"/>
        <v>1.677</v>
      </c>
      <c r="M25" s="66"/>
      <c r="N25" s="106"/>
    </row>
    <row r="26" spans="1:18" ht="36" x14ac:dyDescent="0.2">
      <c r="A26" s="17">
        <v>23</v>
      </c>
      <c r="B26" s="111"/>
      <c r="C26" s="103"/>
      <c r="D26" s="20"/>
      <c r="E26" s="3"/>
      <c r="F26" s="4" t="s">
        <v>44</v>
      </c>
      <c r="G26" s="5"/>
      <c r="H26" s="123">
        <v>2</v>
      </c>
      <c r="I26" s="19">
        <f>103/100</f>
        <v>1.03</v>
      </c>
      <c r="J26" s="19">
        <f t="shared" si="2"/>
        <v>1.3</v>
      </c>
      <c r="K26" s="5"/>
      <c r="L26" s="18">
        <f t="shared" si="1"/>
        <v>2.6780000000000004</v>
      </c>
      <c r="M26" s="66"/>
      <c r="N26" s="106"/>
    </row>
    <row r="27" spans="1:18" ht="36" x14ac:dyDescent="0.2">
      <c r="A27" s="17">
        <v>24</v>
      </c>
      <c r="B27" s="111"/>
      <c r="C27" s="103"/>
      <c r="D27" s="20"/>
      <c r="E27" s="3"/>
      <c r="F27" s="4" t="s">
        <v>44</v>
      </c>
      <c r="G27" s="5"/>
      <c r="H27" s="123">
        <v>4</v>
      </c>
      <c r="I27" s="19">
        <f>60/100</f>
        <v>0.6</v>
      </c>
      <c r="J27" s="19">
        <f t="shared" si="2"/>
        <v>1.3</v>
      </c>
      <c r="K27" s="5"/>
      <c r="L27" s="18">
        <f t="shared" si="1"/>
        <v>3.12</v>
      </c>
      <c r="M27" s="66"/>
      <c r="N27" s="106"/>
    </row>
    <row r="28" spans="1:18" ht="36" x14ac:dyDescent="0.2">
      <c r="A28" s="17">
        <v>25</v>
      </c>
      <c r="B28" s="111"/>
      <c r="C28" s="103"/>
      <c r="D28" s="20"/>
      <c r="E28" s="3"/>
      <c r="F28" s="4" t="s">
        <v>44</v>
      </c>
      <c r="G28" s="5"/>
      <c r="H28" s="123">
        <v>2</v>
      </c>
      <c r="I28" s="19">
        <f>64/100</f>
        <v>0.64</v>
      </c>
      <c r="J28" s="19">
        <f t="shared" si="2"/>
        <v>1.3</v>
      </c>
      <c r="K28" s="5"/>
      <c r="L28" s="18">
        <f t="shared" si="1"/>
        <v>1.6640000000000001</v>
      </c>
      <c r="M28" s="66"/>
      <c r="N28" s="106"/>
    </row>
    <row r="29" spans="1:18" ht="36" x14ac:dyDescent="0.2">
      <c r="A29" s="17">
        <v>26</v>
      </c>
      <c r="B29" s="111"/>
      <c r="C29" s="103"/>
      <c r="D29" s="20"/>
      <c r="E29" s="3"/>
      <c r="F29" s="4" t="s">
        <v>44</v>
      </c>
      <c r="G29" s="5"/>
      <c r="H29" s="123">
        <v>4</v>
      </c>
      <c r="I29" s="19">
        <f>130/100</f>
        <v>1.3</v>
      </c>
      <c r="J29" s="19">
        <f t="shared" si="2"/>
        <v>1.3</v>
      </c>
      <c r="K29" s="5"/>
      <c r="L29" s="18">
        <f t="shared" si="1"/>
        <v>6.7600000000000007</v>
      </c>
      <c r="M29" s="66"/>
      <c r="N29" s="106"/>
    </row>
    <row r="30" spans="1:18" ht="36.75" thickBot="1" x14ac:dyDescent="0.25">
      <c r="A30" s="17">
        <v>27</v>
      </c>
      <c r="B30" s="111"/>
      <c r="C30" s="103"/>
      <c r="D30" s="20"/>
      <c r="E30" s="3"/>
      <c r="F30" s="4" t="s">
        <v>44</v>
      </c>
      <c r="G30" s="5"/>
      <c r="H30" s="123">
        <v>3</v>
      </c>
      <c r="I30" s="19">
        <f>103/100</f>
        <v>1.03</v>
      </c>
      <c r="J30" s="19">
        <f t="shared" si="2"/>
        <v>1.3</v>
      </c>
      <c r="K30" s="5"/>
      <c r="L30" s="117">
        <f t="shared" si="1"/>
        <v>4.0170000000000003</v>
      </c>
      <c r="M30" s="66"/>
      <c r="N30" s="106"/>
    </row>
    <row r="31" spans="1:18" s="32" customFormat="1" ht="18" customHeight="1" x14ac:dyDescent="0.2">
      <c r="A31" s="17">
        <v>28</v>
      </c>
      <c r="B31" s="25" t="s">
        <v>8</v>
      </c>
      <c r="C31" s="26"/>
      <c r="D31" s="27"/>
      <c r="E31" s="28"/>
      <c r="F31" s="29"/>
      <c r="G31" s="75">
        <f>SUM(G23:G23)</f>
        <v>0</v>
      </c>
      <c r="H31" s="125">
        <f>SUM(H23:H30)</f>
        <v>26</v>
      </c>
      <c r="I31" s="30"/>
      <c r="J31" s="30"/>
      <c r="K31" s="73">
        <f>SUM(K23:K23)</f>
        <v>0</v>
      </c>
      <c r="L31" s="73">
        <f>SUM(L23:L30)</f>
        <v>26.766000000000002</v>
      </c>
      <c r="M31" s="31" t="s">
        <v>9</v>
      </c>
      <c r="N31" s="106"/>
    </row>
    <row r="32" spans="1:18" ht="18" customHeight="1" x14ac:dyDescent="0.2">
      <c r="A32" s="17">
        <v>29</v>
      </c>
      <c r="B32" s="141" t="s">
        <v>26</v>
      </c>
      <c r="C32" s="33"/>
      <c r="D32" s="34"/>
      <c r="E32" s="35"/>
      <c r="F32" s="36" t="s">
        <v>6</v>
      </c>
      <c r="G32" s="37"/>
      <c r="H32" s="38"/>
      <c r="I32" s="39" t="s">
        <v>10</v>
      </c>
      <c r="J32" s="40"/>
      <c r="K32" s="76"/>
      <c r="L32" s="42"/>
      <c r="M32" s="43" t="s">
        <v>9</v>
      </c>
      <c r="N32" s="106"/>
      <c r="O32" s="21"/>
    </row>
    <row r="33" spans="1:18" ht="18" customHeight="1" thickBot="1" x14ac:dyDescent="0.25">
      <c r="A33" s="17">
        <v>30</v>
      </c>
      <c r="B33" s="142"/>
      <c r="C33" s="44"/>
      <c r="D33" s="108"/>
      <c r="E33" s="45"/>
      <c r="F33" s="36" t="s">
        <v>7</v>
      </c>
      <c r="G33" s="114">
        <f>SUM(G23:G30)</f>
        <v>0</v>
      </c>
      <c r="H33" s="114">
        <f>SUM(H23:H30)</f>
        <v>26</v>
      </c>
      <c r="I33" s="46" t="s">
        <v>10</v>
      </c>
      <c r="J33" s="47"/>
      <c r="K33" s="61">
        <f>SUM(K23:K30)</f>
        <v>0</v>
      </c>
      <c r="L33" s="61">
        <f>SUM(L23:L30)</f>
        <v>26.766000000000002</v>
      </c>
      <c r="M33" s="48" t="s">
        <v>9</v>
      </c>
      <c r="N33" s="106"/>
      <c r="O33" s="21"/>
      <c r="R33" s="21"/>
    </row>
    <row r="34" spans="1:18" s="54" customFormat="1" ht="19.5" customHeight="1" thickBot="1" x14ac:dyDescent="0.25">
      <c r="A34" s="17">
        <v>31</v>
      </c>
      <c r="B34" s="49" t="s">
        <v>26</v>
      </c>
      <c r="C34" s="49"/>
      <c r="D34" s="50"/>
      <c r="E34" s="51"/>
      <c r="F34" s="51"/>
      <c r="G34" s="143">
        <f>SUM(G32:H33)</f>
        <v>26</v>
      </c>
      <c r="H34" s="144"/>
      <c r="I34" s="52" t="s">
        <v>10</v>
      </c>
      <c r="J34" s="52"/>
      <c r="K34" s="145">
        <f>SUM(K32:L33)</f>
        <v>26.766000000000002</v>
      </c>
      <c r="L34" s="146"/>
      <c r="M34" s="53" t="s">
        <v>9</v>
      </c>
      <c r="N34" s="109"/>
      <c r="O34" s="105"/>
    </row>
    <row r="35" spans="1:18" ht="18" customHeight="1" x14ac:dyDescent="0.2">
      <c r="A35" s="17">
        <v>32</v>
      </c>
      <c r="B35" s="59"/>
      <c r="C35" s="60"/>
      <c r="D35" s="22"/>
      <c r="E35" s="22"/>
      <c r="F35" s="23"/>
      <c r="G35" s="22"/>
      <c r="H35" s="72"/>
      <c r="I35" s="72"/>
      <c r="J35" s="72"/>
      <c r="K35" s="22"/>
      <c r="L35" s="22"/>
      <c r="M35" s="22"/>
      <c r="N35" s="107"/>
      <c r="O35" s="24"/>
    </row>
    <row r="36" spans="1:18" ht="36.75" thickBot="1" x14ac:dyDescent="0.25">
      <c r="A36" s="17">
        <v>33</v>
      </c>
      <c r="B36" s="20" t="s">
        <v>29</v>
      </c>
      <c r="C36" s="20" t="s">
        <v>50</v>
      </c>
      <c r="D36" s="20" t="s">
        <v>31</v>
      </c>
      <c r="E36" s="3"/>
      <c r="F36" s="4" t="s">
        <v>45</v>
      </c>
      <c r="G36" s="5"/>
      <c r="H36" s="123">
        <v>12</v>
      </c>
      <c r="I36" s="19">
        <v>0.76500000000000001</v>
      </c>
      <c r="J36" s="19">
        <v>0.82499999999999996</v>
      </c>
      <c r="K36" s="5"/>
      <c r="L36" s="18">
        <f t="shared" ref="L36" si="3">I36*J36*H36</f>
        <v>7.5734999999999992</v>
      </c>
      <c r="M36" s="66"/>
      <c r="N36" s="106"/>
    </row>
    <row r="37" spans="1:18" s="32" customFormat="1" ht="18" customHeight="1" x14ac:dyDescent="0.2">
      <c r="A37" s="17">
        <v>34</v>
      </c>
      <c r="B37" s="25" t="s">
        <v>8</v>
      </c>
      <c r="C37" s="26"/>
      <c r="D37" s="27"/>
      <c r="E37" s="28"/>
      <c r="F37" s="29"/>
      <c r="G37" s="116">
        <f>SUM(G36:G36)</f>
        <v>0</v>
      </c>
      <c r="H37" s="124">
        <f>SUM(H36:H36)</f>
        <v>12</v>
      </c>
      <c r="I37" s="30"/>
      <c r="J37" s="98"/>
      <c r="K37" s="115">
        <f>SUM(K36:K36)</f>
        <v>0</v>
      </c>
      <c r="L37" s="73">
        <f>SUM(L36:L36)</f>
        <v>7.5734999999999992</v>
      </c>
      <c r="M37" s="31" t="s">
        <v>9</v>
      </c>
      <c r="N37" s="106"/>
      <c r="O37" s="70"/>
    </row>
    <row r="38" spans="1:18" ht="18" customHeight="1" x14ac:dyDescent="0.2">
      <c r="A38" s="17">
        <v>35</v>
      </c>
      <c r="B38" s="141" t="s">
        <v>30</v>
      </c>
      <c r="C38" s="33"/>
      <c r="D38" s="34"/>
      <c r="E38" s="35"/>
      <c r="F38" s="36" t="s">
        <v>6</v>
      </c>
      <c r="G38" s="37"/>
      <c r="H38" s="95"/>
      <c r="I38" s="39" t="s">
        <v>10</v>
      </c>
      <c r="J38" s="40"/>
      <c r="K38" s="42"/>
      <c r="L38" s="42"/>
      <c r="M38" s="43" t="s">
        <v>9</v>
      </c>
      <c r="N38" s="106"/>
      <c r="O38" s="21"/>
    </row>
    <row r="39" spans="1:18" ht="18" customHeight="1" thickBot="1" x14ac:dyDescent="0.25">
      <c r="A39" s="17">
        <v>36</v>
      </c>
      <c r="B39" s="142"/>
      <c r="C39" s="44"/>
      <c r="D39" s="108"/>
      <c r="E39" s="45"/>
      <c r="F39" s="36" t="s">
        <v>7</v>
      </c>
      <c r="G39" s="114">
        <f>SUM(G36:G36)</f>
        <v>0</v>
      </c>
      <c r="H39" s="114">
        <f>SUM(H36:H36)</f>
        <v>12</v>
      </c>
      <c r="I39" s="46" t="s">
        <v>10</v>
      </c>
      <c r="J39" s="47"/>
      <c r="K39" s="61">
        <f>SUM(K36:K36)</f>
        <v>0</v>
      </c>
      <c r="L39" s="61">
        <f>SUM(L36:L36)</f>
        <v>7.5734999999999992</v>
      </c>
      <c r="M39" s="48" t="s">
        <v>9</v>
      </c>
      <c r="N39" s="106"/>
      <c r="O39" s="21"/>
      <c r="R39" s="21"/>
    </row>
    <row r="40" spans="1:18" s="54" customFormat="1" ht="19.5" customHeight="1" thickBot="1" x14ac:dyDescent="0.25">
      <c r="A40" s="17">
        <v>37</v>
      </c>
      <c r="B40" s="49" t="s">
        <v>30</v>
      </c>
      <c r="C40" s="49"/>
      <c r="D40" s="50"/>
      <c r="E40" s="51"/>
      <c r="F40" s="51"/>
      <c r="G40" s="147">
        <f>SUM(G38:H39)</f>
        <v>12</v>
      </c>
      <c r="H40" s="148"/>
      <c r="I40" s="52" t="s">
        <v>10</v>
      </c>
      <c r="J40" s="52"/>
      <c r="K40" s="150">
        <f>SUM(K38:L39)</f>
        <v>7.5734999999999992</v>
      </c>
      <c r="L40" s="151"/>
      <c r="M40" s="53" t="s">
        <v>9</v>
      </c>
      <c r="N40" s="109"/>
      <c r="O40" s="105"/>
    </row>
    <row r="41" spans="1:18" ht="18" customHeight="1" x14ac:dyDescent="0.2">
      <c r="A41" s="17">
        <v>38</v>
      </c>
      <c r="B41" s="59"/>
      <c r="C41" s="60"/>
      <c r="D41" s="22"/>
      <c r="E41" s="22"/>
      <c r="F41" s="23"/>
      <c r="G41" s="22"/>
      <c r="H41" s="72"/>
      <c r="I41" s="22"/>
      <c r="J41" s="22"/>
      <c r="K41" s="72"/>
      <c r="L41" s="22"/>
      <c r="M41" s="22"/>
      <c r="N41" s="107"/>
      <c r="O41" s="24"/>
    </row>
    <row r="42" spans="1:18" ht="24" x14ac:dyDescent="0.2">
      <c r="A42" s="17">
        <v>39</v>
      </c>
      <c r="B42" s="20" t="s">
        <v>32</v>
      </c>
      <c r="C42" s="20" t="s">
        <v>51</v>
      </c>
      <c r="D42" s="20" t="s">
        <v>34</v>
      </c>
      <c r="E42" s="3"/>
      <c r="F42" s="4" t="s">
        <v>46</v>
      </c>
      <c r="G42" s="5"/>
      <c r="H42" s="123">
        <v>1</v>
      </c>
      <c r="I42" s="19">
        <f>40/100</f>
        <v>0.4</v>
      </c>
      <c r="J42" s="19">
        <f>100/100</f>
        <v>1</v>
      </c>
      <c r="K42" s="5"/>
      <c r="L42" s="18">
        <f>H42*J42*I42</f>
        <v>0.4</v>
      </c>
      <c r="M42" s="66"/>
      <c r="N42" s="106"/>
    </row>
    <row r="43" spans="1:18" ht="24" x14ac:dyDescent="0.2">
      <c r="A43" s="17">
        <v>40</v>
      </c>
      <c r="B43" s="111"/>
      <c r="C43" s="103"/>
      <c r="D43" s="20"/>
      <c r="E43" s="3"/>
      <c r="F43" s="4" t="s">
        <v>46</v>
      </c>
      <c r="G43" s="5"/>
      <c r="H43" s="123">
        <v>2</v>
      </c>
      <c r="I43" s="19">
        <f>40/100</f>
        <v>0.4</v>
      </c>
      <c r="J43" s="19">
        <f>110/100</f>
        <v>1.1000000000000001</v>
      </c>
      <c r="K43" s="5"/>
      <c r="L43" s="18">
        <f t="shared" ref="L43:L44" si="4">I43*J43*H43</f>
        <v>0.88000000000000012</v>
      </c>
      <c r="M43" s="66"/>
      <c r="N43" s="106"/>
    </row>
    <row r="44" spans="1:18" ht="24" x14ac:dyDescent="0.2">
      <c r="A44" s="17">
        <v>41</v>
      </c>
      <c r="B44" s="111"/>
      <c r="C44" s="103"/>
      <c r="D44" s="20"/>
      <c r="E44" s="3"/>
      <c r="F44" s="4" t="s">
        <v>46</v>
      </c>
      <c r="G44" s="5"/>
      <c r="H44" s="123">
        <v>15</v>
      </c>
      <c r="I44" s="19">
        <f>63/100</f>
        <v>0.63</v>
      </c>
      <c r="J44" s="19">
        <f>113/100</f>
        <v>1.1299999999999999</v>
      </c>
      <c r="K44" s="5"/>
      <c r="L44" s="117">
        <f t="shared" si="4"/>
        <v>10.6785</v>
      </c>
      <c r="M44" s="66"/>
      <c r="N44" s="106"/>
    </row>
    <row r="45" spans="1:18" ht="24.75" thickBot="1" x14ac:dyDescent="0.25">
      <c r="A45" s="17">
        <v>42</v>
      </c>
      <c r="B45" s="111"/>
      <c r="C45" s="103"/>
      <c r="D45" s="20"/>
      <c r="E45" s="3"/>
      <c r="F45" s="4" t="s">
        <v>46</v>
      </c>
      <c r="G45" s="5"/>
      <c r="H45" s="123">
        <v>1</v>
      </c>
      <c r="I45" s="19">
        <f>52/100</f>
        <v>0.52</v>
      </c>
      <c r="J45" s="19">
        <f>118/100</f>
        <v>1.18</v>
      </c>
      <c r="K45" s="5"/>
      <c r="L45" s="117">
        <f t="shared" ref="L45" si="5">I45*J45*H45</f>
        <v>0.61360000000000003</v>
      </c>
      <c r="M45" s="66"/>
      <c r="N45" s="106"/>
    </row>
    <row r="46" spans="1:18" s="32" customFormat="1" ht="18" customHeight="1" x14ac:dyDescent="0.2">
      <c r="A46" s="17">
        <v>43</v>
      </c>
      <c r="B46" s="25" t="s">
        <v>8</v>
      </c>
      <c r="C46" s="26"/>
      <c r="D46" s="27"/>
      <c r="E46" s="28"/>
      <c r="F46" s="29"/>
      <c r="G46" s="94">
        <f>SUM(G42:G45)</f>
        <v>0</v>
      </c>
      <c r="H46" s="118">
        <f>SUM(H42:H45)</f>
        <v>19</v>
      </c>
      <c r="I46" s="30"/>
      <c r="J46" s="30"/>
      <c r="K46" s="73">
        <f>SUM(K42)</f>
        <v>0</v>
      </c>
      <c r="L46" s="73">
        <f>SUM(L42:L45)</f>
        <v>12.572100000000001</v>
      </c>
      <c r="M46" s="31" t="s">
        <v>9</v>
      </c>
      <c r="N46" s="106"/>
    </row>
    <row r="47" spans="1:18" ht="18" customHeight="1" x14ac:dyDescent="0.2">
      <c r="A47" s="17">
        <v>44</v>
      </c>
      <c r="B47" s="141" t="s">
        <v>33</v>
      </c>
      <c r="C47" s="33"/>
      <c r="D47" s="34"/>
      <c r="E47" s="35"/>
      <c r="F47" s="36" t="s">
        <v>6</v>
      </c>
      <c r="G47" s="119"/>
      <c r="H47" s="119"/>
      <c r="I47" s="39" t="s">
        <v>10</v>
      </c>
      <c r="J47" s="40"/>
      <c r="K47" s="126"/>
      <c r="L47" s="126"/>
      <c r="M47" s="43" t="s">
        <v>9</v>
      </c>
      <c r="N47" s="106"/>
      <c r="O47" s="21"/>
    </row>
    <row r="48" spans="1:18" ht="18" customHeight="1" thickBot="1" x14ac:dyDescent="0.25">
      <c r="A48" s="17">
        <v>45</v>
      </c>
      <c r="B48" s="142"/>
      <c r="C48" s="44"/>
      <c r="D48" s="108"/>
      <c r="E48" s="45"/>
      <c r="F48" s="36" t="s">
        <v>7</v>
      </c>
      <c r="G48" s="119">
        <f>SUM(G43:G46)</f>
        <v>0</v>
      </c>
      <c r="H48" s="119">
        <f>SUM(H42:H45)</f>
        <v>19</v>
      </c>
      <c r="I48" s="46" t="s">
        <v>10</v>
      </c>
      <c r="J48" s="47"/>
      <c r="K48" s="126">
        <f>SUM(K42:K45)</f>
        <v>0</v>
      </c>
      <c r="L48" s="126">
        <f>SUM(L42:L45)</f>
        <v>12.572100000000001</v>
      </c>
      <c r="M48" s="48" t="s">
        <v>9</v>
      </c>
      <c r="N48" s="106"/>
      <c r="O48" s="21"/>
      <c r="R48" s="21"/>
    </row>
    <row r="49" spans="1:18" s="54" customFormat="1" ht="19.5" customHeight="1" thickBot="1" x14ac:dyDescent="0.25">
      <c r="A49" s="17">
        <v>46</v>
      </c>
      <c r="B49" s="49" t="s">
        <v>33</v>
      </c>
      <c r="C49" s="49"/>
      <c r="D49" s="50"/>
      <c r="E49" s="51"/>
      <c r="F49" s="51"/>
      <c r="G49" s="147">
        <f>SUM(G47:H48)</f>
        <v>19</v>
      </c>
      <c r="H49" s="148"/>
      <c r="I49" s="52" t="s">
        <v>10</v>
      </c>
      <c r="J49" s="52"/>
      <c r="K49" s="152">
        <f>SUM(K47:L48)</f>
        <v>12.572100000000001</v>
      </c>
      <c r="L49" s="153"/>
      <c r="M49" s="53" t="s">
        <v>9</v>
      </c>
      <c r="N49" s="109"/>
      <c r="O49" s="105"/>
    </row>
    <row r="50" spans="1:18" ht="18" customHeight="1" x14ac:dyDescent="0.2">
      <c r="A50" s="17">
        <v>47</v>
      </c>
      <c r="B50" s="59"/>
      <c r="C50" s="60"/>
      <c r="D50" s="22"/>
      <c r="E50" s="22"/>
      <c r="F50" s="23"/>
      <c r="G50" s="22"/>
      <c r="H50" s="22"/>
      <c r="I50" s="72"/>
      <c r="J50" s="72"/>
      <c r="K50" s="72"/>
      <c r="L50" s="22"/>
      <c r="M50" s="22"/>
      <c r="N50" s="107"/>
      <c r="O50" s="24"/>
    </row>
    <row r="51" spans="1:18" ht="24.75" thickBot="1" x14ac:dyDescent="0.25">
      <c r="A51" s="17">
        <v>48</v>
      </c>
      <c r="B51" s="20" t="s">
        <v>35</v>
      </c>
      <c r="C51" s="20" t="s">
        <v>52</v>
      </c>
      <c r="D51" s="20" t="s">
        <v>37</v>
      </c>
      <c r="E51" s="3"/>
      <c r="F51" s="4" t="s">
        <v>46</v>
      </c>
      <c r="G51" s="5"/>
      <c r="H51" s="123">
        <v>4</v>
      </c>
      <c r="I51" s="19">
        <v>0.69</v>
      </c>
      <c r="J51" s="19">
        <v>1.26</v>
      </c>
      <c r="K51" s="5"/>
      <c r="L51" s="18">
        <f>H51*J51*I51</f>
        <v>3.4775999999999998</v>
      </c>
      <c r="M51" s="66"/>
      <c r="N51" s="106"/>
    </row>
    <row r="52" spans="1:18" s="32" customFormat="1" ht="18" customHeight="1" x14ac:dyDescent="0.2">
      <c r="A52" s="17">
        <v>49</v>
      </c>
      <c r="B52" s="25" t="s">
        <v>8</v>
      </c>
      <c r="C52" s="26"/>
      <c r="D52" s="27"/>
      <c r="E52" s="28"/>
      <c r="F52" s="29"/>
      <c r="G52" s="127">
        <f>SUM(G51)</f>
        <v>0</v>
      </c>
      <c r="H52" s="118">
        <f>SUM(H51:H51)</f>
        <v>4</v>
      </c>
      <c r="I52" s="30"/>
      <c r="J52" s="30"/>
      <c r="K52" s="97">
        <f>SUM(K51:K51)</f>
        <v>0</v>
      </c>
      <c r="L52" s="97">
        <f>SUM(L51)</f>
        <v>3.4775999999999998</v>
      </c>
      <c r="M52" s="31" t="s">
        <v>9</v>
      </c>
      <c r="N52" s="106"/>
    </row>
    <row r="53" spans="1:18" ht="18" customHeight="1" x14ac:dyDescent="0.2">
      <c r="A53" s="17">
        <v>50</v>
      </c>
      <c r="B53" s="141" t="s">
        <v>36</v>
      </c>
      <c r="C53" s="33"/>
      <c r="D53" s="34"/>
      <c r="E53" s="35"/>
      <c r="F53" s="36" t="s">
        <v>6</v>
      </c>
      <c r="G53" s="37"/>
      <c r="H53" s="95"/>
      <c r="I53" s="39" t="s">
        <v>10</v>
      </c>
      <c r="J53" s="40"/>
      <c r="K53" s="71"/>
      <c r="L53" s="42"/>
      <c r="M53" s="43" t="s">
        <v>9</v>
      </c>
      <c r="N53" s="106"/>
      <c r="O53" s="21"/>
    </row>
    <row r="54" spans="1:18" ht="18" customHeight="1" thickBot="1" x14ac:dyDescent="0.25">
      <c r="A54" s="17">
        <v>51</v>
      </c>
      <c r="B54" s="142"/>
      <c r="C54" s="44"/>
      <c r="D54" s="108"/>
      <c r="E54" s="45"/>
      <c r="F54" s="36" t="s">
        <v>7</v>
      </c>
      <c r="G54" s="37">
        <f>SUM(G52)</f>
        <v>0</v>
      </c>
      <c r="H54" s="37">
        <f>SUM(H52)</f>
        <v>4</v>
      </c>
      <c r="I54" s="46" t="s">
        <v>10</v>
      </c>
      <c r="J54" s="47"/>
      <c r="K54" s="128">
        <f>SUM(K52:K52)</f>
        <v>0</v>
      </c>
      <c r="L54" s="128">
        <f>SUM(L52:L52)</f>
        <v>3.4775999999999998</v>
      </c>
      <c r="M54" s="48" t="s">
        <v>9</v>
      </c>
      <c r="N54" s="106"/>
      <c r="O54" s="21"/>
      <c r="R54" s="21"/>
    </row>
    <row r="55" spans="1:18" s="54" customFormat="1" ht="19.5" customHeight="1" thickBot="1" x14ac:dyDescent="0.25">
      <c r="A55" s="17">
        <v>52</v>
      </c>
      <c r="B55" s="49" t="s">
        <v>36</v>
      </c>
      <c r="C55" s="49"/>
      <c r="D55" s="50"/>
      <c r="E55" s="51"/>
      <c r="F55" s="51"/>
      <c r="G55" s="147">
        <f>SUM(G53:H54)</f>
        <v>4</v>
      </c>
      <c r="H55" s="148"/>
      <c r="I55" s="52" t="s">
        <v>10</v>
      </c>
      <c r="J55" s="52"/>
      <c r="K55" s="152">
        <f>SUM(K53:L54)</f>
        <v>3.4775999999999998</v>
      </c>
      <c r="L55" s="153"/>
      <c r="M55" s="53" t="s">
        <v>9</v>
      </c>
      <c r="N55" s="109"/>
      <c r="O55" s="105"/>
    </row>
    <row r="56" spans="1:18" ht="18" customHeight="1" x14ac:dyDescent="0.2">
      <c r="A56" s="17">
        <v>53</v>
      </c>
      <c r="B56" s="59"/>
      <c r="C56" s="60"/>
      <c r="D56" s="22"/>
      <c r="E56" s="22"/>
      <c r="F56" s="129"/>
      <c r="G56" s="22"/>
      <c r="H56" s="22"/>
      <c r="I56" s="72"/>
      <c r="J56" s="22"/>
      <c r="K56" s="72"/>
      <c r="L56" s="22"/>
      <c r="M56" s="22"/>
      <c r="N56" s="107"/>
      <c r="O56" s="24"/>
    </row>
    <row r="57" spans="1:18" ht="24" x14ac:dyDescent="0.2">
      <c r="A57" s="17">
        <v>54</v>
      </c>
      <c r="B57" s="20" t="s">
        <v>38</v>
      </c>
      <c r="C57" s="20" t="s">
        <v>53</v>
      </c>
      <c r="D57" s="20" t="s">
        <v>54</v>
      </c>
      <c r="E57" s="130"/>
      <c r="F57" s="131" t="s">
        <v>47</v>
      </c>
      <c r="G57" s="136">
        <v>2</v>
      </c>
      <c r="H57" s="5"/>
      <c r="I57" s="19">
        <f>365/100</f>
        <v>3.65</v>
      </c>
      <c r="J57" s="19">
        <f>235/100</f>
        <v>2.35</v>
      </c>
      <c r="K57" s="135">
        <f>G57*I57*J57</f>
        <v>17.155000000000001</v>
      </c>
      <c r="L57" s="5"/>
      <c r="M57" s="66"/>
      <c r="N57" s="106"/>
    </row>
    <row r="58" spans="1:18" ht="24" x14ac:dyDescent="0.2">
      <c r="A58" s="17">
        <v>55</v>
      </c>
      <c r="B58" s="111"/>
      <c r="C58" s="103"/>
      <c r="D58" s="20"/>
      <c r="E58" s="130"/>
      <c r="F58" s="131" t="s">
        <v>47</v>
      </c>
      <c r="G58" s="137">
        <v>1</v>
      </c>
      <c r="H58" s="5"/>
      <c r="I58" s="19">
        <f>230/100</f>
        <v>2.2999999999999998</v>
      </c>
      <c r="J58" s="19">
        <f>280/100</f>
        <v>2.8</v>
      </c>
      <c r="K58" s="135">
        <f t="shared" ref="K58:K61" si="6">G58*I58*J58</f>
        <v>6.4399999999999995</v>
      </c>
      <c r="L58" s="5"/>
      <c r="M58" s="66"/>
      <c r="N58" s="106"/>
    </row>
    <row r="59" spans="1:18" ht="24" x14ac:dyDescent="0.2">
      <c r="A59" s="17">
        <v>56</v>
      </c>
      <c r="B59" s="111"/>
      <c r="C59" s="103"/>
      <c r="D59" s="20"/>
      <c r="E59" s="130"/>
      <c r="F59" s="131" t="s">
        <v>47</v>
      </c>
      <c r="G59" s="137">
        <v>2</v>
      </c>
      <c r="H59" s="5"/>
      <c r="I59" s="19">
        <f>335/100</f>
        <v>3.35</v>
      </c>
      <c r="J59" s="19">
        <f>280/100</f>
        <v>2.8</v>
      </c>
      <c r="K59" s="135">
        <f t="shared" si="6"/>
        <v>18.759999999999998</v>
      </c>
      <c r="L59" s="5"/>
      <c r="M59" s="66"/>
      <c r="N59" s="106"/>
    </row>
    <row r="60" spans="1:18" ht="24" x14ac:dyDescent="0.2">
      <c r="A60" s="17">
        <v>57</v>
      </c>
      <c r="B60" s="111"/>
      <c r="C60" s="103"/>
      <c r="D60" s="20"/>
      <c r="E60" s="3"/>
      <c r="F60" s="131" t="s">
        <v>47</v>
      </c>
      <c r="G60" s="136">
        <v>1</v>
      </c>
      <c r="H60" s="5"/>
      <c r="I60" s="19">
        <f>260/100</f>
        <v>2.6</v>
      </c>
      <c r="J60" s="19">
        <f>280/100</f>
        <v>2.8</v>
      </c>
      <c r="K60" s="135">
        <f t="shared" si="6"/>
        <v>7.2799999999999994</v>
      </c>
      <c r="L60" s="5"/>
      <c r="M60" s="66"/>
      <c r="N60" s="106"/>
    </row>
    <row r="61" spans="1:18" ht="24.75" thickBot="1" x14ac:dyDescent="0.25">
      <c r="A61" s="17">
        <v>58</v>
      </c>
      <c r="B61" s="69"/>
      <c r="C61" s="3"/>
      <c r="D61" s="2"/>
      <c r="E61" s="130"/>
      <c r="F61" s="131" t="s">
        <v>47</v>
      </c>
      <c r="G61" s="137">
        <v>1</v>
      </c>
      <c r="H61" s="5"/>
      <c r="I61" s="19">
        <f>410/100</f>
        <v>4.0999999999999996</v>
      </c>
      <c r="J61" s="19">
        <f>280/100</f>
        <v>2.8</v>
      </c>
      <c r="K61" s="135">
        <f t="shared" si="6"/>
        <v>11.479999999999999</v>
      </c>
      <c r="L61" s="5"/>
      <c r="M61" s="66"/>
      <c r="N61" s="106"/>
    </row>
    <row r="62" spans="1:18" s="32" customFormat="1" ht="18" customHeight="1" x14ac:dyDescent="0.2">
      <c r="A62" s="17">
        <v>59</v>
      </c>
      <c r="B62" s="25" t="s">
        <v>8</v>
      </c>
      <c r="C62" s="26"/>
      <c r="D62" s="27"/>
      <c r="E62" s="28"/>
      <c r="F62" s="29"/>
      <c r="G62" s="116">
        <f>SUM(G57:G61)</f>
        <v>7</v>
      </c>
      <c r="H62" s="132">
        <f>SUM(H57:H61)</f>
        <v>0</v>
      </c>
      <c r="I62" s="30"/>
      <c r="J62" s="30"/>
      <c r="K62" s="99">
        <f>SUM(K57:K61)</f>
        <v>61.114999999999995</v>
      </c>
      <c r="L62" s="97">
        <f>SUM(L57:L61)</f>
        <v>0</v>
      </c>
      <c r="M62" s="31" t="s">
        <v>9</v>
      </c>
      <c r="N62" s="106"/>
    </row>
    <row r="63" spans="1:18" ht="18" customHeight="1" x14ac:dyDescent="0.2">
      <c r="A63" s="17">
        <v>60</v>
      </c>
      <c r="B63" s="141" t="s">
        <v>39</v>
      </c>
      <c r="C63" s="33"/>
      <c r="D63" s="34"/>
      <c r="E63" s="35"/>
      <c r="F63" s="36" t="s">
        <v>6</v>
      </c>
      <c r="G63" s="114">
        <f>SUM(G57:G61)</f>
        <v>7</v>
      </c>
      <c r="H63" s="114">
        <f>SUM(H57:H61)</f>
        <v>0</v>
      </c>
      <c r="I63" s="39" t="s">
        <v>10</v>
      </c>
      <c r="J63" s="40"/>
      <c r="K63" s="128">
        <f>SUM(K57:K61)</f>
        <v>61.114999999999995</v>
      </c>
      <c r="L63" s="128">
        <f>SUM(L57:L61)</f>
        <v>0</v>
      </c>
      <c r="M63" s="43" t="s">
        <v>9</v>
      </c>
      <c r="N63" s="106"/>
      <c r="O63" s="21"/>
    </row>
    <row r="64" spans="1:18" ht="18" customHeight="1" thickBot="1" x14ac:dyDescent="0.25">
      <c r="A64" s="17">
        <v>61</v>
      </c>
      <c r="B64" s="142"/>
      <c r="C64" s="44"/>
      <c r="D64" s="108"/>
      <c r="E64" s="45"/>
      <c r="F64" s="36" t="s">
        <v>7</v>
      </c>
      <c r="G64" s="96"/>
      <c r="H64" s="61"/>
      <c r="I64" s="46" t="s">
        <v>10</v>
      </c>
      <c r="J64" s="47"/>
      <c r="K64" s="74"/>
      <c r="L64" s="68"/>
      <c r="M64" s="48" t="s">
        <v>9</v>
      </c>
      <c r="N64" s="106"/>
      <c r="O64" s="21"/>
      <c r="R64" s="21"/>
    </row>
    <row r="65" spans="1:17" s="54" customFormat="1" ht="19.5" customHeight="1" thickBot="1" x14ac:dyDescent="0.25">
      <c r="A65" s="17">
        <v>62</v>
      </c>
      <c r="B65" s="49" t="s">
        <v>39</v>
      </c>
      <c r="C65" s="49"/>
      <c r="D65" s="50"/>
      <c r="E65" s="51"/>
      <c r="F65" s="51"/>
      <c r="G65" s="147">
        <f>SUM(G63:H64)</f>
        <v>7</v>
      </c>
      <c r="H65" s="148"/>
      <c r="I65" s="52" t="s">
        <v>10</v>
      </c>
      <c r="J65" s="52"/>
      <c r="K65" s="152">
        <f>SUM(K63:L64)</f>
        <v>61.114999999999995</v>
      </c>
      <c r="L65" s="153"/>
      <c r="M65" s="53" t="s">
        <v>9</v>
      </c>
      <c r="N65" s="109"/>
      <c r="O65" s="105"/>
    </row>
    <row r="66" spans="1:17" ht="18" customHeight="1" thickBot="1" x14ac:dyDescent="0.25">
      <c r="A66" s="17">
        <v>63</v>
      </c>
      <c r="B66" s="59"/>
      <c r="C66" s="60"/>
      <c r="D66" s="22"/>
      <c r="E66" s="22"/>
      <c r="F66" s="23"/>
      <c r="G66" s="22"/>
      <c r="H66" s="22"/>
      <c r="I66" s="22"/>
      <c r="J66" s="22"/>
      <c r="K66" s="72"/>
      <c r="L66" s="22"/>
      <c r="M66" s="22"/>
      <c r="N66" s="107"/>
      <c r="O66" s="24"/>
    </row>
    <row r="67" spans="1:17" ht="18" customHeight="1" thickBot="1" x14ac:dyDescent="0.25">
      <c r="A67" s="17">
        <v>64</v>
      </c>
      <c r="B67" s="59"/>
      <c r="C67" s="60"/>
      <c r="D67" s="22"/>
      <c r="E67" s="22"/>
      <c r="F67" s="23"/>
      <c r="G67" s="112"/>
      <c r="H67" s="22"/>
      <c r="I67" s="112"/>
      <c r="J67" s="22"/>
      <c r="K67" s="112"/>
      <c r="L67" s="22"/>
      <c r="M67" s="22"/>
      <c r="N67" s="107"/>
      <c r="O67" s="24"/>
    </row>
    <row r="68" spans="1:17" s="32" customFormat="1" ht="18" customHeight="1" thickBot="1" x14ac:dyDescent="0.25">
      <c r="A68" s="17">
        <v>65</v>
      </c>
      <c r="B68" s="25" t="s">
        <v>8</v>
      </c>
      <c r="C68" s="26"/>
      <c r="D68" s="27"/>
      <c r="E68" s="28"/>
      <c r="F68" s="29"/>
      <c r="G68" s="134">
        <f>G62+G52+G46+G37+G31+G18</f>
        <v>7</v>
      </c>
      <c r="H68" s="133">
        <f>H62+H52+H46+H37+H31+H18</f>
        <v>149</v>
      </c>
      <c r="I68" s="113"/>
      <c r="J68" s="30"/>
      <c r="K68" s="99">
        <f>K62+K52+K46+K37+K31+K18</f>
        <v>61.114999999999995</v>
      </c>
      <c r="L68" s="99">
        <f>L62+L52+L46+L37+L31+L18</f>
        <v>98.425150000000002</v>
      </c>
      <c r="M68" s="31" t="s">
        <v>9</v>
      </c>
      <c r="N68" s="106"/>
    </row>
    <row r="69" spans="1:17" s="54" customFormat="1" ht="19.5" customHeight="1" thickBot="1" x14ac:dyDescent="0.25">
      <c r="A69" s="17">
        <v>66</v>
      </c>
      <c r="B69" s="49" t="s">
        <v>42</v>
      </c>
      <c r="C69" s="78"/>
      <c r="D69" s="80"/>
      <c r="E69" s="81"/>
      <c r="F69" s="81"/>
      <c r="G69" s="100"/>
      <c r="H69" s="100"/>
      <c r="I69" s="84"/>
      <c r="J69" s="88"/>
      <c r="K69" s="89"/>
      <c r="L69" s="90"/>
      <c r="M69" s="91" t="s">
        <v>18</v>
      </c>
      <c r="N69" s="110"/>
      <c r="O69" s="70"/>
    </row>
    <row r="70" spans="1:17" s="54" customFormat="1" ht="19.5" customHeight="1" thickBot="1" x14ac:dyDescent="0.25">
      <c r="A70" s="17">
        <v>67</v>
      </c>
      <c r="B70" s="49" t="s">
        <v>42</v>
      </c>
      <c r="C70" s="78"/>
      <c r="D70" s="80"/>
      <c r="E70" s="81"/>
      <c r="F70" s="81"/>
      <c r="G70" s="83"/>
      <c r="H70" s="100"/>
      <c r="I70" s="84"/>
      <c r="J70" s="88"/>
      <c r="K70" s="86"/>
      <c r="L70" s="90"/>
      <c r="M70" s="91" t="s">
        <v>17</v>
      </c>
      <c r="N70" s="110"/>
      <c r="O70" s="32"/>
    </row>
    <row r="71" spans="1:17" s="54" customFormat="1" ht="19.5" customHeight="1" thickBot="1" x14ac:dyDescent="0.25">
      <c r="A71" s="17">
        <v>68</v>
      </c>
      <c r="B71" s="49" t="s">
        <v>41</v>
      </c>
      <c r="C71" s="49"/>
      <c r="D71" s="79"/>
      <c r="E71" s="51"/>
      <c r="F71" s="82"/>
      <c r="G71" s="100"/>
      <c r="H71" s="83"/>
      <c r="I71" s="101"/>
      <c r="J71" s="88"/>
      <c r="K71" s="89"/>
      <c r="L71" s="85"/>
      <c r="M71" s="87" t="s">
        <v>17</v>
      </c>
      <c r="N71" s="110"/>
      <c r="O71" s="32"/>
      <c r="P71" s="92"/>
      <c r="Q71" s="93"/>
    </row>
    <row r="72" spans="1:17" s="54" customFormat="1" ht="19.5" customHeight="1" thickBot="1" x14ac:dyDescent="0.25">
      <c r="A72" s="17">
        <v>69</v>
      </c>
      <c r="B72" s="49" t="s">
        <v>41</v>
      </c>
      <c r="C72" s="78"/>
      <c r="D72" s="80"/>
      <c r="E72" s="81"/>
      <c r="F72" s="81"/>
      <c r="G72" s="83"/>
      <c r="H72" s="100"/>
      <c r="I72" s="84"/>
      <c r="J72" s="88"/>
      <c r="K72" s="86"/>
      <c r="L72" s="90"/>
      <c r="M72" s="91" t="s">
        <v>18</v>
      </c>
      <c r="N72" s="110"/>
      <c r="O72" s="32"/>
    </row>
    <row r="73" spans="1:17" customFormat="1" ht="15" x14ac:dyDescent="0.25">
      <c r="D73" s="55"/>
      <c r="E73" s="11"/>
      <c r="F73" s="7"/>
      <c r="G73" s="8"/>
      <c r="H73" s="8"/>
      <c r="I73" s="12"/>
      <c r="J73" s="12"/>
    </row>
    <row r="74" spans="1:17" customFormat="1" ht="15" x14ac:dyDescent="0.25">
      <c r="D74" s="55"/>
      <c r="E74" s="11"/>
      <c r="F74" s="7"/>
      <c r="G74" s="8"/>
      <c r="H74" s="8"/>
      <c r="I74" s="12"/>
      <c r="J74" s="12"/>
    </row>
    <row r="75" spans="1:17" customFormat="1" ht="15" x14ac:dyDescent="0.25">
      <c r="D75" s="55"/>
      <c r="E75" s="11"/>
      <c r="F75" s="7"/>
      <c r="G75" s="8"/>
      <c r="H75" s="8"/>
      <c r="I75" s="12"/>
      <c r="J75" s="12"/>
    </row>
    <row r="76" spans="1:17" customFormat="1" ht="15" x14ac:dyDescent="0.25">
      <c r="D76" s="55"/>
      <c r="E76" s="11"/>
      <c r="F76" s="7"/>
      <c r="G76" s="8"/>
      <c r="H76" s="8"/>
      <c r="I76" s="12"/>
      <c r="J76" s="12"/>
    </row>
    <row r="77" spans="1:17" customFormat="1" ht="15" x14ac:dyDescent="0.25">
      <c r="D77" s="55"/>
      <c r="E77" s="11"/>
      <c r="F77" s="7"/>
      <c r="G77" s="8"/>
      <c r="H77" s="154" t="s">
        <v>14</v>
      </c>
      <c r="I77" s="154"/>
      <c r="J77" s="154"/>
      <c r="K77" s="154"/>
      <c r="L77" s="155"/>
      <c r="M77" s="155"/>
      <c r="N77" s="155"/>
    </row>
    <row r="78" spans="1:17" customFormat="1" ht="15" x14ac:dyDescent="0.25">
      <c r="D78" s="55"/>
      <c r="E78" s="11"/>
      <c r="F78" s="7"/>
      <c r="G78" s="8"/>
      <c r="H78" s="155"/>
      <c r="I78" s="155"/>
      <c r="J78" s="155"/>
      <c r="K78" s="155"/>
      <c r="L78" s="155"/>
      <c r="M78" s="155"/>
      <c r="N78" s="155"/>
    </row>
    <row r="79" spans="1:17" customFormat="1" ht="15" x14ac:dyDescent="0.25">
      <c r="D79" s="77"/>
      <c r="E79" s="77"/>
      <c r="F79" s="77"/>
      <c r="G79" s="77"/>
      <c r="H79" s="155"/>
      <c r="I79" s="155"/>
      <c r="J79" s="155"/>
      <c r="K79" s="155"/>
      <c r="L79" s="155"/>
      <c r="M79" s="155"/>
      <c r="N79" s="155"/>
    </row>
    <row r="80" spans="1:17" customFormat="1" ht="15" x14ac:dyDescent="0.25">
      <c r="B80" s="156"/>
      <c r="C80" s="156"/>
      <c r="D80" s="156"/>
      <c r="E80" s="156"/>
      <c r="F80" s="156"/>
      <c r="H80" s="155"/>
      <c r="I80" s="155"/>
      <c r="J80" s="155"/>
      <c r="K80" s="155"/>
      <c r="L80" s="155"/>
      <c r="M80" s="155"/>
      <c r="N80" s="155"/>
    </row>
    <row r="81" spans="2:14" customFormat="1" ht="15" customHeight="1" x14ac:dyDescent="0.25">
      <c r="B81" s="156"/>
      <c r="C81" s="156"/>
      <c r="D81" s="156"/>
      <c r="E81" s="156"/>
      <c r="F81" s="156"/>
      <c r="G81" s="102"/>
      <c r="H81" s="155"/>
      <c r="I81" s="155"/>
      <c r="J81" s="155"/>
      <c r="K81" s="155"/>
      <c r="L81" s="155"/>
      <c r="M81" s="155"/>
      <c r="N81" s="155"/>
    </row>
    <row r="82" spans="2:14" customFormat="1" ht="30.75" customHeight="1" x14ac:dyDescent="0.25">
      <c r="B82" s="156"/>
      <c r="C82" s="156"/>
      <c r="D82" s="156"/>
      <c r="E82" s="156"/>
      <c r="F82" s="156"/>
      <c r="G82" s="102"/>
      <c r="H82" s="155"/>
      <c r="I82" s="155"/>
      <c r="J82" s="155"/>
      <c r="K82" s="155"/>
      <c r="L82" s="155"/>
      <c r="M82" s="155"/>
      <c r="N82" s="155"/>
    </row>
    <row r="88" spans="2:14" ht="27" customHeight="1" x14ac:dyDescent="0.2">
      <c r="B88" s="149" t="s">
        <v>15</v>
      </c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</row>
  </sheetData>
  <mergeCells count="22">
    <mergeCell ref="B88:N88"/>
    <mergeCell ref="K40:L40"/>
    <mergeCell ref="G49:H49"/>
    <mergeCell ref="K49:L49"/>
    <mergeCell ref="G55:H55"/>
    <mergeCell ref="K55:L55"/>
    <mergeCell ref="H77:N82"/>
    <mergeCell ref="B80:F82"/>
    <mergeCell ref="G65:H65"/>
    <mergeCell ref="K65:L65"/>
    <mergeCell ref="A2:N2"/>
    <mergeCell ref="B63:B64"/>
    <mergeCell ref="B53:B54"/>
    <mergeCell ref="B19:B20"/>
    <mergeCell ref="B32:B33"/>
    <mergeCell ref="B38:B39"/>
    <mergeCell ref="B47:B48"/>
    <mergeCell ref="G21:H21"/>
    <mergeCell ref="K21:L21"/>
    <mergeCell ref="G34:H34"/>
    <mergeCell ref="K34:L34"/>
    <mergeCell ref="G40:H40"/>
  </mergeCells>
  <pageMargins left="0.7" right="0.7" top="0.75" bottom="0.75" header="0.3" footer="0.3"/>
  <pageSetup paperSize="9" scale="55" orientation="portrait" horizontalDpi="4294967293" verticalDpi="0" r:id="rId1"/>
  <headerFooter>
    <oddHeader xml:space="preserve">&amp;RPríloha č.1 </oddHeader>
  </headerFooter>
  <rowBreaks count="1" manualBreakCount="1">
    <brk id="55" max="1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>Sociálna poisťovňa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SP</cp:lastModifiedBy>
  <cp:lastPrinted>2017-06-08T09:19:18Z</cp:lastPrinted>
  <dcterms:created xsi:type="dcterms:W3CDTF">2017-05-30T09:01:09Z</dcterms:created>
  <dcterms:modified xsi:type="dcterms:W3CDTF">2017-06-08T11:24:44Z</dcterms:modified>
</cp:coreProperties>
</file>