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25"/>
  </bookViews>
  <sheets>
    <sheet name="Súhrnná bilancia" sheetId="6" r:id="rId1"/>
    <sheet name="Vývoj príjmov" sheetId="241" r:id="rId2"/>
    <sheet name="Príjmy rozdelenie" sheetId="5" r:id="rId3"/>
    <sheet name="Vývoj pohľadávok" sheetId="242" r:id="rId4"/>
    <sheet name="graf pohľadávky" sheetId="243" r:id="rId5"/>
    <sheet name="stav pohľ.podľa pob.10_13.1 " sheetId="244" r:id="rId6"/>
    <sheet name="Exekučné návrhy" sheetId="245" r:id="rId7"/>
    <sheet name="Vydané rozhodnutia SK " sheetId="246" r:id="rId8"/>
    <sheet name="Mandátna správa" sheetId="247" r:id="rId9"/>
    <sheet name="Pohľadávky voči  ZZ" sheetId="248" r:id="rId10"/>
    <sheet name="Pohľadávky podľa pobočiek ZZ" sheetId="249" r:id="rId11"/>
    <sheet name="V po fondoch podrobne " sheetId="158" r:id="rId12"/>
    <sheet name="V delenie mesačne " sheetId="159" r:id="rId13"/>
    <sheet name="P a V hradené štátom" sheetId="204" r:id="rId14"/>
    <sheet name="zostatky na účtoch" sheetId="214" r:id="rId15"/>
    <sheet name="2012 a 2013" sheetId="250" r:id="rId16"/>
    <sheet name="Graf" sheetId="251" r:id="rId17"/>
    <sheet name="objednávky a faktúry" sheetId="252" r:id="rId18"/>
    <sheet name="SF" sheetId="253" r:id="rId19"/>
    <sheet name="600" sheetId="254" r:id="rId20"/>
    <sheet name="700" sheetId="255" r:id="rId21"/>
    <sheet name="600 ústredie" sheetId="256" r:id="rId22"/>
    <sheet name="Úprava RR" sheetId="257" r:id="rId23"/>
    <sheet name="Hárok1" sheetId="213" r:id="rId24"/>
    <sheet name="Hárok2" sheetId="23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___________col8">#REF!</definedName>
    <definedName name="__________________________col8" localSheetId="5">#REF!</definedName>
    <definedName name="_________________________col8">#REF!</definedName>
    <definedName name="________________________col1">#REF!</definedName>
    <definedName name="________________________col2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col1">#REF!</definedName>
    <definedName name="_______________________col2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col1">#REF!</definedName>
    <definedName name="______________________col2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col1">#REF!</definedName>
    <definedName name="_____________________col2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col1">#REF!</definedName>
    <definedName name="____________________col2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col1">#REF!</definedName>
    <definedName name="___________________col2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col1">#REF!</definedName>
    <definedName name="__________________col2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col1">#REF!</definedName>
    <definedName name="_________________col2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col1">#REF!</definedName>
    <definedName name="________________col2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col1">#REF!</definedName>
    <definedName name="_______________col2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col1">#REF!</definedName>
    <definedName name="______________col2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col1">#REF!</definedName>
    <definedName name="_____________col2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col1">#REF!</definedName>
    <definedName name="____________col2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col1">#REF!</definedName>
    <definedName name="___________col2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col1">#REF!</definedName>
    <definedName name="_________col2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col1">#REF!</definedName>
    <definedName name="________col2">#REF!</definedName>
    <definedName name="________col225">#REF!</definedName>
    <definedName name="________col255" localSheetId="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 localSheetId="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1">#REF!</definedName>
    <definedName name="_______col8">#REF!</definedName>
    <definedName name="_______tab2" localSheetId="5">#REF!</definedName>
    <definedName name="_______tab33" localSheetId="5">#REF!</definedName>
    <definedName name="______col1">#REF!</definedName>
    <definedName name="______col2">#REF!</definedName>
    <definedName name="______col22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1">#REF!</definedName>
    <definedName name="_____col1">#REF!</definedName>
    <definedName name="_____col2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ZZ'!$A$3:$O$53</definedName>
    <definedName name="_tab2">#REF!</definedName>
    <definedName name="_tab33">#REF!</definedName>
    <definedName name="a" localSheetId="4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b" localSheetId="5">#REF!</definedName>
    <definedName name="ab">#REF!</definedName>
    <definedName name="bbb" localSheetId="5">#REF!</definedName>
    <definedName name="bbb">#REF!</definedName>
    <definedName name="bubina" localSheetId="5">#REF!</definedName>
    <definedName name="bubina">#REF!</definedName>
    <definedName name="BudgetTab" localSheetId="4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[2]Scénář!$E$15</definedName>
    <definedName name="Celk_Zisk">[2]Scénář!$E$15</definedName>
    <definedName name="CelkZisk" localSheetId="5">#REF!</definedName>
    <definedName name="CelkZisk" localSheetId="11">#REF!</definedName>
    <definedName name="CelkZisk">#REF!</definedName>
    <definedName name="datumK" localSheetId="5">#REF!</definedName>
    <definedName name="datumK" localSheetId="11">#REF!</definedName>
    <definedName name="datumK">#REF!</definedName>
    <definedName name="ehdxjxrf" localSheetId="5">#REF!</definedName>
    <definedName name="ehdxjxrf" localSheetId="11">#REF!</definedName>
    <definedName name="ehdxjxrf">#REF!</definedName>
    <definedName name="Format" localSheetId="4">#REF!</definedName>
    <definedName name="Format" localSheetId="5">#REF!</definedName>
    <definedName name="Format">#REF!</definedName>
    <definedName name="HrubyZisk" localSheetId="5">#REF!</definedName>
    <definedName name="HrubyZisk">#REF!</definedName>
    <definedName name="jún">'[1]Budoucí hodnota - zadání'!#REF!</definedName>
    <definedName name="k">#REF!</definedName>
    <definedName name="mmm">#REF!</definedName>
    <definedName name="_xlnm.Print_Titles" localSheetId="10">'Pohľadávky podľa pobočiek ZZ'!$1:$3</definedName>
    <definedName name="_xlnm.Print_Titles" localSheetId="9">'Pohľadávky voči  ZZ'!#REF!</definedName>
    <definedName name="_xlnm.Print_Titles" localSheetId="22">'Úprava RR'!$4:$7</definedName>
    <definedName name="NZbozi">[3]Test1!$B$89:$D$96</definedName>
    <definedName name="obraz" localSheetId="5">#REF!</definedName>
    <definedName name="obraz">#REF!</definedName>
    <definedName name="Opravy" localSheetId="5">#REF!</definedName>
    <definedName name="Opravy" localSheetId="11">#REF!</definedName>
    <definedName name="Opravy">#REF!</definedName>
    <definedName name="Ostatni" localSheetId="5">#REF!</definedName>
    <definedName name="Ostatni">#REF!</definedName>
    <definedName name="pobočky" localSheetId="5">#REF!</definedName>
    <definedName name="pobočky">#REF!</definedName>
    <definedName name="PocetNavstev" localSheetId="5">#REF!</definedName>
    <definedName name="PocetNavstev">#REF!</definedName>
    <definedName name="PrijemNaZakaz" localSheetId="5">#REF!</definedName>
    <definedName name="PrijemNaZakaz">#REF!</definedName>
    <definedName name="produkt" localSheetId="4">'[1]Budoucí hodnota - zadání'!#REF!</definedName>
    <definedName name="produkt" localSheetId="5">'[1]Budoucí hodnota - zadání'!#REF!</definedName>
    <definedName name="produkt">'[1]Budoucí hodnota - zadání'!#REF!</definedName>
    <definedName name="produkt22">'[4]Budoucí hodnota - zadání'!#REF!</definedName>
    <definedName name="PRODUKT3">'[4]Budoucí hodnota - zadání'!#REF!</definedName>
    <definedName name="Reklama" localSheetId="5">#REF!</definedName>
    <definedName name="Reklama">#REF!</definedName>
    <definedName name="Revenue" localSheetId="5">#REF!</definedName>
    <definedName name="Revenue" localSheetId="11">#REF!</definedName>
    <definedName name="Revenue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VydajeNaZakaz" localSheetId="5">#REF!</definedName>
    <definedName name="VydajeNaZakaz">#REF!</definedName>
    <definedName name="Vyplaty" localSheetId="5">#REF!</definedName>
    <definedName name="Vyplaty">#REF!</definedName>
    <definedName name="x">#REF!</definedName>
    <definedName name="Zarizeni" localSheetId="5">#REF!</definedName>
    <definedName name="Zarizeni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</definedNames>
  <calcPr calcId="145621"/>
</workbook>
</file>

<file path=xl/calcChain.xml><?xml version="1.0" encoding="utf-8"?>
<calcChain xmlns="http://schemas.openxmlformats.org/spreadsheetml/2006/main">
  <c r="J820" i="257" l="1"/>
  <c r="J791" i="257"/>
  <c r="J790" i="257"/>
  <c r="J782" i="257"/>
  <c r="J720" i="257"/>
  <c r="J719" i="257"/>
  <c r="J712" i="257"/>
  <c r="J700" i="257"/>
  <c r="J696" i="257"/>
  <c r="J692" i="257"/>
  <c r="J687" i="257"/>
  <c r="J684" i="257"/>
  <c r="J676" i="257"/>
  <c r="J670" i="257"/>
  <c r="J663" i="257"/>
  <c r="J650" i="257"/>
  <c r="J648" i="257"/>
  <c r="J644" i="257"/>
  <c r="J637" i="257"/>
  <c r="J636" i="257"/>
  <c r="J617" i="257"/>
  <c r="J601" i="257"/>
  <c r="J598" i="257"/>
  <c r="J594" i="257"/>
  <c r="J589" i="257"/>
  <c r="J579" i="257"/>
  <c r="J578" i="257"/>
  <c r="J573" i="257"/>
  <c r="J564" i="257"/>
  <c r="J563" i="257"/>
  <c r="J560" i="257"/>
  <c r="J557" i="257"/>
  <c r="J565" i="257" s="1"/>
  <c r="J556" i="257"/>
  <c r="J554" i="257"/>
  <c r="J550" i="257"/>
  <c r="J549" i="257"/>
  <c r="J547" i="257"/>
  <c r="J545" i="257"/>
  <c r="J543" i="257"/>
  <c r="J539" i="257"/>
  <c r="J538" i="257"/>
  <c r="J540" i="257" s="1"/>
  <c r="J536" i="257"/>
  <c r="J532" i="257"/>
  <c r="J524" i="257"/>
  <c r="J519" i="257"/>
  <c r="J504" i="257"/>
  <c r="J503" i="257"/>
  <c r="J492" i="257"/>
  <c r="J481" i="257"/>
  <c r="J470" i="257"/>
  <c r="J459" i="257"/>
  <c r="J448" i="257"/>
  <c r="J437" i="257"/>
  <c r="J426" i="257"/>
  <c r="J415" i="257"/>
  <c r="J404" i="257"/>
  <c r="J393" i="257"/>
  <c r="J382" i="257"/>
  <c r="J371" i="257"/>
  <c r="J360" i="257"/>
  <c r="J349" i="257"/>
  <c r="J338" i="257"/>
  <c r="J327" i="257"/>
  <c r="J316" i="257"/>
  <c r="J305" i="257"/>
  <c r="J294" i="257"/>
  <c r="J283" i="257"/>
  <c r="J272" i="257"/>
  <c r="J261" i="257"/>
  <c r="J250" i="257"/>
  <c r="J239" i="257"/>
  <c r="J227" i="257"/>
  <c r="J223" i="257"/>
  <c r="J218" i="257"/>
  <c r="J213" i="257"/>
  <c r="J72" i="257"/>
  <c r="J67" i="257"/>
  <c r="J36" i="257"/>
  <c r="J30" i="257"/>
  <c r="J26" i="257"/>
  <c r="J21" i="257"/>
  <c r="J17" i="257"/>
  <c r="J12" i="257"/>
  <c r="J79" i="256"/>
  <c r="J78" i="256"/>
  <c r="I78" i="256"/>
  <c r="H78" i="256"/>
  <c r="G78" i="256"/>
  <c r="J77" i="256"/>
  <c r="J76" i="256"/>
  <c r="J75" i="256"/>
  <c r="J74" i="256"/>
  <c r="G74" i="256"/>
  <c r="J73" i="256"/>
  <c r="I73" i="256"/>
  <c r="H73" i="256"/>
  <c r="G73" i="256"/>
  <c r="J72" i="256"/>
  <c r="I72" i="256"/>
  <c r="H72" i="256"/>
  <c r="G72" i="256"/>
  <c r="J71" i="256"/>
  <c r="J70" i="256"/>
  <c r="J69" i="256"/>
  <c r="J68" i="256"/>
  <c r="J67" i="256"/>
  <c r="J66" i="256"/>
  <c r="J65" i="256"/>
  <c r="J64" i="256"/>
  <c r="J63" i="256"/>
  <c r="J62" i="256"/>
  <c r="J61" i="256"/>
  <c r="J60" i="256"/>
  <c r="J59" i="256"/>
  <c r="J58" i="256"/>
  <c r="J57" i="256"/>
  <c r="J56" i="256"/>
  <c r="J55" i="256"/>
  <c r="J54" i="256"/>
  <c r="J53" i="256"/>
  <c r="I53" i="256"/>
  <c r="H53" i="256"/>
  <c r="G53" i="256"/>
  <c r="J52" i="256"/>
  <c r="J51" i="256"/>
  <c r="J50" i="256"/>
  <c r="I50" i="256"/>
  <c r="H50" i="256"/>
  <c r="G50" i="256"/>
  <c r="J49" i="256"/>
  <c r="J48" i="256"/>
  <c r="J47" i="256"/>
  <c r="J46" i="256"/>
  <c r="J45" i="256"/>
  <c r="J44" i="256"/>
  <c r="I44" i="256"/>
  <c r="H44" i="256"/>
  <c r="G44" i="256"/>
  <c r="J43" i="256"/>
  <c r="J42" i="256"/>
  <c r="J41" i="256"/>
  <c r="J40" i="256"/>
  <c r="J39" i="256"/>
  <c r="J38" i="256"/>
  <c r="I38" i="256"/>
  <c r="H38" i="256"/>
  <c r="G38" i="256"/>
  <c r="J37" i="256"/>
  <c r="J35" i="256"/>
  <c r="J34" i="256"/>
  <c r="J33" i="256"/>
  <c r="J32" i="256"/>
  <c r="J31" i="256"/>
  <c r="J30" i="256"/>
  <c r="J29" i="256"/>
  <c r="J28" i="256"/>
  <c r="I28" i="256"/>
  <c r="H28" i="256"/>
  <c r="G28" i="256"/>
  <c r="J27" i="256"/>
  <c r="J26" i="256"/>
  <c r="J25" i="256"/>
  <c r="J24" i="256"/>
  <c r="J23" i="256"/>
  <c r="I23" i="256"/>
  <c r="H23" i="256"/>
  <c r="G23" i="256"/>
  <c r="J22" i="256"/>
  <c r="J21" i="256"/>
  <c r="J20" i="256"/>
  <c r="I20" i="256"/>
  <c r="H20" i="256"/>
  <c r="G20" i="256"/>
  <c r="J19" i="256"/>
  <c r="I19" i="256"/>
  <c r="H19" i="256"/>
  <c r="G19" i="256"/>
  <c r="J18" i="256"/>
  <c r="J17" i="256"/>
  <c r="J16" i="256"/>
  <c r="J15" i="256"/>
  <c r="J14" i="256"/>
  <c r="I14" i="256"/>
  <c r="H14" i="256"/>
  <c r="G14" i="256"/>
  <c r="J13" i="256"/>
  <c r="I12" i="256"/>
  <c r="J12" i="256" s="1"/>
  <c r="H12" i="256"/>
  <c r="G12" i="256"/>
  <c r="I11" i="256"/>
  <c r="J11" i="256" s="1"/>
  <c r="H11" i="256"/>
  <c r="G11" i="256"/>
  <c r="J31" i="255"/>
  <c r="J30" i="255"/>
  <c r="J28" i="255"/>
  <c r="I28" i="255"/>
  <c r="H28" i="255"/>
  <c r="G28" i="255"/>
  <c r="J27" i="255"/>
  <c r="J26" i="255"/>
  <c r="J25" i="255"/>
  <c r="I25" i="255"/>
  <c r="H25" i="255"/>
  <c r="G25" i="255"/>
  <c r="J24" i="255"/>
  <c r="J23" i="255"/>
  <c r="J22" i="255"/>
  <c r="J21" i="255"/>
  <c r="J19" i="255"/>
  <c r="I19" i="255"/>
  <c r="H19" i="255"/>
  <c r="G19" i="255"/>
  <c r="I17" i="255"/>
  <c r="H17" i="255"/>
  <c r="G17" i="255"/>
  <c r="J15" i="255"/>
  <c r="J13" i="255"/>
  <c r="I13" i="255"/>
  <c r="H13" i="255"/>
  <c r="G13" i="255"/>
  <c r="I12" i="255"/>
  <c r="J12" i="255" s="1"/>
  <c r="H12" i="255"/>
  <c r="G12" i="255"/>
  <c r="I11" i="255"/>
  <c r="J11" i="255" s="1"/>
  <c r="H11" i="255"/>
  <c r="G11" i="255"/>
  <c r="J93" i="254"/>
  <c r="J92" i="254"/>
  <c r="I92" i="254"/>
  <c r="H92" i="254"/>
  <c r="G92" i="254"/>
  <c r="J91" i="254"/>
  <c r="G91" i="254"/>
  <c r="J90" i="254"/>
  <c r="G90" i="254"/>
  <c r="J89" i="254"/>
  <c r="G89" i="254"/>
  <c r="J88" i="254"/>
  <c r="G88" i="254"/>
  <c r="J87" i="254"/>
  <c r="I87" i="254"/>
  <c r="H87" i="254"/>
  <c r="G87" i="254"/>
  <c r="J86" i="254"/>
  <c r="I86" i="254"/>
  <c r="H86" i="254"/>
  <c r="G86" i="254"/>
  <c r="J85" i="254"/>
  <c r="J84" i="254"/>
  <c r="J83" i="254"/>
  <c r="J82" i="254"/>
  <c r="J81" i="254"/>
  <c r="J80" i="254"/>
  <c r="J79" i="254"/>
  <c r="J78" i="254"/>
  <c r="J77" i="254"/>
  <c r="J76" i="254"/>
  <c r="J75" i="254"/>
  <c r="J74" i="254"/>
  <c r="J73" i="254"/>
  <c r="J72" i="254"/>
  <c r="J71" i="254"/>
  <c r="J70" i="254"/>
  <c r="J69" i="254"/>
  <c r="J68" i="254"/>
  <c r="J67" i="254"/>
  <c r="I67" i="254"/>
  <c r="H67" i="254"/>
  <c r="G67" i="254"/>
  <c r="J66" i="254"/>
  <c r="G66" i="254"/>
  <c r="J65" i="254"/>
  <c r="G65" i="254"/>
  <c r="J64" i="254"/>
  <c r="I64" i="254"/>
  <c r="H64" i="254"/>
  <c r="G64" i="254"/>
  <c r="J63" i="254"/>
  <c r="J62" i="254"/>
  <c r="J61" i="254"/>
  <c r="J60" i="254"/>
  <c r="J59" i="254"/>
  <c r="J58" i="254"/>
  <c r="I58" i="254"/>
  <c r="H58" i="254"/>
  <c r="G58" i="254"/>
  <c r="J57" i="254"/>
  <c r="J56" i="254"/>
  <c r="J55" i="254"/>
  <c r="J54" i="254"/>
  <c r="J53" i="254"/>
  <c r="J52" i="254"/>
  <c r="I52" i="254"/>
  <c r="H52" i="254"/>
  <c r="G52" i="254"/>
  <c r="J51" i="254"/>
  <c r="J49" i="254"/>
  <c r="J48" i="254"/>
  <c r="J47" i="254"/>
  <c r="J46" i="254"/>
  <c r="J45" i="254"/>
  <c r="J44" i="254"/>
  <c r="J43" i="254"/>
  <c r="J42" i="254"/>
  <c r="I42" i="254"/>
  <c r="H42" i="254"/>
  <c r="G42" i="254"/>
  <c r="J41" i="254"/>
  <c r="J40" i="254"/>
  <c r="J39" i="254"/>
  <c r="J38" i="254"/>
  <c r="J37" i="254"/>
  <c r="I37" i="254"/>
  <c r="H37" i="254"/>
  <c r="G37" i="254"/>
  <c r="J36" i="254"/>
  <c r="J35" i="254"/>
  <c r="J34" i="254"/>
  <c r="J33" i="254"/>
  <c r="I33" i="254"/>
  <c r="H33" i="254"/>
  <c r="G33" i="254"/>
  <c r="I32" i="254"/>
  <c r="J32" i="254" s="1"/>
  <c r="H32" i="254"/>
  <c r="G32" i="254"/>
  <c r="G11" i="254" s="1"/>
  <c r="J31" i="254"/>
  <c r="J30" i="254"/>
  <c r="G30" i="254"/>
  <c r="J29" i="254"/>
  <c r="G29" i="254"/>
  <c r="J28" i="254"/>
  <c r="G28" i="254"/>
  <c r="J27" i="254"/>
  <c r="G27" i="254"/>
  <c r="J26" i="254"/>
  <c r="G26" i="254"/>
  <c r="J25" i="254"/>
  <c r="G25" i="254"/>
  <c r="J24" i="254"/>
  <c r="G24" i="254"/>
  <c r="J23" i="254"/>
  <c r="I23" i="254"/>
  <c r="H23" i="254"/>
  <c r="G23" i="254"/>
  <c r="J22" i="254"/>
  <c r="G22" i="254"/>
  <c r="J21" i="254"/>
  <c r="G21" i="254"/>
  <c r="J20" i="254"/>
  <c r="I20" i="254"/>
  <c r="H20" i="254"/>
  <c r="G20" i="254"/>
  <c r="J17" i="254"/>
  <c r="J16" i="254"/>
  <c r="J15" i="254"/>
  <c r="J14" i="254"/>
  <c r="I14" i="254"/>
  <c r="H14" i="254"/>
  <c r="G14" i="254"/>
  <c r="J13" i="254"/>
  <c r="I12" i="254"/>
  <c r="H12" i="254"/>
  <c r="J12" i="254" s="1"/>
  <c r="G12" i="254"/>
  <c r="H11" i="254"/>
  <c r="I45" i="253"/>
  <c r="I46" i="253" s="1"/>
  <c r="G45" i="253"/>
  <c r="G46" i="253" s="1"/>
  <c r="F45" i="253"/>
  <c r="F46" i="253" s="1"/>
  <c r="E45" i="253"/>
  <c r="E46" i="253" s="1"/>
  <c r="D45" i="253"/>
  <c r="D46" i="253" s="1"/>
  <c r="C45" i="253"/>
  <c r="I44" i="253"/>
  <c r="G44" i="253"/>
  <c r="F44" i="253"/>
  <c r="E44" i="253"/>
  <c r="D44" i="253"/>
  <c r="F43" i="253"/>
  <c r="D43" i="253"/>
  <c r="H41" i="253"/>
  <c r="J40" i="253"/>
  <c r="J41" i="253" s="1"/>
  <c r="H40" i="253"/>
  <c r="J39" i="253"/>
  <c r="H39" i="253"/>
  <c r="J38" i="253"/>
  <c r="H38" i="253"/>
  <c r="I36" i="253"/>
  <c r="G36" i="253"/>
  <c r="F36" i="253"/>
  <c r="E36" i="253"/>
  <c r="D36" i="253"/>
  <c r="I35" i="253"/>
  <c r="H35" i="253"/>
  <c r="H36" i="253" s="1"/>
  <c r="G35" i="253"/>
  <c r="F35" i="253"/>
  <c r="E35" i="253"/>
  <c r="D35" i="253"/>
  <c r="C35" i="253"/>
  <c r="I34" i="253"/>
  <c r="H34" i="253"/>
  <c r="G34" i="253"/>
  <c r="F34" i="253"/>
  <c r="E34" i="253"/>
  <c r="D34" i="253"/>
  <c r="C34" i="253"/>
  <c r="C44" i="253" s="1"/>
  <c r="H44" i="253" s="1"/>
  <c r="J44" i="253" s="1"/>
  <c r="I33" i="253"/>
  <c r="I43" i="253" s="1"/>
  <c r="H33" i="253"/>
  <c r="G33" i="253"/>
  <c r="G43" i="253" s="1"/>
  <c r="F33" i="253"/>
  <c r="E33" i="253"/>
  <c r="E43" i="253" s="1"/>
  <c r="D33" i="253"/>
  <c r="C33" i="253"/>
  <c r="C43" i="253" s="1"/>
  <c r="H43" i="253" s="1"/>
  <c r="J43" i="253" s="1"/>
  <c r="J30" i="253"/>
  <c r="J31" i="253" s="1"/>
  <c r="H30" i="253"/>
  <c r="H31" i="253" s="1"/>
  <c r="J29" i="253"/>
  <c r="H29" i="253"/>
  <c r="J28" i="253"/>
  <c r="H28" i="253"/>
  <c r="J25" i="253"/>
  <c r="J26" i="253" s="1"/>
  <c r="H25" i="253"/>
  <c r="H26" i="253" s="1"/>
  <c r="J24" i="253"/>
  <c r="H24" i="253"/>
  <c r="J23" i="253"/>
  <c r="H23" i="253"/>
  <c r="J20" i="253"/>
  <c r="J21" i="253" s="1"/>
  <c r="H20" i="253"/>
  <c r="H21" i="253" s="1"/>
  <c r="J19" i="253"/>
  <c r="H19" i="253"/>
  <c r="J18" i="253"/>
  <c r="H18" i="253"/>
  <c r="J15" i="253"/>
  <c r="J16" i="253" s="1"/>
  <c r="H15" i="253"/>
  <c r="H16" i="253" s="1"/>
  <c r="J14" i="253"/>
  <c r="H14" i="253"/>
  <c r="J13" i="253"/>
  <c r="H13" i="253"/>
  <c r="J10" i="253"/>
  <c r="J11" i="253" s="1"/>
  <c r="H10" i="253"/>
  <c r="H11" i="253" s="1"/>
  <c r="J9" i="253"/>
  <c r="J34" i="253" s="1"/>
  <c r="H9" i="253"/>
  <c r="J8" i="253"/>
  <c r="J33" i="253" s="1"/>
  <c r="H8" i="253"/>
  <c r="H12" i="252"/>
  <c r="C46" i="253" l="1"/>
  <c r="J35" i="253"/>
  <c r="J36" i="253" s="1"/>
  <c r="H45" i="253"/>
  <c r="C36" i="253"/>
  <c r="I11" i="254"/>
  <c r="J11" i="254" s="1"/>
  <c r="N62" i="249"/>
  <c r="L62" i="249"/>
  <c r="K62" i="249"/>
  <c r="J62" i="249"/>
  <c r="O53" i="249"/>
  <c r="N53" i="249"/>
  <c r="L53" i="249"/>
  <c r="K53" i="249"/>
  <c r="J53" i="249"/>
  <c r="G53" i="249"/>
  <c r="H24" i="248"/>
  <c r="G24" i="248"/>
  <c r="F24" i="248"/>
  <c r="H23" i="248"/>
  <c r="H22" i="248"/>
  <c r="H21" i="248"/>
  <c r="H20" i="248"/>
  <c r="H19" i="248"/>
  <c r="H18" i="248"/>
  <c r="H17" i="248"/>
  <c r="H16" i="248"/>
  <c r="H15" i="248"/>
  <c r="H14" i="248"/>
  <c r="H13" i="248"/>
  <c r="H12" i="248"/>
  <c r="H11" i="248"/>
  <c r="H10" i="248"/>
  <c r="H9" i="248"/>
  <c r="H8" i="248"/>
  <c r="H7" i="248"/>
  <c r="H6" i="248"/>
  <c r="H5" i="248"/>
  <c r="H4" i="248"/>
  <c r="H3" i="248"/>
  <c r="M16" i="247"/>
  <c r="M15" i="247"/>
  <c r="M14" i="247"/>
  <c r="D42" i="244"/>
  <c r="C42" i="244"/>
  <c r="E41" i="244"/>
  <c r="E40" i="244"/>
  <c r="E42" i="244" s="1"/>
  <c r="D40" i="244"/>
  <c r="C40" i="244"/>
  <c r="E39" i="244"/>
  <c r="E38" i="244"/>
  <c r="E37" i="244"/>
  <c r="E36" i="244"/>
  <c r="E35" i="244"/>
  <c r="E34" i="244"/>
  <c r="E33" i="244"/>
  <c r="E32" i="244"/>
  <c r="E31" i="244"/>
  <c r="E30" i="244"/>
  <c r="E29" i="244"/>
  <c r="E28" i="244"/>
  <c r="E27" i="244"/>
  <c r="E26" i="244"/>
  <c r="E25" i="244"/>
  <c r="E24" i="244"/>
  <c r="E23" i="244"/>
  <c r="E22" i="244"/>
  <c r="E21" i="244"/>
  <c r="E20" i="244"/>
  <c r="E19" i="244"/>
  <c r="E18" i="244"/>
  <c r="E17" i="244"/>
  <c r="E16" i="244"/>
  <c r="E15" i="244"/>
  <c r="E14" i="244"/>
  <c r="E13" i="244"/>
  <c r="E12" i="244"/>
  <c r="E11" i="244"/>
  <c r="E10" i="244"/>
  <c r="E9" i="244"/>
  <c r="E8" i="244"/>
  <c r="E7" i="244"/>
  <c r="E6" i="244"/>
  <c r="E5" i="244"/>
  <c r="E4" i="244"/>
  <c r="H46" i="253" l="1"/>
  <c r="J45" i="253"/>
  <c r="J46" i="253" s="1"/>
  <c r="J42" i="158"/>
  <c r="I42" i="158"/>
  <c r="H42" i="158"/>
  <c r="C33" i="158" l="1"/>
  <c r="C26" i="158"/>
  <c r="L18" i="5"/>
  <c r="M18" i="5" s="1"/>
  <c r="M9" i="5"/>
  <c r="M10" i="5"/>
  <c r="M11" i="5"/>
  <c r="M12" i="5"/>
  <c r="M13" i="5"/>
  <c r="M14" i="5"/>
  <c r="M15" i="5"/>
  <c r="M16" i="5"/>
  <c r="M17" i="5"/>
  <c r="M19" i="5"/>
  <c r="M20" i="5"/>
  <c r="L17" i="5"/>
  <c r="C18" i="158" l="1"/>
  <c r="D18" i="158"/>
  <c r="E18" i="158"/>
  <c r="L20" i="159" l="1"/>
  <c r="L19" i="159"/>
  <c r="L18" i="159"/>
  <c r="L17" i="159"/>
  <c r="L16" i="159"/>
  <c r="L15" i="159"/>
  <c r="L14" i="159"/>
  <c r="L13" i="159"/>
  <c r="L12" i="159"/>
  <c r="L11" i="159"/>
  <c r="K9" i="159"/>
  <c r="D66" i="158"/>
  <c r="D61" i="158"/>
  <c r="D35" i="158"/>
  <c r="D36" i="158"/>
  <c r="D37" i="158"/>
  <c r="D38" i="158"/>
  <c r="D39" i="158"/>
  <c r="D40" i="158"/>
  <c r="D41" i="158"/>
  <c r="D42" i="158"/>
  <c r="L6" i="5"/>
  <c r="M6" i="5" s="1"/>
  <c r="L7" i="5"/>
  <c r="M7" i="5" s="1"/>
  <c r="L8" i="5"/>
  <c r="M8" i="5" s="1"/>
  <c r="L9" i="159" l="1"/>
  <c r="K6" i="5"/>
  <c r="K7" i="5"/>
  <c r="K8" i="5"/>
  <c r="E57" i="158" l="1"/>
  <c r="J9" i="159" l="1"/>
  <c r="J17" i="5" l="1"/>
  <c r="I9" i="159" l="1"/>
  <c r="J6" i="5"/>
  <c r="J7" i="5"/>
  <c r="J8" i="5"/>
  <c r="F13" i="158" l="1"/>
  <c r="I17" i="5" l="1"/>
  <c r="H17" i="5"/>
  <c r="F17" i="5"/>
  <c r="I18" i="5"/>
  <c r="H8" i="5" l="1"/>
  <c r="H9" i="159" l="1"/>
  <c r="C61" i="158"/>
  <c r="E61" i="158"/>
  <c r="I6" i="5"/>
  <c r="I7" i="5"/>
  <c r="I8" i="5"/>
  <c r="C14" i="159" l="1"/>
  <c r="D14" i="159"/>
  <c r="E14" i="159"/>
  <c r="F14" i="159"/>
  <c r="B14" i="159"/>
  <c r="G9" i="159" l="1"/>
  <c r="H6" i="5"/>
  <c r="H7" i="5"/>
  <c r="F9" i="159" l="1"/>
  <c r="G6" i="5"/>
  <c r="G7" i="5"/>
  <c r="G8" i="5"/>
  <c r="C9" i="159" l="1"/>
  <c r="D9" i="159"/>
  <c r="E9" i="159"/>
  <c r="B9" i="159"/>
  <c r="F6" i="5" l="1"/>
  <c r="F7" i="5"/>
  <c r="F8" i="5"/>
  <c r="D18" i="159" l="1"/>
  <c r="E7" i="5"/>
  <c r="E6" i="5" l="1"/>
  <c r="E8" i="5"/>
  <c r="D20" i="5" l="1"/>
  <c r="D18" i="5" l="1"/>
  <c r="C18" i="5"/>
  <c r="C7" i="5" l="1"/>
  <c r="C8" i="5"/>
  <c r="C6" i="5"/>
  <c r="D7" i="5"/>
  <c r="D8" i="5"/>
  <c r="D6" i="5"/>
  <c r="F14" i="158"/>
  <c r="G14" i="158"/>
  <c r="H14" i="158"/>
  <c r="I14" i="158"/>
  <c r="J14" i="158"/>
  <c r="F15" i="158"/>
  <c r="G15" i="158"/>
  <c r="H15" i="158"/>
  <c r="I15" i="158"/>
  <c r="J15" i="158"/>
  <c r="F16" i="158"/>
  <c r="G16" i="158"/>
  <c r="H16" i="158"/>
  <c r="I16" i="158"/>
  <c r="J16" i="158"/>
  <c r="F17" i="158"/>
  <c r="G17" i="158"/>
  <c r="J65" i="158"/>
  <c r="G65" i="158"/>
  <c r="F65" i="158"/>
  <c r="J64" i="158"/>
  <c r="G64" i="158"/>
  <c r="F64" i="158"/>
  <c r="J63" i="158"/>
  <c r="I63" i="158"/>
  <c r="H63" i="158"/>
  <c r="G63" i="158"/>
  <c r="F63" i="158"/>
  <c r="J60" i="158"/>
  <c r="I60" i="158"/>
  <c r="H60" i="158"/>
  <c r="G60" i="158"/>
  <c r="F60" i="158"/>
  <c r="J59" i="158"/>
  <c r="I59" i="158"/>
  <c r="H59" i="158"/>
  <c r="G59" i="158"/>
  <c r="F59" i="158"/>
  <c r="J56" i="158"/>
  <c r="I56" i="158"/>
  <c r="H56" i="158"/>
  <c r="G56" i="158"/>
  <c r="F56" i="158"/>
  <c r="J55" i="158"/>
  <c r="G55" i="158"/>
  <c r="F55" i="158"/>
  <c r="J54" i="158"/>
  <c r="I54" i="158"/>
  <c r="H54" i="158"/>
  <c r="G54" i="158"/>
  <c r="F54" i="158"/>
  <c r="J53" i="158"/>
  <c r="I53" i="158"/>
  <c r="H53" i="158"/>
  <c r="G53" i="158"/>
  <c r="F53" i="158"/>
  <c r="J52" i="158"/>
  <c r="I52" i="158"/>
  <c r="H52" i="158"/>
  <c r="G52" i="158"/>
  <c r="F52" i="158"/>
  <c r="J51" i="158"/>
  <c r="I51" i="158"/>
  <c r="H51" i="158"/>
  <c r="G51" i="158"/>
  <c r="F51" i="158"/>
  <c r="G50" i="158"/>
  <c r="F50" i="158"/>
  <c r="G49" i="158"/>
  <c r="F49" i="158"/>
  <c r="J48" i="158"/>
  <c r="I48" i="158"/>
  <c r="H48" i="158"/>
  <c r="G48" i="158"/>
  <c r="F48" i="158"/>
  <c r="J47" i="158"/>
  <c r="I47" i="158"/>
  <c r="H47" i="158"/>
  <c r="G47" i="158"/>
  <c r="F47" i="158"/>
  <c r="J46" i="158"/>
  <c r="I46" i="158"/>
  <c r="H46" i="158"/>
  <c r="G46" i="158"/>
  <c r="F46" i="158"/>
  <c r="J45" i="158"/>
  <c r="I45" i="158"/>
  <c r="H45" i="158"/>
  <c r="G45" i="158"/>
  <c r="F45" i="158"/>
  <c r="J44" i="158"/>
  <c r="I44" i="158"/>
  <c r="H44" i="158"/>
  <c r="G44" i="158"/>
  <c r="F44" i="158"/>
  <c r="J33" i="158"/>
  <c r="I33" i="158"/>
  <c r="H33" i="158"/>
  <c r="G33" i="158"/>
  <c r="F33" i="158"/>
  <c r="J32" i="158"/>
  <c r="G32" i="158"/>
  <c r="F32" i="158"/>
  <c r="J31" i="158"/>
  <c r="I31" i="158"/>
  <c r="H31" i="158"/>
  <c r="G31" i="158"/>
  <c r="F31" i="158"/>
  <c r="J30" i="158"/>
  <c r="I30" i="158"/>
  <c r="H30" i="158"/>
  <c r="G30" i="158"/>
  <c r="F30" i="158"/>
  <c r="J29" i="158"/>
  <c r="I29" i="158"/>
  <c r="H29" i="158"/>
  <c r="G29" i="158"/>
  <c r="F29" i="158"/>
  <c r="J28" i="158"/>
  <c r="I28" i="158"/>
  <c r="H28" i="158"/>
  <c r="G28" i="158"/>
  <c r="F28" i="158"/>
  <c r="J26" i="158"/>
  <c r="I26" i="158"/>
  <c r="H26" i="158"/>
  <c r="G26" i="158"/>
  <c r="F26" i="158"/>
  <c r="J25" i="158"/>
  <c r="G25" i="158"/>
  <c r="F25" i="158"/>
  <c r="J24" i="158"/>
  <c r="I24" i="158"/>
  <c r="H24" i="158"/>
  <c r="G24" i="158"/>
  <c r="F24" i="158"/>
  <c r="J23" i="158"/>
  <c r="I23" i="158"/>
  <c r="H23" i="158"/>
  <c r="G23" i="158"/>
  <c r="F23" i="158"/>
  <c r="J22" i="158"/>
  <c r="I22" i="158"/>
  <c r="H22" i="158"/>
  <c r="G22" i="158"/>
  <c r="F22" i="158"/>
  <c r="J21" i="158"/>
  <c r="I21" i="158"/>
  <c r="H21" i="158"/>
  <c r="G21" i="158"/>
  <c r="F21" i="158"/>
  <c r="J20" i="158"/>
  <c r="I20" i="158"/>
  <c r="H20" i="158"/>
  <c r="G20" i="158"/>
  <c r="F20" i="158"/>
  <c r="J13" i="158"/>
  <c r="I13" i="158"/>
  <c r="H13" i="158"/>
  <c r="G13" i="158"/>
  <c r="B18" i="159" l="1"/>
  <c r="E66" i="158" l="1"/>
  <c r="H66" i="158" l="1"/>
  <c r="J66" i="158"/>
  <c r="G66" i="158"/>
  <c r="G61" i="158"/>
  <c r="J61" i="158"/>
  <c r="H61" i="158"/>
  <c r="J57" i="158" l="1"/>
  <c r="G57" i="158"/>
  <c r="C66" i="158" l="1"/>
  <c r="I66" i="158" l="1"/>
  <c r="F66" i="158"/>
  <c r="I61" i="158"/>
  <c r="F61" i="158"/>
  <c r="C38" i="158"/>
  <c r="B66" i="158"/>
  <c r="B61" i="158"/>
  <c r="B57" i="158"/>
  <c r="H57" i="158" s="1"/>
  <c r="E41" i="158"/>
  <c r="C41" i="158"/>
  <c r="B41" i="158"/>
  <c r="E40" i="158"/>
  <c r="C40" i="158"/>
  <c r="B40" i="158"/>
  <c r="E39" i="158"/>
  <c r="C39" i="158"/>
  <c r="B39" i="158"/>
  <c r="E38" i="158"/>
  <c r="B38" i="158"/>
  <c r="E37" i="158"/>
  <c r="C37" i="158"/>
  <c r="B37" i="158"/>
  <c r="E36" i="158"/>
  <c r="C36" i="158"/>
  <c r="B36" i="158"/>
  <c r="E35" i="158"/>
  <c r="C35" i="158"/>
  <c r="B35" i="158"/>
  <c r="B42" i="158" s="1"/>
  <c r="B33" i="158"/>
  <c r="B26" i="158"/>
  <c r="B18" i="158"/>
  <c r="F57" i="158" l="1"/>
  <c r="I57" i="158"/>
  <c r="J35" i="158"/>
  <c r="H35" i="158"/>
  <c r="F35" i="158"/>
  <c r="I35" i="158"/>
  <c r="G35" i="158"/>
  <c r="I38" i="158"/>
  <c r="G38" i="158"/>
  <c r="J38" i="158"/>
  <c r="H38" i="158"/>
  <c r="F38" i="158"/>
  <c r="J39" i="158"/>
  <c r="H39" i="158"/>
  <c r="F39" i="158"/>
  <c r="I39" i="158"/>
  <c r="G39" i="158"/>
  <c r="I40" i="158"/>
  <c r="G40" i="158"/>
  <c r="J40" i="158"/>
  <c r="H40" i="158"/>
  <c r="F40" i="158"/>
  <c r="J41" i="158"/>
  <c r="F41" i="158"/>
  <c r="G41" i="158"/>
  <c r="I36" i="158"/>
  <c r="G36" i="158"/>
  <c r="J36" i="158"/>
  <c r="H36" i="158"/>
  <c r="F36" i="158"/>
  <c r="J37" i="158"/>
  <c r="H37" i="158"/>
  <c r="F37" i="158"/>
  <c r="I37" i="158"/>
  <c r="G37" i="158"/>
  <c r="F18" i="158"/>
  <c r="H18" i="158"/>
  <c r="J18" i="158"/>
  <c r="G18" i="158"/>
  <c r="I18" i="158"/>
  <c r="C42" i="158"/>
  <c r="E42" i="158"/>
  <c r="G42" i="158" l="1"/>
  <c r="F42" i="158"/>
</calcChain>
</file>

<file path=xl/sharedStrings.xml><?xml version="1.0" encoding="utf-8"?>
<sst xmlns="http://schemas.openxmlformats.org/spreadsheetml/2006/main" count="3843" uniqueCount="1033">
  <si>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</si>
  <si>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</si>
  <si>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</si>
  <si>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</si>
  <si>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</si>
  <si>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</si>
  <si>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</si>
  <si>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</si>
  <si>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</si>
  <si>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</si>
  <si>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</si>
  <si>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</si>
  <si>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zúčtovanie dávok  § 112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</si>
  <si>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</si>
  <si>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</si>
  <si>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</si>
  <si>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</si>
  <si>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</si>
  <si>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</si>
  <si>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</si>
  <si>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</si>
  <si>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</si>
  <si>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</si>
  <si>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</si>
  <si>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</si>
  <si>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</si>
  <si>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</si>
  <si>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</si>
  <si>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</si>
  <si>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</si>
  <si>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</si>
  <si>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</si>
  <si>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</si>
  <si>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</si>
  <si>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</si>
  <si>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</si>
  <si>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</si>
  <si>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</si>
  <si>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</si>
  <si>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</si>
  <si>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</si>
  <si>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</si>
  <si>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</si>
  <si>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</si>
  <si>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</si>
  <si>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</si>
  <si>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</si>
  <si>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</si>
  <si>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</si>
  <si>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</si>
  <si>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</si>
  <si>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</si>
  <si>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</si>
  <si>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</si>
  <si>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</si>
  <si>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</si>
  <si>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</si>
  <si>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</si>
  <si>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Príjmy Sociálnej poisťovne vrátane príspevkov na SDS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</si>
  <si>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</si>
  <si>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</si>
  <si>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</si>
  <si>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</si>
  <si>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</si>
  <si>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</si>
  <si>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</si>
  <si>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</si>
  <si>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</si>
  <si>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</si>
  <si>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</si>
  <si>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</si>
  <si>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</si>
  <si>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</si>
  <si>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</si>
  <si>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</si>
  <si>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</si>
  <si>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</si>
  <si>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</si>
  <si>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</si>
  <si>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</si>
  <si>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</si>
  <si>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</si>
  <si>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</si>
  <si>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</si>
  <si>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</si>
  <si>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</si>
  <si>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Schválený rozpočet na rok 2013</t>
  </si>
  <si>
    <t>Rozdiel stĺ. 4-2</t>
  </si>
  <si>
    <t>Rozdiel stĺ. 4-3</t>
  </si>
  <si>
    <t>% plnenia stĺ. 4/1</t>
  </si>
  <si>
    <t>% plnenia stĺ. 4/2</t>
  </si>
  <si>
    <t>Index stĺ. 4/3</t>
  </si>
  <si>
    <t>Výdavky Sociálnej poisťovne rok 2013</t>
  </si>
  <si>
    <t>Príjmy spolu s príspevkami na SDS celkom ( bez prostriedkov zo ŠR)</t>
  </si>
  <si>
    <t>Príjmy z poistného a príspevkov na SDS (r.č. 1, 2, 3, 6, 7, 8, 10, 11, 12)</t>
  </si>
  <si>
    <t>Ostatné príjmy</t>
  </si>
  <si>
    <t>Marec</t>
  </si>
  <si>
    <t>Apríl</t>
  </si>
  <si>
    <t>Máj</t>
  </si>
  <si>
    <t>Jún</t>
  </si>
  <si>
    <t>dôchodkové poistenie spolu</t>
  </si>
  <si>
    <t>Júl</t>
  </si>
  <si>
    <t>August</t>
  </si>
  <si>
    <t>September</t>
  </si>
  <si>
    <t>Október</t>
  </si>
  <si>
    <t>Január až  október  2013</t>
  </si>
  <si>
    <t>Časový rozpis  rozpočtu na január až október 2013</t>
  </si>
  <si>
    <t>Skutočnosť január až október 2012</t>
  </si>
  <si>
    <t>Skutočnosť január až október 2013</t>
  </si>
  <si>
    <t>Január až október    2013</t>
  </si>
  <si>
    <t>Prehľad o zostatkoch finančných prostriedkov na bežných účtoch  v Štátnej pokladnici  dňa 31.10.2013</t>
  </si>
  <si>
    <t>Ú č e t</t>
  </si>
  <si>
    <t>Číslo bežného účtu</t>
  </si>
  <si>
    <t xml:space="preserve">                                       Zostatok v tis. Eur</t>
  </si>
  <si>
    <t>v  Štátnej pokladnici</t>
  </si>
  <si>
    <t>Bežný účet</t>
  </si>
  <si>
    <t xml:space="preserve">z toho   Cash pooling </t>
  </si>
  <si>
    <t>Termínovaný vklad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</si>
  <si>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</si>
  <si>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</si>
  <si>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</si>
  <si>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</si>
  <si>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</si>
  <si>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</si>
  <si>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</si>
  <si>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</si>
  <si>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</si>
  <si>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</si>
  <si>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</si>
  <si>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</si>
  <si>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</si>
  <si>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</si>
  <si>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</si>
  <si>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</si>
  <si>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</si>
  <si>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</si>
  <si>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</si>
  <si>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</si>
  <si>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</si>
  <si>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</si>
  <si>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</si>
  <si>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</si>
  <si>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</si>
  <si>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</si>
  <si>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</si>
  <si>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</si>
  <si>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</si>
  <si>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prostr.SP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</si>
  <si>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</si>
  <si>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</si>
  <si>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</si>
  <si>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</si>
  <si>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</si>
  <si>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</si>
  <si>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rok 2013</t>
  </si>
  <si>
    <t>z  RFS</t>
  </si>
  <si>
    <t>zo ZFIP</t>
  </si>
  <si>
    <t>zo ZFPvN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</si>
  <si>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</si>
  <si>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</si>
  <si>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</si>
  <si>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</si>
  <si>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</si>
  <si>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</si>
  <si>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</si>
  <si>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Súhrnná bilancia - bez príspevkov na SDS (s vplyvom II. piliera)</t>
  </si>
  <si>
    <t>Skutočnosť za rok 2012</t>
  </si>
  <si>
    <t>Schválený rozpočet na rok 2013 */</t>
  </si>
  <si>
    <t>Očakávaná skutočnosť rok 2013</t>
  </si>
  <si>
    <t>Časový rozpis na január až október  2013</t>
  </si>
  <si>
    <t xml:space="preserve">Skutočnosť k 31. 10. 2013 </t>
  </si>
  <si>
    <t>% plnenia stĺ. 5/2</t>
  </si>
  <si>
    <t>% plnenia stĺ. 5/4</t>
  </si>
  <si>
    <t>Rozdiel stĺ.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</si>
  <si>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</si>
  <si>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</si>
  <si>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</si>
  <si>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</si>
  <si>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</si>
  <si>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</si>
  <si>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</si>
  <si>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</si>
  <si>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</si>
  <si>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</si>
  <si>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</si>
  <si>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</si>
  <si>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</si>
  <si>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</si>
  <si>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</si>
  <si>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</si>
  <si>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</si>
  <si>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</si>
  <si>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</si>
  <si>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</si>
  <si>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</si>
  <si>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</si>
  <si>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</si>
  <si>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</si>
  <si>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</si>
  <si>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396 z 19. decembra  2012</t>
  </si>
  <si>
    <t>Prehľad o príjmoch a výdavkoch Sociálnej poisťovne na dávky, ktoré hradí štát v roku 2013</t>
  </si>
  <si>
    <t>Kapitola štátneho rozpočtu MPSVR SR</t>
  </si>
  <si>
    <t>Rozpis rozpočtu na január až október 2013</t>
  </si>
  <si>
    <t>Skutočnosť za január až október 2013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</si>
  <si>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</si>
  <si>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</si>
  <si>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</si>
  <si>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</si>
  <si>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</si>
  <si>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</si>
  <si>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</si>
  <si>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</si>
  <si>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</si>
  <si>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</si>
  <si>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</si>
  <si>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</si>
  <si>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</si>
  <si>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</si>
  <si>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</si>
  <si>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</si>
  <si>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</si>
  <si>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293o) ods. 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</si>
  <si>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</si>
  <si>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</si>
  <si>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</si>
  <si>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</si>
  <si>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invalidi z mladosti podľa §168a</t>
  </si>
  <si>
    <t>ROZDIEL PRÍJMOV A VÝDAVKOV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</si>
  <si>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</si>
  <si>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</si>
  <si>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</si>
  <si>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</si>
  <si>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n/ 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</si>
  <si>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</si>
  <si>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</si>
  <si>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Vývoj pohľadávok Sociálnej poisťovne podľa druhov a podľa fondov mesačne v roku 2013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</si>
  <si>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</si>
  <si>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</si>
  <si>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</si>
  <si>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</si>
  <si>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</si>
  <si>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</si>
  <si>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</si>
  <si>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</si>
  <si>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</si>
  <si>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</si>
  <si>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2012</t>
  </si>
  <si>
    <t>31. januáru 2013</t>
  </si>
  <si>
    <t>28. februáru 2013</t>
  </si>
  <si>
    <t>31. marcu 2013</t>
  </si>
  <si>
    <t>30. aprílu 2013</t>
  </si>
  <si>
    <t>31. máju 2013</t>
  </si>
  <si>
    <t>30. júnu 2013</t>
  </si>
  <si>
    <t>31. júlu 2013</t>
  </si>
  <si>
    <t>31. augustu 2013</t>
  </si>
  <si>
    <t>30. septembru 2013</t>
  </si>
  <si>
    <t>31. októbru 2013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</si>
  <si>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</si>
  <si>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</si>
  <si>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</si>
  <si>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</si>
  <si>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</si>
  <si>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</si>
  <si>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</si>
  <si>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</si>
  <si>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</si>
  <si>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</si>
  <si>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</si>
  <si>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</si>
  <si>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</si>
  <si>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2012</t>
  </si>
  <si>
    <t>k 31.januáru 2013</t>
  </si>
  <si>
    <t>k 28. februáru 2013</t>
  </si>
  <si>
    <t>k 31. marcu 2013</t>
  </si>
  <si>
    <t>k 30. aprílu 2013</t>
  </si>
  <si>
    <t>k 31. máju 2013</t>
  </si>
  <si>
    <t>k 30. júnu 2013</t>
  </si>
  <si>
    <t>k 31. júlu 2013</t>
  </si>
  <si>
    <t>k 31. augustu 2013</t>
  </si>
  <si>
    <t>k 30. septembru 2013</t>
  </si>
  <si>
    <t>k 31. októbru 2013</t>
  </si>
  <si>
    <t>Pobočka</t>
  </si>
  <si>
    <t>Pohľadávky celkom ( účet 316 ) v tis. Eur</t>
  </si>
  <si>
    <t>stav k 31_12_2012</t>
  </si>
  <si>
    <t>stav k 31_10_2013</t>
  </si>
  <si>
    <t>nárast (+); pokles (-)</t>
  </si>
  <si>
    <t>zníženie (-), nárast (+) pohľadávok oproti stavu k 31_12_2012 o...%</t>
  </si>
  <si>
    <t>Liptovský Mikuláš</t>
  </si>
  <si>
    <t>Veľký Krtíš</t>
  </si>
  <si>
    <t>Banská Bystrica</t>
  </si>
  <si>
    <t>Bratislava</t>
  </si>
  <si>
    <t>Komárno</t>
  </si>
  <si>
    <t>Považská Bystrica</t>
  </si>
  <si>
    <t>Košice</t>
  </si>
  <si>
    <t>Prievidza</t>
  </si>
  <si>
    <t>Levice</t>
  </si>
  <si>
    <t>Dunajská Streda</t>
  </si>
  <si>
    <t>Stará Ľubovňa</t>
  </si>
  <si>
    <t>Dolný Kubín</t>
  </si>
  <si>
    <t>Čadca</t>
  </si>
  <si>
    <t>Trnava</t>
  </si>
  <si>
    <t>Zvolen</t>
  </si>
  <si>
    <t>Nitra</t>
  </si>
  <si>
    <t>Žilina</t>
  </si>
  <si>
    <t>Prešov</t>
  </si>
  <si>
    <t>Nové Zámky</t>
  </si>
  <si>
    <t>Spišská Nová Ves</t>
  </si>
  <si>
    <t>Senica</t>
  </si>
  <si>
    <t>Poprad</t>
  </si>
  <si>
    <t>Lučenec</t>
  </si>
  <si>
    <t>Svidník</t>
  </si>
  <si>
    <t>Trebišov</t>
  </si>
  <si>
    <t>Bardejov</t>
  </si>
  <si>
    <t>Žiar nad Hronom</t>
  </si>
  <si>
    <t>Martin</t>
  </si>
  <si>
    <t>Michalovce</t>
  </si>
  <si>
    <t>Humenné</t>
  </si>
  <si>
    <t>Rožňava</t>
  </si>
  <si>
    <t>Rimavská Sobota</t>
  </si>
  <si>
    <t>Galanta</t>
  </si>
  <si>
    <t>Vranov nad Topľou</t>
  </si>
  <si>
    <t>Trenčín</t>
  </si>
  <si>
    <t>Topoľčany</t>
  </si>
  <si>
    <t>SP pobočky</t>
  </si>
  <si>
    <t xml:space="preserve">Ústredie </t>
  </si>
  <si>
    <t>SP spolu</t>
  </si>
  <si>
    <t>exekúcie podané v roku 2013</t>
  </si>
  <si>
    <t>počet rozhodnutí</t>
  </si>
  <si>
    <t>výška vymáhanej pohľadávky v exekučnom konaní v tis. Eur</t>
  </si>
  <si>
    <t>úhrady v tis. Eur</t>
  </si>
  <si>
    <t>k 31.1.2013</t>
  </si>
  <si>
    <t>k 28.2.2013</t>
  </si>
  <si>
    <t>k 31.3.2013</t>
  </si>
  <si>
    <t>k 30.4.2013</t>
  </si>
  <si>
    <t>k 31.5.2013</t>
  </si>
  <si>
    <t>k 30.6.2013</t>
  </si>
  <si>
    <t>k 31.7.2013</t>
  </si>
  <si>
    <t>k 31.8.2013</t>
  </si>
  <si>
    <t>k 30.9.2013</t>
  </si>
  <si>
    <t>k 31.10.2013</t>
  </si>
  <si>
    <t>Vydané rozhodnutia o povolení splátok dlžných súm v roku 2013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</si>
  <si>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</si>
  <si>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</si>
  <si>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</si>
  <si>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</si>
  <si>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</si>
  <si>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2013 do 31.10. 2013</t>
  </si>
  <si>
    <t>spolu prevedené     (suma tis. EUR)</t>
  </si>
  <si>
    <t>spolu akceptované  (suma tis. EUR)</t>
  </si>
  <si>
    <t>sumárny prehľad rok 2013</t>
  </si>
  <si>
    <t>prevedené pohľadávky do MS v roku 2013 a akceptované úhrady ku konkrétnym sumárnym zoznamom v roku 2013</t>
  </si>
  <si>
    <t>sumárny zoznam č.</t>
  </si>
  <si>
    <t>spolu</t>
  </si>
  <si>
    <t>012013</t>
  </si>
  <si>
    <t>022013</t>
  </si>
  <si>
    <t>032013</t>
  </si>
  <si>
    <t>042013</t>
  </si>
  <si>
    <t>052013</t>
  </si>
  <si>
    <t>062013</t>
  </si>
  <si>
    <t>072013</t>
  </si>
  <si>
    <t>082013</t>
  </si>
  <si>
    <t>092013</t>
  </si>
  <si>
    <t>prevedené</t>
  </si>
  <si>
    <t>počet</t>
  </si>
  <si>
    <t>suma tis. EUR</t>
  </si>
  <si>
    <t>akceptované</t>
  </si>
  <si>
    <t>prehľad rok 2013 po sumárnych zoznamoch</t>
  </si>
  <si>
    <t>Stav pohľadávok  podľa pobočiek Sociálnej poisťovne a zdravotníckych zariadení k 31. októbru 2013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</si>
  <si>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</si>
  <si>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</si>
  <si>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</si>
  <si>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</si>
  <si>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30. septembru 2013</t>
  </si>
  <si>
    <t>Pohľadávka na                     poistnom                                k 31. októbru 2013</t>
  </si>
  <si>
    <t>Rozdiel pohľadávky na                              poistnom                        10_ 2013 - 9_2013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</si>
  <si>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</si>
  <si>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</si>
  <si>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</si>
  <si>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</si>
  <si>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</si>
  <si>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</si>
  <si>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Trnava</t>
  </si>
  <si>
    <t>00610381</t>
  </si>
  <si>
    <t>Národná transfúzna služba SR, Bratislava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</si>
  <si>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</si>
  <si>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</si>
  <si>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</si>
  <si>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</si>
  <si>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</t>
  </si>
  <si>
    <t>Nemocnica s poliklinikou Dunajská Streda, a.s.</t>
  </si>
  <si>
    <t>Nemocnica s poliklinikou Sv. Lukáša Galanta</t>
  </si>
  <si>
    <t>00610291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</si>
  <si>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</si>
  <si>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</si>
  <si>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</si>
  <si>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</si>
  <si>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</si>
  <si>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</si>
  <si>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Nemocnica s poliklinikou Skalica</t>
  </si>
  <si>
    <t>00610712</t>
  </si>
  <si>
    <t>Mestská nemocnica Prof. MUDr. Rudolfa Korca, DrSc. Zlaté Moravce</t>
  </si>
  <si>
    <t>Sanatórium Tatranská Kotlina n.o.</t>
  </si>
  <si>
    <t>Nemocnica s poliklinikou Ilava, n.o.</t>
  </si>
  <si>
    <t>36119385</t>
  </si>
  <si>
    <t>Nemocnica A. Wintera n.o. Piešťany</t>
  </si>
  <si>
    <t>Všeobecná nemocnica s poliklinikou, n.o., Veľký Krtíš</t>
  </si>
  <si>
    <t>Revúcka medicínsko-humanitná, n.o., Revúca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</si>
  <si>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</si>
  <si>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</si>
  <si>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</si>
  <si>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</si>
  <si>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</si>
  <si>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</si>
  <si>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</si>
  <si>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</si>
  <si>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</si>
  <si>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</si>
  <si>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</si>
  <si>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</si>
  <si>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</si>
  <si>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</si>
  <si>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</si>
  <si>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 xml:space="preserve">Stav pohľadávok (v tis. EUR) podľa pobočiek Sociálnej poisťovne a zdravotníckych zariadení k 31. októbru 2013 </t>
  </si>
  <si>
    <t>Typ ZZ</t>
  </si>
  <si>
    <t>Forma ZZ (S/V)</t>
  </si>
  <si>
    <t>Platenie bežného poistného</t>
  </si>
  <si>
    <t>Pohľadávka na poistnom k 31.10.2013</t>
  </si>
  <si>
    <t>Spôsob zabezpečenia pohľadávky</t>
  </si>
  <si>
    <t>Dátum zriadenia záložného práva</t>
  </si>
  <si>
    <t>Suma na ktorú bolo záložné právo zriadené</t>
  </si>
  <si>
    <t>vyhodnotenie generálneho pardonu 2008</t>
  </si>
  <si>
    <t>zaplatené poistné v súvislosti s uznesením vlády SR č. 698/2012</t>
  </si>
  <si>
    <t>novopredpí- sané penále</t>
  </si>
  <si>
    <t>celkom odpustené penále v rámci GP</t>
  </si>
  <si>
    <t>dátum posúdenia splnenia podmienky pre GP</t>
  </si>
  <si>
    <t>zaplatené dlžné poistné v súvislosti GP</t>
  </si>
  <si>
    <t>C</t>
  </si>
  <si>
    <t>Nemocnica s poliklinikou Sv. Jakuba, n.o., Bardejov</t>
  </si>
  <si>
    <t>A</t>
  </si>
  <si>
    <t>Oravská poliklinika Námestovo</t>
  </si>
  <si>
    <t>00634875</t>
  </si>
  <si>
    <t>Nemocnica s poliklinikou A. Leňa Humenné</t>
  </si>
  <si>
    <t>00610658</t>
  </si>
  <si>
    <t>X</t>
  </si>
  <si>
    <t>Mestská poliklinika Hurbanovo</t>
  </si>
  <si>
    <t>17335647</t>
  </si>
  <si>
    <t>Univerzitná nemocnica L. Pasteura, Košice</t>
  </si>
  <si>
    <t>00606707</t>
  </si>
  <si>
    <t>Záchranná služba Košice</t>
  </si>
  <si>
    <t>00606731</t>
  </si>
  <si>
    <t>Nemocnica s poliklinikou Želiezovce</t>
  </si>
  <si>
    <t>00610283</t>
  </si>
  <si>
    <t>Mesto Šahy (prevzaté od NsP Šahy, IČO: 00610275)</t>
  </si>
  <si>
    <t>00307513</t>
  </si>
  <si>
    <t>Psychiatrická nemocnica Hronovce</t>
  </si>
  <si>
    <t>00607266</t>
  </si>
  <si>
    <t>Nemocnica s poliklinikou Štefana Kukuru v Michalovciach, n.o.</t>
  </si>
  <si>
    <t>Psychiatrická nemocnica Michalovce, n.o.</t>
  </si>
  <si>
    <t>Fakultná nemocnica Nitra</t>
  </si>
  <si>
    <t>Mestská poliklinika Šurany</t>
  </si>
  <si>
    <t>Poliklinika Štúrovo</t>
  </si>
  <si>
    <t>N</t>
  </si>
  <si>
    <t>zmluvné záložné právo</t>
  </si>
  <si>
    <t>Nemocnica s poliklinikou Rimavská Sobota</t>
  </si>
  <si>
    <t>00610615</t>
  </si>
  <si>
    <t>Nemocnica s poliklinikou Hnúšťa</t>
  </si>
  <si>
    <t>00610631</t>
  </si>
  <si>
    <t xml:space="preserve">Nemocnica s poliklinikou sv. Barbory Rožňava, a. s.                                                                                                                                                                                         </t>
  </si>
  <si>
    <t>Psychiatrická liečebňa Samuela Bluma Plešivec</t>
  </si>
  <si>
    <t>Poliklinika Tornaľa</t>
  </si>
  <si>
    <t>00610640</t>
  </si>
  <si>
    <t xml:space="preserve">Odborný liečebný ústav psychiatrický, n.o. Predná Hora </t>
  </si>
  <si>
    <t>37954920</t>
  </si>
  <si>
    <t>Nemocnica s poliklinikou, Spišská Nová Ves</t>
  </si>
  <si>
    <t>00610534</t>
  </si>
  <si>
    <t>Ľubovnianska nemocnica, n.o., Stará Ľubovňa</t>
  </si>
  <si>
    <t>Nemocnica s poliklinikou Trebišov</t>
  </si>
  <si>
    <t>Nemocnica s poliklinikou Trebišov a.s.</t>
  </si>
  <si>
    <t>Fakultná nemocnica Trenčín</t>
  </si>
  <si>
    <t>00610470</t>
  </si>
  <si>
    <t>Vranovská nemocnica, n.o., Vranov nad Topľou</t>
  </si>
  <si>
    <t>Regionálna nemocnica Banská Štiavnica, n.o.</t>
  </si>
  <si>
    <t>Detská ozdravovňa, Kremnické Bane</t>
  </si>
  <si>
    <t>Názov, sídlo</t>
  </si>
  <si>
    <t>Správa záväzkov a pohľadávok, Nitra (prevzaté od Nemocnice s poliklinikou Levice, IČO: 00610267)</t>
  </si>
  <si>
    <t>Správa záväzkov a pohľadávok, Košice (prevzaté od Nemocnice s poliklinikou Š.Kukuru Michalovce, IČO:17335663)</t>
  </si>
  <si>
    <t>Správa záväzkov a pohľadávok, Košice (prevzaté od Nemocnicu s poliklinikou svätej Barbory, Rožňava, IČO: 17335922)</t>
  </si>
  <si>
    <t>Legenda:</t>
  </si>
  <si>
    <t>- platí</t>
  </si>
  <si>
    <t>- čiastočne (za zamestnancov)</t>
  </si>
  <si>
    <t>- neplatí</t>
  </si>
  <si>
    <t>- ukončená registrácia</t>
  </si>
  <si>
    <t>Mesačný vývoj použitia správneho fondu celkom za rok 2012 a 2013</t>
  </si>
  <si>
    <t>v Eur</t>
  </si>
  <si>
    <t>Eur</t>
  </si>
  <si>
    <t>Ukazovatele</t>
  </si>
  <si>
    <t>R O K      2   0  1  2</t>
  </si>
  <si>
    <t>Rozpočet</t>
  </si>
  <si>
    <t xml:space="preserve"> S K U T O Č N O S Ť</t>
  </si>
  <si>
    <t>Január</t>
  </si>
  <si>
    <t>November</t>
  </si>
  <si>
    <t>December</t>
  </si>
  <si>
    <t xml:space="preserve"> Správny fond celkom</t>
  </si>
  <si>
    <t>neúplné</t>
  </si>
  <si>
    <t>R O K      2   0  1  3</t>
  </si>
  <si>
    <t>Upravený</t>
  </si>
  <si>
    <t>rozpočet</t>
  </si>
  <si>
    <t>Objednávky a nezaplatené faktúry za celú Sociálnu poisťovňu k 13. novembru 2013</t>
  </si>
  <si>
    <t>Euro</t>
  </si>
  <si>
    <t>Ukazovatel</t>
  </si>
  <si>
    <t>Upravený rozpis</t>
  </si>
  <si>
    <t>Objednávky</t>
  </si>
  <si>
    <t>Faktúry</t>
  </si>
  <si>
    <t>Skutočnosť</t>
  </si>
  <si>
    <t>Rozdiel</t>
  </si>
  <si>
    <t>rozpočtu</t>
  </si>
  <si>
    <t>v systéme</t>
  </si>
  <si>
    <t>došlé v SAPe</t>
  </si>
  <si>
    <t>k 13. novembru</t>
  </si>
  <si>
    <t>bez objednávok</t>
  </si>
  <si>
    <t>vrátane</t>
  </si>
  <si>
    <t>(stl.1 minus stl.6)</t>
  </si>
  <si>
    <t>na rok 2013</t>
  </si>
  <si>
    <t>SAP(modul MM)</t>
  </si>
  <si>
    <t>objednávok</t>
  </si>
  <si>
    <t>Vyhodnotenie plnenia rozpisu rozpočtu Správneho fondu Sociálnej poisťovne za obdobie január až október  2013</t>
  </si>
  <si>
    <t>Org. útvary SP</t>
  </si>
  <si>
    <t>Spotr. nákupy</t>
  </si>
  <si>
    <t>Služby</t>
  </si>
  <si>
    <t>Osobné náklady</t>
  </si>
  <si>
    <t>Dane a poplatky</t>
  </si>
  <si>
    <t>Ostat. náklady</t>
  </si>
  <si>
    <t xml:space="preserve"> Bežné výdavky</t>
  </si>
  <si>
    <t>Kapit. výdavky</t>
  </si>
  <si>
    <t>SF SPOLU</t>
  </si>
  <si>
    <t xml:space="preserve">  Ústredie SP (132)</t>
  </si>
  <si>
    <t xml:space="preserve">  Rozpis rozpočtu 2013</t>
  </si>
  <si>
    <t xml:space="preserve">  Upravený RR</t>
  </si>
  <si>
    <t xml:space="preserve">  Skutočnosť</t>
  </si>
  <si>
    <t xml:space="preserve">  % Plnenia z URR 2013</t>
  </si>
  <si>
    <t xml:space="preserve">  Pol. objekt Nevädzová (134)</t>
  </si>
  <si>
    <t xml:space="preserve">  Upravený RR </t>
  </si>
  <si>
    <t xml:space="preserve">  DaRZ Staré Hory(136)</t>
  </si>
  <si>
    <t xml:space="preserve">  DaRZ Pav. Lehota(137)</t>
  </si>
  <si>
    <t xml:space="preserve">  Dozorná rada (133)</t>
  </si>
  <si>
    <t xml:space="preserve">  ÚSTREDIE SPOLU</t>
  </si>
  <si>
    <t xml:space="preserve">  Pobočky SP (132)</t>
  </si>
  <si>
    <t xml:space="preserve"> SPRÁVNY FOND SPOLU</t>
  </si>
  <si>
    <t>Vyhodnotenie plnenia rozpisu rozpočtu bežných výdavkov (nákladov) správneho fondu Sociálnej poisťovne za obdobie január až október 2013</t>
  </si>
  <si>
    <t>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</si>
  <si>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</si>
  <si>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</si>
  <si>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</si>
  <si>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</si>
  <si>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</si>
  <si>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</si>
  <si>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</si>
  <si>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</si>
  <si>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</si>
  <si>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</si>
  <si>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</si>
  <si>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po úpravách</t>
  </si>
  <si>
    <t>za obdobie</t>
  </si>
  <si>
    <t>plnenia</t>
  </si>
  <si>
    <t>oddiel/skupina/</t>
  </si>
  <si>
    <t>kategória</t>
  </si>
  <si>
    <t>ložka</t>
  </si>
  <si>
    <t>k 31. októbru</t>
  </si>
  <si>
    <t>január až</t>
  </si>
  <si>
    <t>(3 : 2)</t>
  </si>
  <si>
    <t>trieda/podtrieda</t>
  </si>
  <si>
    <t>2013</t>
  </si>
  <si>
    <t xml:space="preserve"> október 2013</t>
  </si>
  <si>
    <t>b</t>
  </si>
  <si>
    <t>c</t>
  </si>
  <si>
    <t>d</t>
  </si>
  <si>
    <t>e</t>
  </si>
  <si>
    <t>f</t>
  </si>
  <si>
    <t>10.9.0.3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</si>
  <si>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</si>
  <si>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</si>
  <si>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</si>
  <si>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</si>
  <si>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</si>
  <si>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</si>
  <si>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</si>
  <si>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</si>
  <si>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</si>
  <si>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</si>
  <si>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</si>
  <si>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</si>
  <si>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</si>
  <si>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</si>
  <si>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</si>
  <si>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</si>
  <si>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</si>
  <si>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</si>
  <si>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</si>
  <si>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</si>
  <si>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</si>
  <si>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</si>
  <si>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</si>
  <si>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</si>
  <si>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</si>
  <si>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</si>
  <si>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</si>
  <si>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</si>
  <si>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</si>
  <si>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</si>
  <si>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</si>
  <si>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</si>
  <si>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</si>
  <si>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</si>
  <si>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</si>
  <si>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</si>
  <si>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</si>
  <si>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</si>
  <si>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</si>
  <si>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</si>
  <si>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</si>
  <si>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</si>
  <si>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</si>
  <si>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</si>
  <si>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</si>
  <si>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</si>
  <si>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</si>
  <si>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</si>
  <si>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</si>
  <si>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</si>
  <si>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</si>
  <si>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</si>
  <si>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</si>
  <si>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</si>
  <si>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</si>
  <si>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</si>
  <si>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</si>
  <si>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</si>
  <si>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</si>
  <si>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</si>
  <si>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</si>
  <si>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</si>
  <si>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</si>
  <si>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</si>
  <si>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</si>
  <si>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</si>
  <si>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</si>
  <si>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</si>
  <si>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</si>
  <si>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</si>
  <si>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</si>
  <si>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</si>
  <si>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</si>
  <si>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</si>
  <si>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</si>
  <si>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</si>
  <si>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</si>
  <si>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</si>
  <si>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</si>
  <si>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</si>
  <si>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</si>
  <si>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</si>
  <si>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</si>
  <si>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</si>
  <si>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</si>
  <si>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</si>
  <si>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</si>
  <si>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</si>
  <si>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</si>
  <si>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</si>
  <si>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</si>
  <si>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</si>
  <si>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</si>
  <si>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</si>
  <si>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</si>
  <si>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</si>
  <si>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</si>
  <si>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</si>
  <si>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</si>
  <si>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</si>
  <si>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</si>
  <si>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</si>
  <si>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</si>
  <si>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</si>
  <si>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</si>
  <si>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</si>
  <si>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</si>
  <si>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</si>
  <si>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</si>
  <si>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</si>
  <si>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</si>
  <si>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</si>
  <si>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</si>
  <si>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</si>
  <si>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</si>
  <si>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</si>
  <si>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</si>
  <si>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</si>
  <si>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</si>
  <si>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</si>
  <si>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</si>
  <si>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</si>
  <si>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</si>
  <si>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</si>
  <si>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</si>
  <si>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</si>
  <si>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</si>
  <si>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</si>
  <si>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</si>
  <si>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</si>
  <si>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</si>
  <si>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</si>
  <si>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</si>
  <si>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</si>
  <si>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</si>
  <si>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</si>
  <si>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</si>
  <si>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</si>
  <si>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</si>
  <si>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</si>
  <si>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</si>
  <si>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</si>
  <si>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</si>
  <si>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649</t>
  </si>
  <si>
    <t xml:space="preserve"> Transfery do zahraničia</t>
  </si>
  <si>
    <t>649003</t>
  </si>
  <si>
    <t xml:space="preserve"> Medzinárodnej organizácii</t>
  </si>
  <si>
    <t>Vyhodnotenie plnenia rozpisu rozpočtu kapitálových výdavkov (nákladov) správneho fondu Sociálnej poisťovne za obdobie január až október 2013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</si>
  <si>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</si>
  <si>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</si>
  <si>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</si>
  <si>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</si>
  <si>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</si>
  <si>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</si>
  <si>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</si>
  <si>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</si>
  <si>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</si>
  <si>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</si>
  <si>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</si>
  <si>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</si>
  <si>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</si>
  <si>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</si>
  <si>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</si>
  <si>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</si>
  <si>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</si>
  <si>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</si>
  <si>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</si>
  <si>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</si>
  <si>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</si>
  <si>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</si>
  <si>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</si>
  <si>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</si>
  <si>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</si>
  <si>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</si>
  <si>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</si>
  <si>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</si>
  <si>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</si>
  <si>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</si>
  <si>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</si>
  <si>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</si>
  <si>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</si>
  <si>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</si>
  <si>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</si>
  <si>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</si>
  <si>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</si>
  <si>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</si>
  <si>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rozpisu rozpočtu bežných výdavkov (nákladov) správneho fondu Sociálnej poisťovne, ústredie za obdobie január až október 2013</t>
  </si>
  <si>
    <t>Evidencia úpravy rozpisu rozpočtu v Sociálnej poisťovni ústredie</t>
  </si>
  <si>
    <t>za rok  2013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</si>
  <si>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</si>
  <si>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</si>
  <si>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</si>
  <si>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</si>
  <si>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</si>
  <si>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</si>
  <si>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</si>
  <si>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</si>
  <si>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</si>
  <si>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</si>
  <si>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</si>
  <si>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</si>
  <si>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</si>
  <si>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BA--0062312/2013</t>
  </si>
  <si>
    <t>Odoslanie</t>
  </si>
  <si>
    <t>Rozpočtové opatrenie</t>
  </si>
  <si>
    <t>637005.51819000</t>
  </si>
  <si>
    <t>ZZZ</t>
  </si>
  <si>
    <t>Prijatie</t>
  </si>
  <si>
    <t>SF Ústredie</t>
  </si>
  <si>
    <t>637012.54930000</t>
  </si>
  <si>
    <t>637029.54810000</t>
  </si>
  <si>
    <t>BA--0064989/2013</t>
  </si>
  <si>
    <t xml:space="preserve"> 050</t>
  </si>
  <si>
    <t>632003.51410000</t>
  </si>
  <si>
    <t>642013.52750000</t>
  </si>
  <si>
    <t>642013.52820000</t>
  </si>
  <si>
    <t>BA--0067575/2013</t>
  </si>
  <si>
    <t>634002.51120000</t>
  </si>
  <si>
    <t>634005.53830000</t>
  </si>
  <si>
    <t>BA--0072669/2013</t>
  </si>
  <si>
    <t>632001.50210000</t>
  </si>
  <si>
    <t>637004.51811000</t>
  </si>
  <si>
    <t>633010.50148000</t>
  </si>
  <si>
    <t>4.</t>
  </si>
  <si>
    <t>BA--0079362/2013</t>
  </si>
  <si>
    <t>634002.50122000</t>
  </si>
  <si>
    <t>5.</t>
  </si>
  <si>
    <t>124</t>
  </si>
  <si>
    <t>134</t>
  </si>
  <si>
    <t>BA--0094596/2013</t>
  </si>
  <si>
    <t>35</t>
  </si>
  <si>
    <t>132</t>
  </si>
  <si>
    <t>632001.50220000</t>
  </si>
  <si>
    <t>637011.51814000</t>
  </si>
  <si>
    <t>6.</t>
  </si>
  <si>
    <t>152</t>
  </si>
  <si>
    <t>BA--0311261/2013</t>
  </si>
  <si>
    <t>713001.04241200</t>
  </si>
  <si>
    <t>P1325</t>
  </si>
  <si>
    <t>P1326</t>
  </si>
  <si>
    <t>P1115</t>
  </si>
  <si>
    <t>713004.04221230</t>
  </si>
  <si>
    <t>P1303</t>
  </si>
  <si>
    <t>716000.04251200</t>
  </si>
  <si>
    <t>P1306</t>
  </si>
  <si>
    <t>P1307</t>
  </si>
  <si>
    <t>P1310</t>
  </si>
  <si>
    <t>717002.04211220</t>
  </si>
  <si>
    <t>P1313</t>
  </si>
  <si>
    <t>P1108</t>
  </si>
  <si>
    <t>717003.04211230</t>
  </si>
  <si>
    <t>P1312</t>
  </si>
  <si>
    <t>P1323</t>
  </si>
  <si>
    <t>P1321</t>
  </si>
  <si>
    <t>P1322</t>
  </si>
  <si>
    <t>P1331</t>
  </si>
  <si>
    <t>P1328</t>
  </si>
  <si>
    <t>P1329</t>
  </si>
  <si>
    <t>P1330</t>
  </si>
  <si>
    <t>P1024</t>
  </si>
  <si>
    <t>P1314</t>
  </si>
  <si>
    <t>P1332</t>
  </si>
  <si>
    <t>P1333</t>
  </si>
  <si>
    <t>P1334</t>
  </si>
  <si>
    <t>P1316</t>
  </si>
  <si>
    <t>P1335</t>
  </si>
  <si>
    <t>P1336</t>
  </si>
  <si>
    <t>P1214</t>
  </si>
  <si>
    <t>P1337</t>
  </si>
  <si>
    <t>P1338</t>
  </si>
  <si>
    <t>P1327</t>
  </si>
  <si>
    <t>7.</t>
  </si>
  <si>
    <t>163</t>
  </si>
  <si>
    <t>BA--0107265/2013</t>
  </si>
  <si>
    <t>633006.50111000</t>
  </si>
  <si>
    <t>634004.51829000</t>
  </si>
  <si>
    <t>8.</t>
  </si>
  <si>
    <t>198</t>
  </si>
  <si>
    <t>BA--0109985/2013</t>
  </si>
  <si>
    <t>390</t>
  </si>
  <si>
    <t>625001.52441000</t>
  </si>
  <si>
    <t>625002.52442000</t>
  </si>
  <si>
    <t>625003.52443000</t>
  </si>
  <si>
    <t>625004.52444000</t>
  </si>
  <si>
    <t>625005.52445000</t>
  </si>
  <si>
    <t>625006.52446000</t>
  </si>
  <si>
    <t>625007.52447000</t>
  </si>
  <si>
    <t>621000.52411000</t>
  </si>
  <si>
    <t>642012.52740000</t>
  </si>
  <si>
    <t>642012.52810000</t>
  </si>
  <si>
    <t>370</t>
  </si>
  <si>
    <t>340</t>
  </si>
  <si>
    <t>623000.52431000</t>
  </si>
  <si>
    <t>635002.51130000</t>
  </si>
  <si>
    <t>320</t>
  </si>
  <si>
    <t>31</t>
  </si>
  <si>
    <t>627000.52511000</t>
  </si>
  <si>
    <t>632003.51910000</t>
  </si>
  <si>
    <t>300</t>
  </si>
  <si>
    <t>270</t>
  </si>
  <si>
    <t>200</t>
  </si>
  <si>
    <t>160</t>
  </si>
  <si>
    <t>130</t>
  </si>
  <si>
    <t>110</t>
  </si>
  <si>
    <t>100</t>
  </si>
  <si>
    <t>090</t>
  </si>
  <si>
    <t>050</t>
  </si>
  <si>
    <t>020</t>
  </si>
  <si>
    <t>9.</t>
  </si>
  <si>
    <t>BA--0121057/2013</t>
  </si>
  <si>
    <t>637005.51831000</t>
  </si>
  <si>
    <t>637012.53820000</t>
  </si>
  <si>
    <t>10.</t>
  </si>
  <si>
    <t>BA--0125733/2013</t>
  </si>
  <si>
    <t>633010.52730000</t>
  </si>
  <si>
    <t>11.</t>
  </si>
  <si>
    <t>BA--0122562/2013</t>
  </si>
  <si>
    <t>633001.50143000</t>
  </si>
  <si>
    <t>12.</t>
  </si>
  <si>
    <t>BA--0122566/2013</t>
  </si>
  <si>
    <t>611000.52110000</t>
  </si>
  <si>
    <t>040</t>
  </si>
  <si>
    <t>060</t>
  </si>
  <si>
    <t>070</t>
  </si>
  <si>
    <t>13.</t>
  </si>
  <si>
    <t>BA--0126480/2013</t>
  </si>
  <si>
    <t>P1324</t>
  </si>
  <si>
    <t>P1012</t>
  </si>
  <si>
    <t>P1309</t>
  </si>
  <si>
    <t>P1103</t>
  </si>
  <si>
    <t>711003.04121200</t>
  </si>
  <si>
    <t>I1303</t>
  </si>
  <si>
    <t>713002.04221210</t>
  </si>
  <si>
    <t>I1301</t>
  </si>
  <si>
    <t>I1302</t>
  </si>
  <si>
    <t>713003.04221220</t>
  </si>
  <si>
    <t>P1304</t>
  </si>
  <si>
    <t>P1315</t>
  </si>
  <si>
    <t>P1222</t>
  </si>
  <si>
    <t>P1109</t>
  </si>
  <si>
    <t>635002.51822000</t>
  </si>
  <si>
    <t>14.</t>
  </si>
  <si>
    <t>262</t>
  </si>
  <si>
    <t>BA--0140285/2013</t>
  </si>
  <si>
    <t>637034.54940000</t>
  </si>
  <si>
    <t>635006.51110000</t>
  </si>
  <si>
    <t>633001.50142100</t>
  </si>
  <si>
    <t>310</t>
  </si>
  <si>
    <t>15.</t>
  </si>
  <si>
    <t>269</t>
  </si>
  <si>
    <t>136</t>
  </si>
  <si>
    <t>BA--0143132/2013</t>
  </si>
  <si>
    <t>637004.51812000</t>
  </si>
  <si>
    <t>635004.51150000</t>
  </si>
  <si>
    <t>16.</t>
  </si>
  <si>
    <t>304</t>
  </si>
  <si>
    <t>BA--0148592/2013</t>
  </si>
  <si>
    <t>380</t>
  </si>
  <si>
    <t>360</t>
  </si>
  <si>
    <t>220</t>
  </si>
  <si>
    <t>180</t>
  </si>
  <si>
    <t>17.</t>
  </si>
  <si>
    <t>334</t>
  </si>
  <si>
    <t>BA--0156454/2013</t>
  </si>
  <si>
    <t>Dodatok</t>
  </si>
  <si>
    <t>43</t>
  </si>
  <si>
    <t>632004.51818000</t>
  </si>
  <si>
    <t>633006.50111200</t>
  </si>
  <si>
    <t>633013.51841000</t>
  </si>
  <si>
    <t>635004.51151000</t>
  </si>
  <si>
    <t>137</t>
  </si>
  <si>
    <t>632002.50310000</t>
  </si>
  <si>
    <t>635001.51160000</t>
  </si>
  <si>
    <t>632002.51850000</t>
  </si>
  <si>
    <t>P1339</t>
  </si>
  <si>
    <t>633006.50113000</t>
  </si>
  <si>
    <t>633006.50114000</t>
  </si>
  <si>
    <t>634001.50132000</t>
  </si>
  <si>
    <t>634003.51520000</t>
  </si>
  <si>
    <t>636001.51610000</t>
  </si>
  <si>
    <t>632003.51920000</t>
  </si>
  <si>
    <t>632003.51940000</t>
  </si>
  <si>
    <t>637004.51823000</t>
  </si>
  <si>
    <t>637012.54910000</t>
  </si>
  <si>
    <t>637016.52710000</t>
  </si>
  <si>
    <t>18.</t>
  </si>
  <si>
    <t>637012.53810000</t>
  </si>
  <si>
    <t>280</t>
  </si>
  <si>
    <t>260</t>
  </si>
  <si>
    <t>230</t>
  </si>
  <si>
    <t>633006.50112000</t>
  </si>
  <si>
    <t>637005.51813000</t>
  </si>
  <si>
    <t>642015.52770000</t>
  </si>
  <si>
    <t>632003.51930000</t>
  </si>
  <si>
    <t>637012.54911000</t>
  </si>
  <si>
    <t>080</t>
  </si>
  <si>
    <t>631001.51210000</t>
  </si>
  <si>
    <t>637014.52720000</t>
  </si>
  <si>
    <t>19.</t>
  </si>
  <si>
    <t>401</t>
  </si>
  <si>
    <t>BA--0175175/2013</t>
  </si>
  <si>
    <t>714001.04231200</t>
  </si>
  <si>
    <t>P1301</t>
  </si>
  <si>
    <t>713005.04221240</t>
  </si>
  <si>
    <t>P1302</t>
  </si>
  <si>
    <t>P1219</t>
  </si>
  <si>
    <t>P1340</t>
  </si>
  <si>
    <t>P1341</t>
  </si>
  <si>
    <t>P1120</t>
  </si>
  <si>
    <t>P1205</t>
  </si>
  <si>
    <t>P1342</t>
  </si>
  <si>
    <t>P1343</t>
  </si>
  <si>
    <t>P1317</t>
  </si>
  <si>
    <t>P1318</t>
  </si>
  <si>
    <t>P1112</t>
  </si>
  <si>
    <t>634001.50131000</t>
  </si>
  <si>
    <t>20.</t>
  </si>
  <si>
    <t>402</t>
  </si>
  <si>
    <t>BA--0176079/2013</t>
  </si>
  <si>
    <t>632001.50230000</t>
  </si>
  <si>
    <t>140</t>
  </si>
  <si>
    <t>633006.50121000</t>
  </si>
  <si>
    <t>21.</t>
  </si>
  <si>
    <t>408</t>
  </si>
  <si>
    <t>BA--0175189/2013</t>
  </si>
  <si>
    <t>637007.51240000</t>
  </si>
  <si>
    <t>637004.51828000</t>
  </si>
  <si>
    <t>637031.54230000</t>
  </si>
  <si>
    <t>637024.54510000</t>
  </si>
  <si>
    <t>22.</t>
  </si>
  <si>
    <t>411</t>
  </si>
  <si>
    <t>BA--0177700/2013</t>
  </si>
  <si>
    <t>170</t>
  </si>
  <si>
    <t>23.</t>
  </si>
  <si>
    <t>BA–0185721/2013</t>
  </si>
  <si>
    <t>635004.51141000</t>
  </si>
  <si>
    <t>zzz</t>
  </si>
  <si>
    <t>634003.51510000</t>
  </si>
  <si>
    <t>24.</t>
  </si>
  <si>
    <t>443</t>
  </si>
  <si>
    <t>BA--0184158/2013</t>
  </si>
  <si>
    <t>637031.54210000</t>
  </si>
  <si>
    <t>330</t>
  </si>
  <si>
    <t>290</t>
  </si>
  <si>
    <t>250</t>
  </si>
  <si>
    <t>240</t>
  </si>
  <si>
    <t>190</t>
  </si>
  <si>
    <t>150</t>
  </si>
  <si>
    <t>120</t>
  </si>
  <si>
    <t>25.</t>
  </si>
  <si>
    <t>445</t>
  </si>
  <si>
    <t>BA--0187271/2013</t>
  </si>
  <si>
    <t>26.</t>
  </si>
  <si>
    <t>Presuny realizované na krytie výplat  dôchodkových dávok v roku 2013 vo výške 874 000 tis.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</si>
</sst>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&quot;$&quot;#,##0;[Red]\-&quot;$&quot;#,##0"/>
    <numFmt numFmtId="165" formatCode="m\o\n\th\ d\,\ \y\y\y\y"/>
    <numFmt numFmtId="166" formatCode=";;"/>
    <numFmt numFmtId="167" formatCode="_-* #,##0.00\ [$€-1]_-;\-* #,##0.00\ [$€-1]_-;_-* &quot;-&quot;??\ [$€-1]_-"/>
    <numFmt numFmtId="168" formatCode="_(* #,##0.00_);_(* \(#,##0.00\);_(* &quot;-&quot;??_);_(@_)"/>
    <numFmt numFmtId="169" formatCode="#,##0\ _S_k"/>
    <numFmt numFmtId="170" formatCode="#,##0.00_ ;\-#,##0.00\ "/>
    <numFmt numFmtId="171" formatCode="#,##0.0000"/>
    <numFmt numFmtId="172" formatCode="#,##0.00000"/>
    <numFmt numFmtId="173" formatCode="#,##0.00_ ;[Red]\-#,##0.00\ "/>
    <numFmt numFmtId="174" formatCode="#,##0;#,##0;&quot; &quot;"/>
    <numFmt numFmtId="175" formatCode="#,##0.00;#,##0.00;&quot; &quot;"/>
    <numFmt numFmtId="176" formatCode="_-* #,##0\ _S_k_-;\-* #,##0\ _S_k_-;_-* &quot;-&quot;??\ _S_k_-;_-@_-"/>
  </numFmts>
  <fonts count="125">
    <font>
      <sz val="10"/>
      <name val="Arial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 CE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11"/>
      <name val="Arial CE"/>
      <family val="2"/>
      <charset val="238"/>
    </font>
    <font>
      <sz val="10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b/>
      <sz val="10"/>
      <color rgb="FF00B050"/>
      <name val="Arial"/>
      <family val="2"/>
      <charset val="238"/>
    </font>
    <font>
      <sz val="10"/>
      <name val="Arial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charset val="238"/>
    </font>
    <font>
      <b/>
      <sz val="12"/>
      <name val="Arial CE"/>
      <charset val="238"/>
    </font>
    <font>
      <sz val="10"/>
      <name val="Arial"/>
    </font>
    <font>
      <b/>
      <sz val="14"/>
      <color indexed="53"/>
      <name val="Arial"/>
      <family val="2"/>
      <charset val="238"/>
    </font>
    <font>
      <sz val="10"/>
      <name val="Courier"/>
      <family val="1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sz val="11"/>
      <name val="Arial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charset val="238"/>
    </font>
    <font>
      <sz val="10"/>
      <color indexed="10"/>
      <name val="Arial"/>
      <charset val="238"/>
    </font>
    <font>
      <sz val="11"/>
      <color indexed="10"/>
      <name val="Arial"/>
      <charset val="238"/>
    </font>
    <font>
      <b/>
      <i/>
      <sz val="11"/>
      <color indexed="10"/>
      <name val="Arial"/>
      <charset val="238"/>
    </font>
    <font>
      <sz val="11"/>
      <name val="Arial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56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3" fontId="26" fillId="0" borderId="0"/>
    <xf numFmtId="3" fontId="27" fillId="0" borderId="0"/>
    <xf numFmtId="38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29" fillId="0" borderId="0">
      <protection locked="0"/>
    </xf>
    <xf numFmtId="0" fontId="30" fillId="4" borderId="0" applyNumberFormat="0" applyBorder="0" applyAlignment="0" applyProtection="0"/>
    <xf numFmtId="167" fontId="19" fillId="0" borderId="0" applyFont="0" applyFill="0" applyBorder="0" applyAlignment="0" applyProtection="0"/>
    <xf numFmtId="166" fontId="29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16" borderId="1" applyNumberFormat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2" fontId="36" fillId="0" borderId="0"/>
    <xf numFmtId="0" fontId="37" fillId="17" borderId="0" applyNumberFormat="0" applyBorder="0" applyAlignment="0" applyProtection="0"/>
    <xf numFmtId="0" fontId="19" fillId="0" borderId="0"/>
    <xf numFmtId="0" fontId="20" fillId="0" borderId="0"/>
    <xf numFmtId="0" fontId="22" fillId="0" borderId="0"/>
    <xf numFmtId="0" fontId="38" fillId="0" borderId="0"/>
    <xf numFmtId="0" fontId="39" fillId="0" borderId="0"/>
    <xf numFmtId="0" fontId="19" fillId="0" borderId="0"/>
    <xf numFmtId="0" fontId="22" fillId="0" borderId="0"/>
    <xf numFmtId="0" fontId="20" fillId="0" borderId="0"/>
    <xf numFmtId="0" fontId="28" fillId="0" borderId="0"/>
    <xf numFmtId="0" fontId="27" fillId="0" borderId="0"/>
    <xf numFmtId="0" fontId="22" fillId="18" borderId="5" applyNumberFormat="0" applyFont="0" applyAlignment="0" applyProtection="0"/>
    <xf numFmtId="0" fontId="40" fillId="0" borderId="6" applyNumberFormat="0" applyFill="0" applyAlignment="0" applyProtection="0"/>
    <xf numFmtId="49" fontId="41" fillId="0" borderId="0"/>
    <xf numFmtId="0" fontId="42" fillId="0" borderId="7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8">
      <protection locked="0"/>
    </xf>
    <xf numFmtId="0" fontId="45" fillId="0" borderId="0"/>
    <xf numFmtId="0" fontId="46" fillId="7" borderId="9" applyNumberFormat="0" applyAlignment="0" applyProtection="0"/>
    <xf numFmtId="0" fontId="47" fillId="19" borderId="9" applyNumberFormat="0" applyAlignment="0" applyProtection="0"/>
    <xf numFmtId="0" fontId="48" fillId="19" borderId="10" applyNumberFormat="0" applyAlignment="0" applyProtection="0"/>
    <xf numFmtId="0" fontId="49" fillId="0" borderId="0" applyNumberFormat="0" applyFill="0" applyBorder="0" applyAlignment="0" applyProtection="0"/>
    <xf numFmtId="0" fontId="50" fillId="3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23" borderId="0" applyNumberFormat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43" fontId="51" fillId="0" borderId="0" applyFont="0" applyFill="0" applyBorder="0" applyAlignment="0" applyProtection="0"/>
    <xf numFmtId="0" fontId="17" fillId="0" borderId="0"/>
    <xf numFmtId="43" fontId="52" fillId="0" borderId="0" applyFont="0" applyFill="0" applyBorder="0" applyAlignment="0" applyProtection="0"/>
    <xf numFmtId="0" fontId="16" fillId="0" borderId="0"/>
    <xf numFmtId="43" fontId="53" fillId="0" borderId="0" applyFont="0" applyFill="0" applyBorder="0" applyAlignment="0" applyProtection="0"/>
    <xf numFmtId="0" fontId="15" fillId="0" borderId="0"/>
    <xf numFmtId="43" fontId="54" fillId="0" borderId="0" applyFont="0" applyFill="0" applyBorder="0" applyAlignment="0" applyProtection="0"/>
    <xf numFmtId="0" fontId="23" fillId="0" borderId="0"/>
    <xf numFmtId="43" fontId="55" fillId="0" borderId="0" applyFont="0" applyFill="0" applyBorder="0" applyAlignment="0" applyProtection="0"/>
    <xf numFmtId="0" fontId="14" fillId="0" borderId="0"/>
    <xf numFmtId="0" fontId="19" fillId="0" borderId="0"/>
    <xf numFmtId="0" fontId="13" fillId="0" borderId="0"/>
    <xf numFmtId="9" fontId="19" fillId="0" borderId="0" applyFont="0" applyFill="0" applyBorder="0" applyAlignment="0" applyProtection="0"/>
    <xf numFmtId="0" fontId="22" fillId="0" borderId="0"/>
    <xf numFmtId="0" fontId="12" fillId="0" borderId="0"/>
    <xf numFmtId="0" fontId="11" fillId="0" borderId="0"/>
    <xf numFmtId="0" fontId="10" fillId="0" borderId="0"/>
    <xf numFmtId="0" fontId="19" fillId="0" borderId="0"/>
    <xf numFmtId="0" fontId="1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9" fillId="36" borderId="0" applyNumberFormat="0" applyBorder="0" applyAlignment="0" applyProtection="0"/>
    <xf numFmtId="0" fontId="59" fillId="37" borderId="0" applyNumberFormat="0" applyBorder="0" applyAlignment="0" applyProtection="0"/>
    <xf numFmtId="0" fontId="59" fillId="38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60" fillId="42" borderId="0" applyNumberFormat="0" applyBorder="0" applyAlignment="0" applyProtection="0"/>
    <xf numFmtId="0" fontId="61" fillId="43" borderId="18" applyNumberFormat="0" applyAlignment="0" applyProtection="0"/>
    <xf numFmtId="0" fontId="62" fillId="0" borderId="19" applyNumberFormat="0" applyFill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4" fillId="0" borderId="0" applyNumberFormat="0" applyFill="0" applyBorder="0" applyAlignment="0" applyProtection="0"/>
    <xf numFmtId="0" fontId="65" fillId="44" borderId="0" applyNumberFormat="0" applyBorder="0" applyAlignment="0" applyProtection="0"/>
    <xf numFmtId="0" fontId="58" fillId="45" borderId="22" applyNumberFormat="0" applyFont="0" applyAlignment="0" applyProtection="0"/>
    <xf numFmtId="0" fontId="66" fillId="0" borderId="23" applyNumberFormat="0" applyFill="0" applyAlignment="0" applyProtection="0"/>
    <xf numFmtId="0" fontId="67" fillId="0" borderId="24" applyNumberFormat="0" applyFill="0" applyAlignment="0" applyProtection="0"/>
    <xf numFmtId="0" fontId="68" fillId="0" borderId="0" applyNumberFormat="0" applyFill="0" applyBorder="0" applyAlignment="0" applyProtection="0"/>
    <xf numFmtId="0" fontId="69" fillId="46" borderId="25" applyNumberFormat="0" applyAlignment="0" applyProtection="0"/>
    <xf numFmtId="0" fontId="70" fillId="47" borderId="25" applyNumberFormat="0" applyAlignment="0" applyProtection="0"/>
    <xf numFmtId="0" fontId="71" fillId="47" borderId="26" applyNumberFormat="0" applyAlignment="0" applyProtection="0"/>
    <xf numFmtId="0" fontId="72" fillId="0" borderId="0" applyNumberFormat="0" applyFill="0" applyBorder="0" applyAlignment="0" applyProtection="0"/>
    <xf numFmtId="0" fontId="73" fillId="48" borderId="0" applyNumberFormat="0" applyBorder="0" applyAlignment="0" applyProtection="0"/>
    <xf numFmtId="0" fontId="59" fillId="49" borderId="0" applyNumberFormat="0" applyBorder="0" applyAlignment="0" applyProtection="0"/>
    <xf numFmtId="0" fontId="59" fillId="50" borderId="0" applyNumberFormat="0" applyBorder="0" applyAlignment="0" applyProtection="0"/>
    <xf numFmtId="0" fontId="59" fillId="51" borderId="0" applyNumberFormat="0" applyBorder="0" applyAlignment="0" applyProtection="0"/>
    <xf numFmtId="0" fontId="59" fillId="52" borderId="0" applyNumberFormat="0" applyBorder="0" applyAlignment="0" applyProtection="0"/>
    <xf numFmtId="0" fontId="59" fillId="53" borderId="0" applyNumberFormat="0" applyBorder="0" applyAlignment="0" applyProtection="0"/>
    <xf numFmtId="0" fontId="59" fillId="54" borderId="0" applyNumberFormat="0" applyBorder="0" applyAlignment="0" applyProtection="0"/>
    <xf numFmtId="9" fontId="19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9" fontId="74" fillId="0" borderId="0" applyFont="0" applyFill="0" applyBorder="0" applyAlignment="0" applyProtection="0"/>
    <xf numFmtId="0" fontId="75" fillId="0" borderId="0"/>
    <xf numFmtId="0" fontId="19" fillId="0" borderId="0"/>
    <xf numFmtId="9" fontId="75" fillId="0" borderId="0" applyFont="0" applyFill="0" applyBorder="0" applyAlignment="0" applyProtection="0"/>
    <xf numFmtId="0" fontId="76" fillId="0" borderId="0"/>
    <xf numFmtId="168" fontId="76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19" fillId="0" borderId="0"/>
    <xf numFmtId="0" fontId="23" fillId="0" borderId="0"/>
    <xf numFmtId="0" fontId="22" fillId="0" borderId="0"/>
    <xf numFmtId="0" fontId="19" fillId="0" borderId="0"/>
    <xf numFmtId="0" fontId="22" fillId="0" borderId="0"/>
    <xf numFmtId="0" fontId="107" fillId="0" borderId="0"/>
    <xf numFmtId="0" fontId="22" fillId="0" borderId="0"/>
    <xf numFmtId="0" fontId="22" fillId="0" borderId="0"/>
    <xf numFmtId="0" fontId="107" fillId="0" borderId="0"/>
    <xf numFmtId="0" fontId="107" fillId="0" borderId="0"/>
    <xf numFmtId="0" fontId="107" fillId="0" borderId="0"/>
    <xf numFmtId="0" fontId="107" fillId="0" borderId="0"/>
  </cellStyleXfs>
  <cellXfs count="973">
    <xf numFmtId="0" fontId="0" fillId="0" borderId="0" xfId="0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19" fillId="0" borderId="15" xfId="0" applyFont="1" applyFill="1" applyBorder="1" applyAlignment="1"/>
    <xf numFmtId="0" fontId="19" fillId="0" borderId="16" xfId="0" applyFont="1" applyFill="1" applyBorder="1" applyAlignment="1"/>
    <xf numFmtId="3" fontId="19" fillId="0" borderId="0" xfId="0" applyNumberFormat="1" applyFont="1" applyFill="1" applyBorder="1"/>
    <xf numFmtId="0" fontId="19" fillId="0" borderId="14" xfId="0" applyFont="1" applyFill="1" applyBorder="1" applyAlignment="1">
      <alignment horizontal="center"/>
    </xf>
    <xf numFmtId="0" fontId="19" fillId="0" borderId="14" xfId="0" applyFont="1" applyFill="1" applyBorder="1"/>
    <xf numFmtId="2" fontId="19" fillId="0" borderId="14" xfId="0" applyNumberFormat="1" applyFont="1" applyFill="1" applyBorder="1" applyAlignment="1">
      <alignment wrapText="1"/>
    </xf>
    <xf numFmtId="43" fontId="19" fillId="0" borderId="0" xfId="65" applyFont="1" applyFill="1" applyBorder="1"/>
    <xf numFmtId="43" fontId="19" fillId="0" borderId="17" xfId="65" applyFont="1" applyFill="1" applyBorder="1"/>
    <xf numFmtId="0" fontId="19" fillId="0" borderId="14" xfId="0" applyFont="1" applyFill="1" applyBorder="1" applyAlignment="1">
      <alignment vertical="center"/>
    </xf>
    <xf numFmtId="0" fontId="56" fillId="0" borderId="0" xfId="75" applyFont="1" applyFill="1"/>
    <xf numFmtId="0" fontId="57" fillId="0" borderId="0" xfId="75" applyFont="1" applyFill="1"/>
    <xf numFmtId="0" fontId="19" fillId="0" borderId="14" xfId="0" applyFont="1" applyFill="1" applyBorder="1" applyAlignment="1">
      <alignment horizontal="center" wrapText="1"/>
    </xf>
    <xf numFmtId="49" fontId="19" fillId="0" borderId="14" xfId="38" applyNumberFormat="1" applyFont="1" applyFill="1" applyBorder="1" applyAlignment="1">
      <alignment horizontal="center" wrapText="1"/>
    </xf>
    <xf numFmtId="0" fontId="19" fillId="0" borderId="0" xfId="40" applyFont="1" applyFill="1"/>
    <xf numFmtId="0" fontId="56" fillId="0" borderId="0" xfId="38" applyFont="1" applyFill="1"/>
    <xf numFmtId="0" fontId="56" fillId="0" borderId="0" xfId="38" applyFont="1" applyFill="1" applyAlignment="1">
      <alignment horizontal="right"/>
    </xf>
    <xf numFmtId="0" fontId="56" fillId="0" borderId="14" xfId="38" applyFont="1" applyFill="1" applyBorder="1" applyAlignment="1">
      <alignment horizontal="center"/>
    </xf>
    <xf numFmtId="49" fontId="56" fillId="0" borderId="14" xfId="38" applyNumberFormat="1" applyFont="1" applyFill="1" applyBorder="1" applyAlignment="1">
      <alignment horizontal="center" wrapText="1"/>
    </xf>
    <xf numFmtId="0" fontId="56" fillId="0" borderId="14" xfId="38" applyFont="1" applyFill="1" applyBorder="1"/>
    <xf numFmtId="3" fontId="56" fillId="0" borderId="14" xfId="38" applyNumberFormat="1" applyFont="1" applyFill="1" applyBorder="1"/>
    <xf numFmtId="3" fontId="56" fillId="0" borderId="0" xfId="38" applyNumberFormat="1" applyFont="1" applyFill="1"/>
    <xf numFmtId="0" fontId="56" fillId="0" borderId="0" xfId="40" applyFont="1" applyFill="1"/>
    <xf numFmtId="0" fontId="56" fillId="0" borderId="0" xfId="39" applyFont="1" applyFill="1"/>
    <xf numFmtId="0" fontId="56" fillId="0" borderId="0" xfId="0" applyFont="1" applyFill="1"/>
    <xf numFmtId="0" fontId="56" fillId="0" borderId="0" xfId="0" applyFont="1" applyFill="1" applyAlignment="1">
      <alignment horizontal="right"/>
    </xf>
    <xf numFmtId="0" fontId="56" fillId="0" borderId="0" xfId="0" applyFont="1" applyFill="1" applyBorder="1"/>
    <xf numFmtId="0" fontId="56" fillId="0" borderId="0" xfId="41" applyFont="1" applyFill="1"/>
    <xf numFmtId="0" fontId="56" fillId="0" borderId="0" xfId="41" applyFont="1" applyFill="1" applyAlignment="1">
      <alignment horizontal="right"/>
    </xf>
    <xf numFmtId="0" fontId="56" fillId="0" borderId="0" xfId="41" applyFont="1" applyFill="1" applyBorder="1"/>
    <xf numFmtId="0" fontId="56" fillId="0" borderId="0" xfId="41" applyFont="1" applyFill="1" applyBorder="1" applyAlignment="1">
      <alignment horizontal="right"/>
    </xf>
    <xf numFmtId="0" fontId="56" fillId="0" borderId="14" xfId="41" applyFont="1" applyFill="1" applyBorder="1" applyAlignment="1">
      <alignment horizontal="center" wrapText="1"/>
    </xf>
    <xf numFmtId="0" fontId="56" fillId="0" borderId="0" xfId="41" applyFont="1" applyFill="1" applyBorder="1" applyAlignment="1">
      <alignment wrapText="1"/>
    </xf>
    <xf numFmtId="0" fontId="56" fillId="0" borderId="14" xfId="41" applyFont="1" applyFill="1" applyBorder="1" applyAlignment="1">
      <alignment horizontal="center"/>
    </xf>
    <xf numFmtId="0" fontId="56" fillId="0" borderId="15" xfId="41" applyFont="1" applyFill="1" applyBorder="1" applyAlignment="1">
      <alignment horizontal="left" wrapText="1"/>
    </xf>
    <xf numFmtId="0" fontId="56" fillId="0" borderId="15" xfId="41" applyFont="1" applyFill="1" applyBorder="1" applyAlignment="1">
      <alignment horizontal="center" wrapText="1"/>
    </xf>
    <xf numFmtId="0" fontId="56" fillId="0" borderId="15" xfId="41" applyFont="1" applyFill="1" applyBorder="1" applyAlignment="1">
      <alignment horizontal="center"/>
    </xf>
    <xf numFmtId="0" fontId="56" fillId="0" borderId="16" xfId="41" applyFont="1" applyFill="1" applyBorder="1"/>
    <xf numFmtId="3" fontId="56" fillId="0" borderId="16" xfId="41" applyNumberFormat="1" applyFont="1" applyFill="1" applyBorder="1"/>
    <xf numFmtId="2" fontId="56" fillId="0" borderId="16" xfId="41" applyNumberFormat="1" applyFont="1" applyFill="1" applyBorder="1"/>
    <xf numFmtId="3" fontId="56" fillId="0" borderId="0" xfId="41" applyNumberFormat="1" applyFont="1" applyFill="1" applyBorder="1"/>
    <xf numFmtId="2" fontId="56" fillId="0" borderId="0" xfId="41" applyNumberFormat="1" applyFont="1" applyFill="1" applyBorder="1"/>
    <xf numFmtId="0" fontId="56" fillId="0" borderId="16" xfId="41" applyFont="1" applyFill="1" applyBorder="1" applyAlignment="1">
      <alignment wrapText="1"/>
    </xf>
    <xf numFmtId="3" fontId="56" fillId="0" borderId="16" xfId="41" applyNumberFormat="1" applyFont="1" applyFill="1" applyBorder="1" applyAlignment="1">
      <alignment wrapText="1"/>
    </xf>
    <xf numFmtId="3" fontId="56" fillId="0" borderId="16" xfId="41" quotePrefix="1" applyNumberFormat="1" applyFont="1" applyFill="1" applyBorder="1"/>
    <xf numFmtId="0" fontId="56" fillId="0" borderId="14" xfId="41" applyFont="1" applyFill="1" applyBorder="1" applyAlignment="1">
      <alignment wrapText="1"/>
    </xf>
    <xf numFmtId="3" fontId="56" fillId="0" borderId="14" xfId="41" applyNumberFormat="1" applyFont="1" applyFill="1" applyBorder="1" applyAlignment="1">
      <alignment wrapText="1"/>
    </xf>
    <xf numFmtId="3" fontId="56" fillId="0" borderId="14" xfId="41" applyNumberFormat="1" applyFont="1" applyFill="1" applyBorder="1"/>
    <xf numFmtId="2" fontId="56" fillId="0" borderId="14" xfId="41" applyNumberFormat="1" applyFont="1" applyFill="1" applyBorder="1"/>
    <xf numFmtId="4" fontId="56" fillId="0" borderId="0" xfId="41" applyNumberFormat="1" applyFont="1" applyFill="1" applyBorder="1"/>
    <xf numFmtId="0" fontId="56" fillId="0" borderId="16" xfId="0" applyFont="1" applyFill="1" applyBorder="1"/>
    <xf numFmtId="3" fontId="56" fillId="0" borderId="17" xfId="0" applyNumberFormat="1" applyFont="1" applyFill="1" applyBorder="1"/>
    <xf numFmtId="3" fontId="56" fillId="0" borderId="16" xfId="0" applyNumberFormat="1" applyFont="1" applyBorder="1"/>
    <xf numFmtId="3" fontId="56" fillId="0" borderId="16" xfId="0" applyNumberFormat="1" applyFont="1" applyFill="1" applyBorder="1"/>
    <xf numFmtId="0" fontId="56" fillId="0" borderId="14" xfId="0" applyFont="1" applyFill="1" applyBorder="1"/>
    <xf numFmtId="3" fontId="56" fillId="0" borderId="14" xfId="0" applyNumberFormat="1" applyFont="1" applyFill="1" applyBorder="1"/>
    <xf numFmtId="3" fontId="56" fillId="0" borderId="16" xfId="0" applyNumberFormat="1" applyFont="1" applyFill="1" applyBorder="1" applyAlignment="1"/>
    <xf numFmtId="3" fontId="56" fillId="0" borderId="16" xfId="0" applyNumberFormat="1" applyFont="1" applyFill="1" applyBorder="1" applyAlignment="1">
      <alignment wrapText="1"/>
    </xf>
    <xf numFmtId="3" fontId="56" fillId="0" borderId="17" xfId="0" applyNumberFormat="1" applyFont="1" applyFill="1" applyBorder="1" applyAlignment="1">
      <alignment wrapText="1"/>
    </xf>
    <xf numFmtId="3" fontId="56" fillId="0" borderId="0" xfId="0" applyNumberFormat="1" applyFont="1" applyFill="1" applyAlignment="1">
      <alignment wrapText="1"/>
    </xf>
    <xf numFmtId="3" fontId="56" fillId="0" borderId="11" xfId="0" applyNumberFormat="1" applyFont="1" applyFill="1" applyBorder="1"/>
    <xf numFmtId="0" fontId="56" fillId="0" borderId="13" xfId="0" applyFont="1" applyFill="1" applyBorder="1" applyAlignment="1"/>
    <xf numFmtId="3" fontId="56" fillId="0" borderId="12" xfId="0" applyNumberFormat="1" applyFont="1" applyFill="1" applyBorder="1"/>
    <xf numFmtId="0" fontId="56" fillId="0" borderId="16" xfId="0" applyFont="1" applyFill="1" applyBorder="1" applyAlignment="1"/>
    <xf numFmtId="4" fontId="56" fillId="0" borderId="16" xfId="0" applyNumberFormat="1" applyFont="1" applyFill="1" applyBorder="1" applyAlignment="1"/>
    <xf numFmtId="2" fontId="56" fillId="0" borderId="16" xfId="0" applyNumberFormat="1" applyFont="1" applyFill="1" applyBorder="1"/>
    <xf numFmtId="0" fontId="56" fillId="0" borderId="16" xfId="42" applyFont="1" applyFill="1" applyBorder="1"/>
    <xf numFmtId="3" fontId="56" fillId="0" borderId="16" xfId="42" applyNumberFormat="1" applyFont="1" applyFill="1" applyBorder="1"/>
    <xf numFmtId="0" fontId="56" fillId="0" borderId="13" xfId="42" applyFont="1" applyFill="1" applyBorder="1"/>
    <xf numFmtId="3" fontId="56" fillId="0" borderId="13" xfId="42" applyNumberFormat="1" applyFont="1" applyFill="1" applyBorder="1"/>
    <xf numFmtId="0" fontId="56" fillId="0" borderId="14" xfId="42" applyFont="1" applyFill="1" applyBorder="1"/>
    <xf numFmtId="3" fontId="56" fillId="0" borderId="14" xfId="42" applyNumberFormat="1" applyFont="1" applyFill="1" applyBorder="1"/>
    <xf numFmtId="4" fontId="56" fillId="0" borderId="16" xfId="0" applyNumberFormat="1" applyFont="1" applyFill="1" applyBorder="1"/>
    <xf numFmtId="4" fontId="56" fillId="0" borderId="14" xfId="0" applyNumberFormat="1" applyFont="1" applyFill="1" applyBorder="1"/>
    <xf numFmtId="3" fontId="56" fillId="0" borderId="0" xfId="0" applyNumberFormat="1" applyFont="1" applyFill="1"/>
    <xf numFmtId="0" fontId="23" fillId="0" borderId="0" xfId="0" applyFont="1" applyFill="1" applyBorder="1"/>
    <xf numFmtId="3" fontId="19" fillId="0" borderId="14" xfId="0" applyNumberFormat="1" applyFont="1" applyFill="1" applyBorder="1" applyAlignment="1">
      <alignment horizontal="right"/>
    </xf>
    <xf numFmtId="0" fontId="2" fillId="0" borderId="0" xfId="135"/>
    <xf numFmtId="3" fontId="19" fillId="0" borderId="14" xfId="0" applyNumberFormat="1" applyFont="1" applyFill="1" applyBorder="1"/>
    <xf numFmtId="49" fontId="1" fillId="0" borderId="14" xfId="38" applyNumberFormat="1" applyFont="1" applyFill="1" applyBorder="1" applyAlignment="1">
      <alignment horizontal="center" wrapText="1"/>
    </xf>
    <xf numFmtId="0" fontId="0" fillId="0" borderId="0" xfId="0" applyFill="1"/>
    <xf numFmtId="0" fontId="1" fillId="0" borderId="0" xfId="75" applyFont="1" applyFill="1"/>
    <xf numFmtId="0" fontId="56" fillId="0" borderId="15" xfId="38" applyFont="1" applyFill="1" applyBorder="1"/>
    <xf numFmtId="3" fontId="56" fillId="0" borderId="15" xfId="38" applyNumberFormat="1" applyFont="1" applyFill="1" applyBorder="1"/>
    <xf numFmtId="0" fontId="56" fillId="0" borderId="16" xfId="38" applyFont="1" applyFill="1" applyBorder="1"/>
    <xf numFmtId="3" fontId="56" fillId="0" borderId="16" xfId="38" applyNumberFormat="1" applyFont="1" applyFill="1" applyBorder="1"/>
    <xf numFmtId="3" fontId="56" fillId="0" borderId="13" xfId="38" applyNumberFormat="1" applyFont="1" applyFill="1" applyBorder="1"/>
    <xf numFmtId="0" fontId="1" fillId="0" borderId="13" xfId="38" applyFont="1" applyFill="1" applyBorder="1"/>
    <xf numFmtId="0" fontId="19" fillId="0" borderId="0" xfId="0" applyFont="1"/>
    <xf numFmtId="0" fontId="56" fillId="0" borderId="13" xfId="38" applyFont="1" applyFill="1" applyBorder="1"/>
    <xf numFmtId="0" fontId="77" fillId="0" borderId="0" xfId="0" applyFont="1" applyBorder="1" applyAlignment="1">
      <alignment horizontal="center"/>
    </xf>
    <xf numFmtId="0" fontId="23" fillId="0" borderId="0" xfId="0" applyFont="1"/>
    <xf numFmtId="0" fontId="78" fillId="0" borderId="0" xfId="0" applyFont="1"/>
    <xf numFmtId="0" fontId="23" fillId="0" borderId="0" xfId="0" applyFont="1" applyAlignment="1">
      <alignment horizontal="right"/>
    </xf>
    <xf numFmtId="0" fontId="78" fillId="0" borderId="0" xfId="0" applyFont="1" applyAlignment="1">
      <alignment horizontal="right"/>
    </xf>
    <xf numFmtId="0" fontId="79" fillId="0" borderId="28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3" fillId="0" borderId="31" xfId="0" applyFont="1" applyBorder="1"/>
    <xf numFmtId="0" fontId="79" fillId="0" borderId="32" xfId="0" applyFont="1" applyBorder="1" applyAlignment="1">
      <alignment horizontal="center" wrapText="1"/>
    </xf>
    <xf numFmtId="14" fontId="23" fillId="0" borderId="31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49" fontId="23" fillId="0" borderId="31" xfId="0" applyNumberFormat="1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3" fillId="0" borderId="27" xfId="0" applyFont="1" applyBorder="1"/>
    <xf numFmtId="0" fontId="23" fillId="0" borderId="35" xfId="0" applyFont="1" applyBorder="1"/>
    <xf numFmtId="0" fontId="23" fillId="0" borderId="0" xfId="0" applyFont="1" applyBorder="1"/>
    <xf numFmtId="0" fontId="23" fillId="0" borderId="36" xfId="0" applyFont="1" applyBorder="1"/>
    <xf numFmtId="0" fontId="23" fillId="0" borderId="37" xfId="0" applyFont="1" applyBorder="1" applyAlignment="1">
      <alignment horizontal="left"/>
    </xf>
    <xf numFmtId="169" fontId="23" fillId="0" borderId="36" xfId="0" applyNumberFormat="1" applyFont="1" applyBorder="1" applyAlignment="1">
      <alignment horizontal="right"/>
    </xf>
    <xf numFmtId="169" fontId="23" fillId="0" borderId="0" xfId="0" applyNumberFormat="1" applyFont="1" applyBorder="1" applyAlignment="1">
      <alignment horizontal="right"/>
    </xf>
    <xf numFmtId="0" fontId="78" fillId="0" borderId="36" xfId="0" applyFont="1" applyBorder="1"/>
    <xf numFmtId="0" fontId="78" fillId="0" borderId="37" xfId="0" applyFont="1" applyBorder="1"/>
    <xf numFmtId="169" fontId="78" fillId="0" borderId="0" xfId="0" applyNumberFormat="1" applyFont="1" applyBorder="1"/>
    <xf numFmtId="0" fontId="23" fillId="0" borderId="37" xfId="0" applyFont="1" applyBorder="1"/>
    <xf numFmtId="169" fontId="23" fillId="0" borderId="36" xfId="0" applyNumberFormat="1" applyFont="1" applyBorder="1"/>
    <xf numFmtId="169" fontId="23" fillId="0" borderId="31" xfId="0" applyNumberFormat="1" applyFont="1" applyBorder="1"/>
    <xf numFmtId="3" fontId="23" fillId="0" borderId="0" xfId="0" applyNumberFormat="1" applyFont="1" applyBorder="1" applyAlignment="1">
      <alignment horizontal="right"/>
    </xf>
    <xf numFmtId="3" fontId="80" fillId="0" borderId="0" xfId="0" applyNumberFormat="1" applyFont="1" applyBorder="1" applyAlignment="1">
      <alignment horizontal="right"/>
    </xf>
    <xf numFmtId="0" fontId="81" fillId="0" borderId="0" xfId="0" applyFont="1"/>
    <xf numFmtId="3" fontId="77" fillId="0" borderId="0" xfId="0" applyNumberFormat="1" applyFont="1" applyBorder="1" applyAlignment="1">
      <alignment horizontal="right"/>
    </xf>
    <xf numFmtId="0" fontId="77" fillId="0" borderId="34" xfId="0" applyFont="1" applyBorder="1" applyAlignment="1">
      <alignment horizontal="center"/>
    </xf>
    <xf numFmtId="0" fontId="80" fillId="0" borderId="34" xfId="0" applyFont="1" applyBorder="1" applyAlignment="1">
      <alignment horizontal="center"/>
    </xf>
    <xf numFmtId="0" fontId="80" fillId="0" borderId="30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77" fillId="0" borderId="36" xfId="0" applyFont="1" applyBorder="1" applyAlignment="1">
      <alignment horizontal="center"/>
    </xf>
    <xf numFmtId="3" fontId="80" fillId="0" borderId="27" xfId="0" applyNumberFormat="1" applyFont="1" applyBorder="1" applyAlignment="1">
      <alignment horizontal="right"/>
    </xf>
    <xf numFmtId="3" fontId="19" fillId="0" borderId="38" xfId="0" applyNumberFormat="1" applyFont="1" applyBorder="1" applyAlignment="1">
      <alignment horizontal="right"/>
    </xf>
    <xf numFmtId="3" fontId="80" fillId="0" borderId="36" xfId="0" applyNumberFormat="1" applyFont="1" applyBorder="1" applyAlignment="1">
      <alignment horizontal="right"/>
    </xf>
    <xf numFmtId="3" fontId="82" fillId="0" borderId="36" xfId="0" applyNumberFormat="1" applyFont="1" applyBorder="1" applyAlignment="1">
      <alignment horizontal="right"/>
    </xf>
    <xf numFmtId="3" fontId="80" fillId="0" borderId="34" xfId="0" applyNumberFormat="1" applyFont="1" applyBorder="1" applyAlignment="1">
      <alignment horizontal="right"/>
    </xf>
    <xf numFmtId="3" fontId="80" fillId="0" borderId="30" xfId="0" applyNumberFormat="1" applyFont="1" applyBorder="1" applyAlignment="1">
      <alignment horizontal="right"/>
    </xf>
    <xf numFmtId="0" fontId="77" fillId="0" borderId="0" xfId="0" applyFont="1" applyBorder="1" applyAlignment="1">
      <alignment horizontal="left"/>
    </xf>
    <xf numFmtId="0" fontId="77" fillId="0" borderId="0" xfId="0" applyFont="1" applyFill="1" applyBorder="1" applyAlignment="1">
      <alignment horizontal="left"/>
    </xf>
    <xf numFmtId="0" fontId="77" fillId="0" borderId="35" xfId="0" applyFont="1" applyBorder="1" applyAlignment="1">
      <alignment horizontal="center"/>
    </xf>
    <xf numFmtId="0" fontId="80" fillId="0" borderId="27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80" fillId="0" borderId="39" xfId="0" applyFont="1" applyBorder="1" applyAlignment="1">
      <alignment horizontal="center"/>
    </xf>
    <xf numFmtId="0" fontId="77" fillId="0" borderId="32" xfId="0" applyFont="1" applyBorder="1" applyAlignment="1">
      <alignment horizontal="center"/>
    </xf>
    <xf numFmtId="0" fontId="80" fillId="0" borderId="31" xfId="0" applyFont="1" applyBorder="1" applyAlignment="1">
      <alignment horizontal="center"/>
    </xf>
    <xf numFmtId="0" fontId="80" fillId="0" borderId="33" xfId="0" applyFont="1" applyBorder="1" applyAlignment="1">
      <alignment horizontal="center"/>
    </xf>
    <xf numFmtId="0" fontId="77" fillId="0" borderId="37" xfId="0" applyFont="1" applyBorder="1" applyAlignment="1">
      <alignment horizontal="center"/>
    </xf>
    <xf numFmtId="3" fontId="80" fillId="0" borderId="38" xfId="0" applyNumberFormat="1" applyFont="1" applyBorder="1" applyAlignment="1">
      <alignment horizontal="right"/>
    </xf>
    <xf numFmtId="0" fontId="77" fillId="0" borderId="28" xfId="0" applyFont="1" applyBorder="1" applyAlignment="1">
      <alignment horizontal="center"/>
    </xf>
    <xf numFmtId="3" fontId="22" fillId="0" borderId="0" xfId="0" applyNumberFormat="1" applyFont="1" applyBorder="1"/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/>
    <xf numFmtId="0" fontId="83" fillId="0" borderId="29" xfId="0" applyFont="1" applyBorder="1" applyAlignment="1"/>
    <xf numFmtId="0" fontId="83" fillId="0" borderId="30" xfId="0" applyFont="1" applyBorder="1" applyAlignment="1"/>
    <xf numFmtId="0" fontId="83" fillId="0" borderId="0" xfId="0" applyFont="1" applyBorder="1" applyAlignment="1">
      <alignment horizontal="center"/>
    </xf>
    <xf numFmtId="0" fontId="83" fillId="0" borderId="36" xfId="0" applyFont="1" applyBorder="1"/>
    <xf numFmtId="0" fontId="83" fillId="0" borderId="37" xfId="0" applyFont="1" applyBorder="1" applyAlignment="1">
      <alignment horizontal="left"/>
    </xf>
    <xf numFmtId="169" fontId="83" fillId="0" borderId="36" xfId="0" applyNumberFormat="1" applyFont="1" applyBorder="1" applyAlignment="1">
      <alignment horizontal="right"/>
    </xf>
    <xf numFmtId="169" fontId="83" fillId="0" borderId="0" xfId="0" applyNumberFormat="1" applyFont="1" applyBorder="1" applyAlignment="1">
      <alignment horizontal="right"/>
    </xf>
    <xf numFmtId="0" fontId="84" fillId="0" borderId="36" xfId="0" applyFont="1" applyBorder="1"/>
    <xf numFmtId="0" fontId="84" fillId="0" borderId="37" xfId="0" applyFont="1" applyBorder="1"/>
    <xf numFmtId="169" fontId="84" fillId="0" borderId="36" xfId="0" applyNumberFormat="1" applyFont="1" applyBorder="1"/>
    <xf numFmtId="169" fontId="84" fillId="0" borderId="0" xfId="0" applyNumberFormat="1" applyFont="1" applyBorder="1"/>
    <xf numFmtId="0" fontId="83" fillId="0" borderId="34" xfId="0" applyFont="1" applyBorder="1"/>
    <xf numFmtId="169" fontId="83" fillId="0" borderId="34" xfId="0" applyNumberFormat="1" applyFont="1" applyBorder="1" applyAlignment="1">
      <alignment horizontal="right"/>
    </xf>
    <xf numFmtId="0" fontId="0" fillId="0" borderId="34" xfId="0" applyBorder="1" applyAlignment="1">
      <alignment horizontal="center"/>
    </xf>
    <xf numFmtId="0" fontId="0" fillId="0" borderId="36" xfId="0" applyBorder="1"/>
    <xf numFmtId="3" fontId="22" fillId="0" borderId="38" xfId="0" applyNumberFormat="1" applyFont="1" applyBorder="1"/>
    <xf numFmtId="3" fontId="0" fillId="0" borderId="36" xfId="0" applyNumberFormat="1" applyBorder="1"/>
    <xf numFmtId="0" fontId="22" fillId="0" borderId="0" xfId="0" applyFont="1"/>
    <xf numFmtId="3" fontId="22" fillId="0" borderId="0" xfId="0" applyNumberFormat="1" applyFont="1"/>
    <xf numFmtId="0" fontId="22" fillId="0" borderId="31" xfId="0" applyFont="1" applyBorder="1" applyAlignment="1">
      <alignment horizontal="center"/>
    </xf>
    <xf numFmtId="3" fontId="22" fillId="0" borderId="36" xfId="0" applyNumberFormat="1" applyFont="1" applyBorder="1"/>
    <xf numFmtId="0" fontId="22" fillId="0" borderId="36" xfId="0" applyFont="1" applyBorder="1"/>
    <xf numFmtId="0" fontId="22" fillId="0" borderId="31" xfId="0" applyFont="1" applyBorder="1"/>
    <xf numFmtId="3" fontId="22" fillId="0" borderId="34" xfId="0" applyNumberFormat="1" applyFont="1" applyBorder="1"/>
    <xf numFmtId="0" fontId="0" fillId="0" borderId="34" xfId="0" applyBorder="1"/>
    <xf numFmtId="14" fontId="1" fillId="0" borderId="0" xfId="75" applyNumberFormat="1" applyFont="1" applyFill="1"/>
    <xf numFmtId="3" fontId="1" fillId="0" borderId="0" xfId="75" applyNumberFormat="1" applyFont="1" applyFill="1"/>
    <xf numFmtId="0" fontId="1" fillId="0" borderId="0" xfId="75" applyFont="1" applyFill="1" applyBorder="1" applyAlignment="1">
      <alignment horizontal="left"/>
    </xf>
    <xf numFmtId="0" fontId="1" fillId="0" borderId="0" xfId="75" applyFont="1" applyFill="1" applyBorder="1"/>
    <xf numFmtId="0" fontId="57" fillId="0" borderId="0" xfId="75" applyFont="1" applyFill="1" applyBorder="1"/>
    <xf numFmtId="3" fontId="1" fillId="0" borderId="0" xfId="75" applyNumberFormat="1" applyFont="1" applyFill="1" applyBorder="1"/>
    <xf numFmtId="0" fontId="1" fillId="0" borderId="0" xfId="75" applyFont="1" applyFill="1" applyBorder="1" applyAlignment="1">
      <alignment horizontal="right"/>
    </xf>
    <xf numFmtId="0" fontId="1" fillId="0" borderId="15" xfId="75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170" fontId="1" fillId="0" borderId="14" xfId="143" applyNumberFormat="1" applyFont="1" applyFill="1" applyBorder="1" applyAlignment="1">
      <alignment horizontal="center" wrapText="1"/>
    </xf>
    <xf numFmtId="0" fontId="1" fillId="0" borderId="14" xfId="75" applyFont="1" applyFill="1" applyBorder="1" applyAlignment="1">
      <alignment horizontal="center"/>
    </xf>
    <xf numFmtId="0" fontId="57" fillId="0" borderId="14" xfId="75" applyFont="1" applyFill="1" applyBorder="1" applyAlignment="1">
      <alignment horizontal="center"/>
    </xf>
    <xf numFmtId="0" fontId="1" fillId="0" borderId="14" xfId="144" applyFont="1" applyFill="1" applyBorder="1" applyAlignment="1">
      <alignment horizontal="center"/>
    </xf>
    <xf numFmtId="0" fontId="1" fillId="0" borderId="16" xfId="75" applyFont="1" applyFill="1" applyBorder="1" applyAlignment="1">
      <alignment horizontal="left"/>
    </xf>
    <xf numFmtId="0" fontId="1" fillId="0" borderId="16" xfId="75" applyFont="1" applyFill="1" applyBorder="1" applyAlignment="1">
      <alignment horizontal="center"/>
    </xf>
    <xf numFmtId="0" fontId="57" fillId="0" borderId="16" xfId="75" applyFont="1" applyFill="1" applyBorder="1" applyAlignment="1">
      <alignment horizontal="center"/>
    </xf>
    <xf numFmtId="0" fontId="1" fillId="0" borderId="16" xfId="75" applyFont="1" applyFill="1" applyBorder="1"/>
    <xf numFmtId="3" fontId="1" fillId="0" borderId="16" xfId="75" applyNumberFormat="1" applyFont="1" applyFill="1" applyBorder="1"/>
    <xf numFmtId="2" fontId="1" fillId="0" borderId="16" xfId="75" applyNumberFormat="1" applyFont="1" applyFill="1" applyBorder="1"/>
    <xf numFmtId="3" fontId="1" fillId="0" borderId="11" xfId="75" applyNumberFormat="1" applyFont="1" applyFill="1" applyBorder="1"/>
    <xf numFmtId="3" fontId="1" fillId="0" borderId="13" xfId="75" applyNumberFormat="1" applyFont="1" applyFill="1" applyBorder="1"/>
    <xf numFmtId="2" fontId="1" fillId="0" borderId="13" xfId="75" applyNumberFormat="1" applyFont="1" applyFill="1" applyBorder="1"/>
    <xf numFmtId="0" fontId="1" fillId="0" borderId="15" xfId="75" applyFont="1" applyFill="1" applyBorder="1"/>
    <xf numFmtId="3" fontId="1" fillId="0" borderId="15" xfId="75" applyNumberFormat="1" applyFont="1" applyFill="1" applyBorder="1"/>
    <xf numFmtId="0" fontId="1" fillId="0" borderId="13" xfId="75" applyFont="1" applyFill="1" applyBorder="1"/>
    <xf numFmtId="0" fontId="1" fillId="0" borderId="15" xfId="144" applyFont="1" applyFill="1" applyBorder="1"/>
    <xf numFmtId="0" fontId="57" fillId="0" borderId="15" xfId="144" applyFont="1" applyFill="1" applyBorder="1"/>
    <xf numFmtId="2" fontId="1" fillId="0" borderId="15" xfId="75" applyNumberFormat="1" applyFont="1" applyFill="1" applyBorder="1"/>
    <xf numFmtId="0" fontId="1" fillId="0" borderId="16" xfId="144" applyFont="1" applyFill="1" applyBorder="1"/>
    <xf numFmtId="3" fontId="1" fillId="0" borderId="16" xfId="144" applyNumberFormat="1" applyFont="1" applyFill="1" applyBorder="1"/>
    <xf numFmtId="3" fontId="1" fillId="0" borderId="13" xfId="144" applyNumberFormat="1" applyFont="1" applyFill="1" applyBorder="1"/>
    <xf numFmtId="0" fontId="1" fillId="0" borderId="0" xfId="145" applyFont="1" applyFill="1"/>
    <xf numFmtId="0" fontId="1" fillId="0" borderId="0" xfId="0" applyFont="1" applyFill="1"/>
    <xf numFmtId="3" fontId="0" fillId="0" borderId="0" xfId="0" applyNumberFormat="1" applyFill="1"/>
    <xf numFmtId="0" fontId="86" fillId="0" borderId="0" xfId="0" applyFont="1"/>
    <xf numFmtId="0" fontId="0" fillId="0" borderId="0" xfId="0" applyAlignment="1">
      <alignment horizontal="right"/>
    </xf>
    <xf numFmtId="2" fontId="87" fillId="0" borderId="0" xfId="0" applyNumberFormat="1" applyFont="1"/>
    <xf numFmtId="0" fontId="19" fillId="0" borderId="15" xfId="0" applyFont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55" borderId="15" xfId="0" applyNumberFormat="1" applyFont="1" applyFill="1" applyBorder="1" applyAlignment="1">
      <alignment horizontal="center" vertical="center" wrapText="1"/>
    </xf>
    <xf numFmtId="49" fontId="86" fillId="0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86" fillId="55" borderId="15" xfId="0" applyFont="1" applyFill="1" applyBorder="1" applyAlignment="1">
      <alignment horizontal="center"/>
    </xf>
    <xf numFmtId="0" fontId="86" fillId="0" borderId="15" xfId="0" applyFont="1" applyBorder="1" applyAlignment="1">
      <alignment horizontal="center"/>
    </xf>
    <xf numFmtId="0" fontId="86" fillId="0" borderId="1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40" xfId="0" applyBorder="1"/>
    <xf numFmtId="3" fontId="0" fillId="0" borderId="40" xfId="0" applyNumberFormat="1" applyFill="1" applyBorder="1"/>
    <xf numFmtId="3" fontId="0" fillId="0" borderId="15" xfId="0" applyNumberFormat="1" applyFill="1" applyBorder="1"/>
    <xf numFmtId="3" fontId="86" fillId="55" borderId="40" xfId="0" applyNumberFormat="1" applyFont="1" applyFill="1" applyBorder="1"/>
    <xf numFmtId="4" fontId="0" fillId="0" borderId="40" xfId="0" applyNumberFormat="1" applyBorder="1"/>
    <xf numFmtId="4" fontId="0" fillId="0" borderId="15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0" fillId="0" borderId="16" xfId="0" applyNumberFormat="1" applyFill="1" applyBorder="1"/>
    <xf numFmtId="3" fontId="86" fillId="0" borderId="17" xfId="0" applyNumberFormat="1" applyFont="1" applyBorder="1"/>
    <xf numFmtId="4" fontId="0" fillId="0" borderId="17" xfId="0" applyNumberFormat="1" applyBorder="1"/>
    <xf numFmtId="4" fontId="0" fillId="0" borderId="16" xfId="0" applyNumberFormat="1" applyBorder="1"/>
    <xf numFmtId="3" fontId="86" fillId="0" borderId="17" xfId="0" applyNumberFormat="1" applyFont="1" applyFill="1" applyBorder="1"/>
    <xf numFmtId="3" fontId="86" fillId="0" borderId="16" xfId="0" applyNumberFormat="1" applyFont="1" applyFill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3" fontId="0" fillId="0" borderId="17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19" fillId="56" borderId="17" xfId="0" applyFont="1" applyFill="1" applyBorder="1" applyAlignment="1">
      <alignment wrapText="1"/>
    </xf>
    <xf numFmtId="3" fontId="19" fillId="0" borderId="17" xfId="0" applyNumberFormat="1" applyFont="1" applyBorder="1"/>
    <xf numFmtId="0" fontId="0" fillId="0" borderId="41" xfId="0" applyBorder="1"/>
    <xf numFmtId="3" fontId="0" fillId="0" borderId="41" xfId="0" applyNumberFormat="1" applyFill="1" applyBorder="1"/>
    <xf numFmtId="3" fontId="0" fillId="0" borderId="42" xfId="0" applyNumberFormat="1" applyFill="1" applyBorder="1"/>
    <xf numFmtId="3" fontId="86" fillId="0" borderId="41" xfId="0" applyNumberFormat="1" applyFont="1" applyBorder="1"/>
    <xf numFmtId="4" fontId="0" fillId="0" borderId="41" xfId="0" applyNumberFormat="1" applyBorder="1"/>
    <xf numFmtId="4" fontId="0" fillId="0" borderId="42" xfId="0" applyNumberFormat="1" applyBorder="1"/>
    <xf numFmtId="0" fontId="0" fillId="0" borderId="13" xfId="0" applyBorder="1"/>
    <xf numFmtId="3" fontId="0" fillId="0" borderId="13" xfId="0" applyNumberFormat="1" applyFill="1" applyBorder="1" applyAlignment="1">
      <alignment horizontal="center"/>
    </xf>
    <xf numFmtId="3" fontId="86" fillId="0" borderId="13" xfId="0" applyNumberFormat="1" applyFont="1" applyFill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0" fontId="0" fillId="0" borderId="0" xfId="0" applyBorder="1"/>
    <xf numFmtId="3" fontId="0" fillId="0" borderId="0" xfId="0" applyNumberFormat="1" applyFill="1" applyBorder="1" applyAlignment="1">
      <alignment horizontal="center"/>
    </xf>
    <xf numFmtId="3" fontId="86" fillId="0" borderId="0" xfId="0" applyNumberFormat="1" applyFont="1" applyBorder="1"/>
    <xf numFmtId="3" fontId="0" fillId="0" borderId="0" xfId="0" applyNumberFormat="1" applyBorder="1" applyAlignment="1">
      <alignment horizontal="center"/>
    </xf>
    <xf numFmtId="0" fontId="21" fillId="0" borderId="0" xfId="0" applyFont="1" applyFill="1" applyBorder="1"/>
    <xf numFmtId="14" fontId="88" fillId="0" borderId="0" xfId="0" applyNumberFormat="1" applyFont="1" applyBorder="1" applyAlignment="1">
      <alignment horizontal="left"/>
    </xf>
    <xf numFmtId="0" fontId="19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86" fillId="55" borderId="13" xfId="0" applyNumberFormat="1" applyFont="1" applyFill="1" applyBorder="1"/>
    <xf numFmtId="4" fontId="0" fillId="0" borderId="0" xfId="0" applyNumberFormat="1" applyBorder="1"/>
    <xf numFmtId="3" fontId="86" fillId="0" borderId="13" xfId="0" applyNumberFormat="1" applyFont="1" applyBorder="1"/>
    <xf numFmtId="0" fontId="19" fillId="0" borderId="0" xfId="0" applyFont="1" applyFill="1"/>
    <xf numFmtId="0" fontId="23" fillId="0" borderId="0" xfId="78" applyFont="1" applyFill="1"/>
    <xf numFmtId="9" fontId="19" fillId="0" borderId="0" xfId="80" applyFont="1" applyFill="1"/>
    <xf numFmtId="171" fontId="19" fillId="0" borderId="0" xfId="0" applyNumberFormat="1" applyFont="1" applyFill="1"/>
    <xf numFmtId="10" fontId="19" fillId="0" borderId="0" xfId="0" applyNumberFormat="1" applyFont="1" applyFill="1"/>
    <xf numFmtId="3" fontId="19" fillId="0" borderId="0" xfId="0" applyNumberFormat="1" applyFont="1" applyFill="1"/>
    <xf numFmtId="4" fontId="19" fillId="0" borderId="0" xfId="80" applyNumberFormat="1" applyFont="1" applyFill="1"/>
    <xf numFmtId="3" fontId="19" fillId="0" borderId="0" xfId="0" applyNumberFormat="1" applyFont="1" applyFill="1" applyBorder="1" applyAlignment="1">
      <alignment horizontal="right"/>
    </xf>
    <xf numFmtId="172" fontId="19" fillId="0" borderId="0" xfId="0" applyNumberFormat="1" applyFont="1" applyFill="1" applyBorder="1" applyAlignment="1">
      <alignment horizontal="right"/>
    </xf>
    <xf numFmtId="4" fontId="19" fillId="0" borderId="0" xfId="0" applyNumberFormat="1" applyFont="1" applyFill="1"/>
    <xf numFmtId="173" fontId="0" fillId="0" borderId="0" xfId="0" applyNumberFormat="1" applyFill="1"/>
    <xf numFmtId="0" fontId="87" fillId="0" borderId="0" xfId="0" applyFont="1" applyFill="1"/>
    <xf numFmtId="0" fontId="87" fillId="0" borderId="0" xfId="0" applyFont="1" applyFill="1" applyAlignment="1">
      <alignment horizontal="center"/>
    </xf>
    <xf numFmtId="0" fontId="89" fillId="0" borderId="0" xfId="0" applyFont="1" applyFill="1" applyAlignment="1"/>
    <xf numFmtId="0" fontId="23" fillId="0" borderId="0" xfId="78" applyFont="1" applyFill="1" applyAlignment="1"/>
    <xf numFmtId="3" fontId="23" fillId="0" borderId="0" xfId="78" applyNumberFormat="1" applyFont="1" applyFill="1" applyBorder="1" applyAlignment="1">
      <alignment horizontal="right" wrapText="1"/>
    </xf>
    <xf numFmtId="3" fontId="23" fillId="0" borderId="0" xfId="78" applyNumberFormat="1" applyFont="1" applyFill="1"/>
    <xf numFmtId="0" fontId="19" fillId="0" borderId="0" xfId="78"/>
    <xf numFmtId="3" fontId="87" fillId="0" borderId="14" xfId="78" applyNumberFormat="1" applyFont="1" applyFill="1" applyBorder="1"/>
    <xf numFmtId="3" fontId="19" fillId="0" borderId="14" xfId="78" applyNumberFormat="1" applyFont="1" applyFill="1" applyBorder="1"/>
    <xf numFmtId="0" fontId="23" fillId="0" borderId="0" xfId="78" applyFont="1"/>
    <xf numFmtId="0" fontId="23" fillId="0" borderId="0" xfId="78" applyFont="1" applyBorder="1" applyAlignment="1"/>
    <xf numFmtId="0" fontId="23" fillId="0" borderId="0" xfId="78" applyFont="1" applyBorder="1" applyAlignment="1">
      <alignment horizontal="center" vertical="center" wrapText="1"/>
    </xf>
    <xf numFmtId="3" fontId="23" fillId="0" borderId="0" xfId="78" applyNumberFormat="1" applyFont="1"/>
    <xf numFmtId="0" fontId="19" fillId="0" borderId="0" xfId="78" applyAlignment="1">
      <alignment horizontal="right"/>
    </xf>
    <xf numFmtId="0" fontId="19" fillId="0" borderId="0" xfId="78" applyFill="1"/>
    <xf numFmtId="0" fontId="87" fillId="0" borderId="0" xfId="0" applyFont="1" applyFill="1" applyAlignment="1">
      <alignment horizontal="center" wrapText="1"/>
    </xf>
    <xf numFmtId="0" fontId="89" fillId="0" borderId="0" xfId="0" applyFont="1" applyFill="1" applyAlignment="1">
      <alignment vertical="center" wrapText="1"/>
    </xf>
    <xf numFmtId="49" fontId="23" fillId="0" borderId="0" xfId="78" applyNumberFormat="1" applyFont="1" applyFill="1" applyBorder="1" applyAlignment="1">
      <alignment horizontal="center" vertical="center"/>
    </xf>
    <xf numFmtId="3" fontId="89" fillId="0" borderId="0" xfId="0" applyNumberFormat="1" applyFont="1" applyFill="1" applyAlignment="1">
      <alignment vertical="center" wrapText="1"/>
    </xf>
    <xf numFmtId="4" fontId="0" fillId="0" borderId="0" xfId="0" applyNumberFormat="1"/>
    <xf numFmtId="4" fontId="23" fillId="0" borderId="0" xfId="78" applyNumberFormat="1" applyFont="1"/>
    <xf numFmtId="0" fontId="2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3" fontId="0" fillId="0" borderId="14" xfId="0" applyNumberFormat="1" applyBorder="1"/>
    <xf numFmtId="3" fontId="23" fillId="0" borderId="0" xfId="78" applyNumberFormat="1" applyFont="1" applyFill="1" applyBorder="1" applyAlignment="1">
      <alignment horizontal="right"/>
    </xf>
    <xf numFmtId="17" fontId="23" fillId="0" borderId="0" xfId="78" applyNumberFormat="1" applyFont="1"/>
    <xf numFmtId="0" fontId="23" fillId="0" borderId="0" xfId="78" applyFont="1" applyFill="1" applyAlignment="1">
      <alignment vertical="center"/>
    </xf>
    <xf numFmtId="0" fontId="87" fillId="56" borderId="46" xfId="0" applyFont="1" applyFill="1" applyBorder="1" applyAlignment="1">
      <alignment horizontal="center" vertical="center" wrapText="1"/>
    </xf>
    <xf numFmtId="0" fontId="87" fillId="56" borderId="47" xfId="0" applyFont="1" applyFill="1" applyBorder="1" applyAlignment="1">
      <alignment horizontal="center" vertical="center" wrapText="1"/>
    </xf>
    <xf numFmtId="1" fontId="87" fillId="56" borderId="47" xfId="0" applyNumberFormat="1" applyFont="1" applyFill="1" applyBorder="1" applyAlignment="1">
      <alignment horizontal="center" vertical="center" wrapText="1"/>
    </xf>
    <xf numFmtId="0" fontId="87" fillId="55" borderId="47" xfId="0" applyFont="1" applyFill="1" applyBorder="1" applyAlignment="1">
      <alignment horizontal="center" vertical="center" wrapText="1"/>
    </xf>
    <xf numFmtId="0" fontId="87" fillId="55" borderId="48" xfId="0" applyFont="1" applyFill="1" applyBorder="1" applyAlignment="1">
      <alignment horizontal="center" vertical="center" wrapText="1"/>
    </xf>
    <xf numFmtId="0" fontId="19" fillId="55" borderId="45" xfId="0" applyFont="1" applyFill="1" applyBorder="1" applyAlignment="1">
      <alignment horizontal="center" vertical="center"/>
    </xf>
    <xf numFmtId="0" fontId="19" fillId="55" borderId="14" xfId="0" applyFont="1" applyFill="1" applyBorder="1" applyAlignment="1">
      <alignment horizontal="center" vertical="center"/>
    </xf>
    <xf numFmtId="0" fontId="19" fillId="55" borderId="14" xfId="0" applyFont="1" applyFill="1" applyBorder="1" applyAlignment="1">
      <alignment vertical="center" wrapText="1"/>
    </xf>
    <xf numFmtId="49" fontId="19" fillId="55" borderId="14" xfId="0" applyNumberFormat="1" applyFont="1" applyFill="1" applyBorder="1" applyAlignment="1">
      <alignment horizontal="center" vertical="center"/>
    </xf>
    <xf numFmtId="3" fontId="19" fillId="55" borderId="14" xfId="0" applyNumberFormat="1" applyFont="1" applyFill="1" applyBorder="1" applyAlignment="1">
      <alignment horizontal="right" vertical="center" indent="1"/>
    </xf>
    <xf numFmtId="3" fontId="19" fillId="55" borderId="44" xfId="0" applyNumberFormat="1" applyFont="1" applyFill="1" applyBorder="1" applyAlignment="1">
      <alignment horizontal="right" vertical="center" indent="1"/>
    </xf>
    <xf numFmtId="0" fontId="19" fillId="55" borderId="14" xfId="0" applyNumberFormat="1" applyFont="1" applyFill="1" applyBorder="1" applyAlignment="1">
      <alignment horizontal="center" vertical="center"/>
    </xf>
    <xf numFmtId="0" fontId="19" fillId="55" borderId="14" xfId="0" applyFont="1" applyFill="1" applyBorder="1" applyAlignment="1">
      <alignment vertical="center"/>
    </xf>
    <xf numFmtId="0" fontId="19" fillId="55" borderId="45" xfId="0" applyFont="1" applyFill="1" applyBorder="1" applyAlignment="1">
      <alignment horizontal="center" vertical="center" wrapText="1"/>
    </xf>
    <xf numFmtId="0" fontId="19" fillId="55" borderId="14" xfId="0" applyFont="1" applyFill="1" applyBorder="1" applyAlignment="1">
      <alignment horizontal="left" vertical="center" wrapText="1"/>
    </xf>
    <xf numFmtId="0" fontId="23" fillId="0" borderId="0" xfId="78" applyFont="1" applyAlignment="1"/>
    <xf numFmtId="0" fontId="92" fillId="0" borderId="49" xfId="0" applyFont="1" applyFill="1" applyBorder="1" applyAlignment="1">
      <alignment horizontal="left" vertical="center"/>
    </xf>
    <xf numFmtId="0" fontId="92" fillId="0" borderId="50" xfId="0" applyFont="1" applyFill="1" applyBorder="1" applyAlignment="1">
      <alignment horizontal="left" vertical="center"/>
    </xf>
    <xf numFmtId="3" fontId="19" fillId="0" borderId="50" xfId="0" applyNumberFormat="1" applyFont="1" applyFill="1" applyBorder="1" applyAlignment="1">
      <alignment horizontal="right" vertical="center" indent="1"/>
    </xf>
    <xf numFmtId="3" fontId="19" fillId="0" borderId="51" xfId="0" applyNumberFormat="1" applyFont="1" applyFill="1" applyBorder="1" applyAlignment="1">
      <alignment horizontal="right" vertical="center" indent="1"/>
    </xf>
    <xf numFmtId="0" fontId="19" fillId="55" borderId="0" xfId="0" applyFont="1" applyFill="1" applyBorder="1" applyAlignment="1">
      <alignment horizontal="center" vertical="center" wrapText="1"/>
    </xf>
    <xf numFmtId="0" fontId="19" fillId="55" borderId="0" xfId="0" applyFont="1" applyFill="1" applyBorder="1" applyAlignment="1">
      <alignment horizontal="center" vertical="center"/>
    </xf>
    <xf numFmtId="0" fontId="19" fillId="55" borderId="0" xfId="0" applyFont="1" applyFill="1" applyBorder="1" applyAlignment="1">
      <alignment vertical="center" wrapText="1"/>
    </xf>
    <xf numFmtId="49" fontId="19" fillId="55" borderId="0" xfId="0" applyNumberFormat="1" applyFont="1" applyFill="1" applyBorder="1" applyAlignment="1">
      <alignment horizontal="right" vertical="center"/>
    </xf>
    <xf numFmtId="4" fontId="19" fillId="55" borderId="0" xfId="0" applyNumberFormat="1" applyFont="1" applyFill="1" applyBorder="1" applyAlignment="1">
      <alignment horizontal="right" vertical="center"/>
    </xf>
    <xf numFmtId="173" fontId="87" fillId="55" borderId="0" xfId="0" applyNumberFormat="1" applyFont="1" applyFill="1" applyBorder="1" applyAlignment="1">
      <alignment horizontal="right" vertical="center"/>
    </xf>
    <xf numFmtId="0" fontId="93" fillId="0" borderId="0" xfId="78" applyFont="1" applyFill="1" applyBorder="1" applyAlignment="1">
      <alignment horizontal="left"/>
    </xf>
    <xf numFmtId="0" fontId="23" fillId="0" borderId="0" xfId="78" applyFont="1" applyFill="1" applyBorder="1" applyAlignment="1">
      <alignment horizontal="left"/>
    </xf>
    <xf numFmtId="3" fontId="23" fillId="0" borderId="0" xfId="78" applyNumberFormat="1" applyFont="1" applyFill="1" applyBorder="1"/>
    <xf numFmtId="0" fontId="93" fillId="0" borderId="0" xfId="78" applyFont="1" applyBorder="1" applyAlignment="1">
      <alignment horizontal="center"/>
    </xf>
    <xf numFmtId="0" fontId="93" fillId="56" borderId="0" xfId="78" applyFont="1" applyFill="1" applyBorder="1" applyAlignment="1">
      <alignment horizontal="left" vertical="top" wrapText="1"/>
    </xf>
    <xf numFmtId="0" fontId="23" fillId="0" borderId="0" xfId="78" applyFont="1" applyAlignment="1">
      <alignment horizontal="right"/>
    </xf>
    <xf numFmtId="0" fontId="23" fillId="0" borderId="0" xfId="78" applyFont="1" applyAlignment="1">
      <alignment horizontal="right" vertical="top"/>
    </xf>
    <xf numFmtId="3" fontId="23" fillId="56" borderId="0" xfId="78" applyNumberFormat="1" applyFont="1" applyFill="1" applyBorder="1" applyAlignment="1">
      <alignment horizontal="right" vertical="center"/>
    </xf>
    <xf numFmtId="1" fontId="23" fillId="0" borderId="0" xfId="78" applyNumberFormat="1" applyFont="1" applyFill="1" applyAlignment="1">
      <alignment horizontal="right"/>
    </xf>
    <xf numFmtId="0" fontId="93" fillId="0" borderId="0" xfId="78" applyFont="1" applyFill="1" applyBorder="1" applyAlignment="1">
      <alignment horizontal="center"/>
    </xf>
    <xf numFmtId="0" fontId="93" fillId="0" borderId="0" xfId="78" applyFont="1" applyFill="1" applyBorder="1" applyAlignment="1"/>
    <xf numFmtId="0" fontId="93" fillId="0" borderId="0" xfId="78" applyFont="1" applyFill="1" applyBorder="1" applyAlignment="1">
      <alignment horizontal="left" wrapText="1"/>
    </xf>
    <xf numFmtId="0" fontId="83" fillId="0" borderId="0" xfId="78" applyFont="1" applyFill="1" applyBorder="1"/>
    <xf numFmtId="0" fontId="19" fillId="0" borderId="0" xfId="78" applyFill="1" applyBorder="1"/>
    <xf numFmtId="0" fontId="19" fillId="0" borderId="0" xfId="78" applyFill="1" applyBorder="1" applyAlignment="1">
      <alignment horizontal="center"/>
    </xf>
    <xf numFmtId="173" fontId="83" fillId="0" borderId="0" xfId="78" applyNumberFormat="1" applyFont="1" applyFill="1" applyBorder="1" applyAlignment="1">
      <alignment horizontal="right"/>
    </xf>
    <xf numFmtId="0" fontId="87" fillId="0" borderId="0" xfId="78" applyFont="1" applyFill="1" applyAlignment="1">
      <alignment horizontal="left"/>
    </xf>
    <xf numFmtId="0" fontId="19" fillId="0" borderId="0" xfId="78" applyFont="1" applyFill="1"/>
    <xf numFmtId="0" fontId="19" fillId="0" borderId="0" xfId="78" applyFont="1" applyFill="1" applyAlignment="1">
      <alignment horizontal="right"/>
    </xf>
    <xf numFmtId="0" fontId="19" fillId="0" borderId="0" xfId="78" applyFont="1" applyFill="1" applyAlignment="1">
      <alignment horizontal="center"/>
    </xf>
    <xf numFmtId="4" fontId="19" fillId="0" borderId="0" xfId="78" applyNumberFormat="1" applyFont="1" applyFill="1"/>
    <xf numFmtId="0" fontId="19" fillId="0" borderId="0" xfId="78" applyFont="1" applyFill="1" applyBorder="1"/>
    <xf numFmtId="4" fontId="19" fillId="0" borderId="0" xfId="78" applyNumberFormat="1" applyFill="1"/>
    <xf numFmtId="4" fontId="83" fillId="0" borderId="0" xfId="78" applyNumberFormat="1" applyFont="1" applyFill="1" applyBorder="1"/>
    <xf numFmtId="0" fontId="94" fillId="0" borderId="0" xfId="78" applyFont="1" applyFill="1" applyBorder="1" applyAlignment="1">
      <alignment horizontal="center"/>
    </xf>
    <xf numFmtId="0" fontId="83" fillId="0" borderId="14" xfId="78" applyFont="1" applyFill="1" applyBorder="1" applyAlignment="1">
      <alignment horizontal="center" vertical="center" wrapText="1"/>
    </xf>
    <xf numFmtId="4" fontId="83" fillId="0" borderId="14" xfId="78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vertical="center" wrapText="1"/>
    </xf>
    <xf numFmtId="49" fontId="19" fillId="0" borderId="14" xfId="0" applyNumberFormat="1" applyFont="1" applyFill="1" applyBorder="1" applyAlignment="1">
      <alignment horizontal="right" vertical="center"/>
    </xf>
    <xf numFmtId="49" fontId="19" fillId="0" borderId="14" xfId="0" applyNumberFormat="1" applyFont="1" applyFill="1" applyBorder="1" applyAlignment="1">
      <alignment horizontal="center" vertical="center"/>
    </xf>
    <xf numFmtId="3" fontId="19" fillId="0" borderId="54" xfId="78" applyNumberFormat="1" applyFont="1" applyFill="1" applyBorder="1" applyAlignment="1">
      <alignment horizontal="right" vertical="center"/>
    </xf>
    <xf numFmtId="3" fontId="19" fillId="0" borderId="54" xfId="78" applyNumberFormat="1" applyFont="1" applyFill="1" applyBorder="1" applyAlignment="1">
      <alignment horizontal="center" vertical="center" wrapText="1"/>
    </xf>
    <xf numFmtId="0" fontId="19" fillId="0" borderId="14" xfId="78" applyFont="1" applyFill="1" applyBorder="1" applyAlignment="1">
      <alignment vertical="center"/>
    </xf>
    <xf numFmtId="3" fontId="19" fillId="0" borderId="14" xfId="78" applyNumberFormat="1" applyFont="1" applyFill="1" applyBorder="1" applyAlignment="1">
      <alignment vertical="center"/>
    </xf>
    <xf numFmtId="14" fontId="19" fillId="0" borderId="14" xfId="0" applyNumberFormat="1" applyFont="1" applyFill="1" applyBorder="1" applyAlignment="1">
      <alignment vertical="center"/>
    </xf>
    <xf numFmtId="0" fontId="19" fillId="0" borderId="14" xfId="0" applyNumberFormat="1" applyFont="1" applyFill="1" applyBorder="1" applyAlignment="1">
      <alignment horizontal="right" vertical="center"/>
    </xf>
    <xf numFmtId="0" fontId="19" fillId="0" borderId="54" xfId="78" applyFont="1" applyFill="1" applyBorder="1" applyAlignment="1">
      <alignment horizontal="center" vertical="center" wrapText="1"/>
    </xf>
    <xf numFmtId="0" fontId="19" fillId="0" borderId="14" xfId="78" applyFont="1" applyFill="1" applyBorder="1" applyAlignment="1">
      <alignment horizontal="right" vertical="center" wrapText="1"/>
    </xf>
    <xf numFmtId="3" fontId="19" fillId="0" borderId="14" xfId="78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vertical="center"/>
    </xf>
    <xf numFmtId="14" fontId="19" fillId="0" borderId="15" xfId="0" applyNumberFormat="1" applyFont="1" applyFill="1" applyBorder="1" applyAlignment="1">
      <alignment vertical="center"/>
    </xf>
    <xf numFmtId="0" fontId="19" fillId="0" borderId="14" xfId="0" applyFont="1" applyFill="1" applyBorder="1" applyAlignment="1">
      <alignment horizontal="center" vertical="center" wrapText="1"/>
    </xf>
    <xf numFmtId="14" fontId="19" fillId="0" borderId="14" xfId="78" applyNumberFormat="1" applyFont="1" applyFill="1" applyBorder="1" applyAlignment="1">
      <alignment horizontal="right" vertical="center" wrapText="1"/>
    </xf>
    <xf numFmtId="3" fontId="19" fillId="0" borderId="14" xfId="78" applyNumberFormat="1" applyFont="1" applyFill="1" applyBorder="1" applyAlignment="1">
      <alignment horizontal="right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vertical="center" wrapText="1"/>
    </xf>
    <xf numFmtId="49" fontId="19" fillId="0" borderId="15" xfId="0" applyNumberFormat="1" applyFont="1" applyFill="1" applyBorder="1" applyAlignment="1">
      <alignment horizontal="right" vertical="center"/>
    </xf>
    <xf numFmtId="49" fontId="19" fillId="0" borderId="15" xfId="0" applyNumberFormat="1" applyFont="1" applyFill="1" applyBorder="1" applyAlignment="1">
      <alignment horizontal="center" vertical="center"/>
    </xf>
    <xf numFmtId="14" fontId="19" fillId="0" borderId="14" xfId="0" applyNumberFormat="1" applyFont="1" applyFill="1" applyBorder="1" applyAlignment="1">
      <alignment horizontal="right" vertical="center" wrapText="1"/>
    </xf>
    <xf numFmtId="0" fontId="19" fillId="0" borderId="43" xfId="0" applyFont="1" applyFill="1" applyBorder="1" applyAlignment="1">
      <alignment vertical="center"/>
    </xf>
    <xf numFmtId="0" fontId="19" fillId="0" borderId="53" xfId="0" applyFont="1" applyFill="1" applyBorder="1" applyAlignment="1">
      <alignment vertical="center" wrapText="1"/>
    </xf>
    <xf numFmtId="0" fontId="19" fillId="0" borderId="14" xfId="78" applyFont="1" applyFill="1" applyBorder="1" applyAlignment="1">
      <alignment horizontal="center" vertical="center" wrapText="1"/>
    </xf>
    <xf numFmtId="4" fontId="19" fillId="0" borderId="53" xfId="0" applyNumberFormat="1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 wrapText="1"/>
    </xf>
    <xf numFmtId="0" fontId="19" fillId="0" borderId="13" xfId="0" applyNumberFormat="1" applyFont="1" applyFill="1" applyBorder="1" applyAlignment="1">
      <alignment horizontal="right" vertical="center"/>
    </xf>
    <xf numFmtId="4" fontId="19" fillId="0" borderId="13" xfId="0" applyNumberFormat="1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 wrapText="1"/>
    </xf>
    <xf numFmtId="49" fontId="19" fillId="0" borderId="16" xfId="0" applyNumberFormat="1" applyFont="1" applyFill="1" applyBorder="1" applyAlignment="1">
      <alignment horizontal="right" vertical="center"/>
    </xf>
    <xf numFmtId="49" fontId="19" fillId="0" borderId="13" xfId="0" applyNumberFormat="1" applyFont="1" applyFill="1" applyBorder="1" applyAlignment="1">
      <alignment horizontal="center" vertical="center"/>
    </xf>
    <xf numFmtId="14" fontId="19" fillId="0" borderId="15" xfId="78" applyNumberFormat="1" applyFont="1" applyFill="1" applyBorder="1" applyAlignment="1">
      <alignment horizontal="righ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19" fillId="0" borderId="12" xfId="78" applyFont="1" applyFill="1" applyBorder="1" applyAlignment="1">
      <alignment horizontal="center" vertical="center" wrapText="1"/>
    </xf>
    <xf numFmtId="0" fontId="19" fillId="0" borderId="13" xfId="78" applyFont="1" applyFill="1" applyBorder="1" applyAlignment="1">
      <alignment horizontal="right" vertical="center" wrapText="1"/>
    </xf>
    <xf numFmtId="3" fontId="19" fillId="0" borderId="13" xfId="78" applyNumberFormat="1" applyFont="1" applyFill="1" applyBorder="1" applyAlignment="1">
      <alignment horizontal="right" vertical="center" wrapText="1"/>
    </xf>
    <xf numFmtId="14" fontId="19" fillId="0" borderId="13" xfId="0" applyNumberFormat="1" applyFont="1" applyFill="1" applyBorder="1" applyAlignment="1">
      <alignment vertical="center"/>
    </xf>
    <xf numFmtId="14" fontId="19" fillId="0" borderId="14" xfId="0" applyNumberFormat="1" applyFont="1" applyFill="1" applyBorder="1" applyAlignment="1">
      <alignment horizontal="right" vertical="center"/>
    </xf>
    <xf numFmtId="4" fontId="19" fillId="0" borderId="12" xfId="78" applyNumberFormat="1" applyFont="1" applyFill="1" applyBorder="1" applyAlignment="1">
      <alignment vertical="center"/>
    </xf>
    <xf numFmtId="4" fontId="19" fillId="0" borderId="13" xfId="78" applyNumberFormat="1" applyFont="1" applyFill="1" applyBorder="1" applyAlignment="1">
      <alignment horizontal="right" vertical="center"/>
    </xf>
    <xf numFmtId="3" fontId="19" fillId="0" borderId="13" xfId="78" applyNumberFormat="1" applyFont="1" applyFill="1" applyBorder="1" applyAlignment="1">
      <alignment horizontal="right" vertical="center"/>
    </xf>
    <xf numFmtId="0" fontId="19" fillId="0" borderId="0" xfId="78" applyFont="1" applyFill="1" applyBorder="1" applyAlignment="1">
      <alignment vertical="top"/>
    </xf>
    <xf numFmtId="0" fontId="19" fillId="0" borderId="54" xfId="78" applyFont="1" applyFill="1" applyBorder="1" applyAlignment="1">
      <alignment vertical="center"/>
    </xf>
    <xf numFmtId="0" fontId="19" fillId="0" borderId="14" xfId="0" applyFont="1" applyFill="1" applyBorder="1" applyAlignment="1">
      <alignment horizontal="left" vertical="center" wrapText="1"/>
    </xf>
    <xf numFmtId="14" fontId="58" fillId="0" borderId="14" xfId="0" applyNumberFormat="1" applyFont="1" applyFill="1" applyBorder="1" applyAlignment="1">
      <alignment vertical="center"/>
    </xf>
    <xf numFmtId="0" fontId="19" fillId="0" borderId="13" xfId="147" applyFont="1" applyFill="1" applyBorder="1" applyAlignment="1">
      <alignment vertical="center" wrapText="1"/>
    </xf>
    <xf numFmtId="0" fontId="19" fillId="0" borderId="13" xfId="147" applyFont="1" applyFill="1" applyBorder="1" applyAlignment="1">
      <alignment horizontal="center" vertical="center" wrapText="1"/>
    </xf>
    <xf numFmtId="0" fontId="19" fillId="0" borderId="55" xfId="147" applyFont="1" applyFill="1" applyBorder="1" applyAlignment="1">
      <alignment vertical="center" wrapText="1"/>
    </xf>
    <xf numFmtId="49" fontId="19" fillId="0" borderId="13" xfId="147" applyNumberFormat="1" applyFont="1" applyFill="1" applyBorder="1" applyAlignment="1">
      <alignment horizontal="center" vertical="center"/>
    </xf>
    <xf numFmtId="0" fontId="19" fillId="0" borderId="13" xfId="147" applyNumberFormat="1" applyFont="1" applyFill="1" applyBorder="1" applyAlignment="1">
      <alignment horizontal="right" vertical="center"/>
    </xf>
    <xf numFmtId="0" fontId="58" fillId="0" borderId="54" xfId="78" applyFont="1" applyFill="1" applyBorder="1" applyAlignment="1">
      <alignment horizontal="center" vertical="center"/>
    </xf>
    <xf numFmtId="14" fontId="58" fillId="0" borderId="14" xfId="78" applyNumberFormat="1" applyFont="1" applyFill="1" applyBorder="1" applyAlignment="1">
      <alignment vertical="center"/>
    </xf>
    <xf numFmtId="3" fontId="58" fillId="0" borderId="14" xfId="78" applyNumberFormat="1" applyFont="1" applyFill="1" applyBorder="1" applyAlignment="1">
      <alignment vertical="center"/>
    </xf>
    <xf numFmtId="0" fontId="19" fillId="0" borderId="0" xfId="78" applyFont="1" applyFill="1" applyBorder="1" applyAlignment="1"/>
    <xf numFmtId="0" fontId="19" fillId="0" borderId="14" xfId="0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vertical="center" wrapText="1"/>
    </xf>
    <xf numFmtId="1" fontId="19" fillId="0" borderId="15" xfId="0" applyNumberFormat="1" applyFont="1" applyFill="1" applyBorder="1" applyAlignment="1">
      <alignment horizontal="right" vertical="center"/>
    </xf>
    <xf numFmtId="1" fontId="19" fillId="0" borderId="15" xfId="0" applyNumberFormat="1" applyFont="1" applyFill="1" applyBorder="1" applyAlignment="1">
      <alignment horizontal="center" vertical="center"/>
    </xf>
    <xf numFmtId="0" fontId="19" fillId="0" borderId="54" xfId="78" applyFont="1" applyFill="1" applyBorder="1" applyAlignment="1">
      <alignment vertical="center" wrapText="1"/>
    </xf>
    <xf numFmtId="0" fontId="19" fillId="0" borderId="0" xfId="78" applyFont="1" applyFill="1" applyBorder="1" applyAlignment="1">
      <alignment wrapText="1"/>
    </xf>
    <xf numFmtId="0" fontId="19" fillId="0" borderId="53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vertical="center"/>
    </xf>
    <xf numFmtId="0" fontId="19" fillId="0" borderId="0" xfId="78" applyFont="1" applyFill="1" applyBorder="1" applyAlignment="1">
      <alignment vertical="top" wrapText="1"/>
    </xf>
    <xf numFmtId="0" fontId="19" fillId="0" borderId="55" xfId="0" applyFont="1" applyFill="1" applyBorder="1" applyAlignment="1">
      <alignment vertical="center" wrapText="1"/>
    </xf>
    <xf numFmtId="49" fontId="19" fillId="0" borderId="13" xfId="0" applyNumberFormat="1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center" vertical="center" wrapText="1"/>
    </xf>
    <xf numFmtId="14" fontId="19" fillId="0" borderId="13" xfId="0" applyNumberFormat="1" applyFont="1" applyFill="1" applyBorder="1" applyAlignment="1">
      <alignment horizontal="right" vertical="center" wrapText="1"/>
    </xf>
    <xf numFmtId="14" fontId="0" fillId="0" borderId="13" xfId="0" applyNumberFormat="1" applyFill="1" applyBorder="1" applyAlignment="1">
      <alignment vertical="center"/>
    </xf>
    <xf numFmtId="0" fontId="19" fillId="0" borderId="11" xfId="78" applyFont="1" applyFill="1" applyBorder="1" applyAlignment="1">
      <alignment horizontal="center" vertical="center" wrapText="1"/>
    </xf>
    <xf numFmtId="0" fontId="19" fillId="0" borderId="16" xfId="78" applyFont="1" applyFill="1" applyBorder="1" applyAlignment="1">
      <alignment horizontal="right" vertical="center" wrapText="1"/>
    </xf>
    <xf numFmtId="3" fontId="19" fillId="0" borderId="16" xfId="78" applyNumberFormat="1" applyFont="1" applyFill="1" applyBorder="1" applyAlignment="1">
      <alignment horizontal="right" vertical="center" wrapText="1"/>
    </xf>
    <xf numFmtId="0" fontId="19" fillId="0" borderId="14" xfId="78" applyFont="1" applyFill="1" applyBorder="1" applyAlignment="1">
      <alignment vertical="center" wrapText="1"/>
    </xf>
    <xf numFmtId="14" fontId="19" fillId="0" borderId="13" xfId="78" applyNumberFormat="1" applyFont="1" applyFill="1" applyBorder="1" applyAlignment="1">
      <alignment horizontal="right" vertical="center" wrapText="1"/>
    </xf>
    <xf numFmtId="0" fontId="19" fillId="0" borderId="54" xfId="78" applyFont="1" applyFill="1" applyBorder="1" applyAlignment="1">
      <alignment horizontal="center" vertical="center"/>
    </xf>
    <xf numFmtId="0" fontId="19" fillId="0" borderId="14" xfId="78" applyFont="1" applyFill="1" applyBorder="1" applyAlignment="1">
      <alignment horizontal="right" vertical="center"/>
    </xf>
    <xf numFmtId="3" fontId="19" fillId="0" borderId="14" xfId="78" applyNumberFormat="1" applyFont="1" applyFill="1" applyBorder="1" applyAlignment="1">
      <alignment horizontal="right" vertical="center"/>
    </xf>
    <xf numFmtId="0" fontId="19" fillId="0" borderId="0" xfId="78" applyFont="1" applyFill="1" applyBorder="1" applyAlignment="1">
      <alignment vertical="center"/>
    </xf>
    <xf numFmtId="3" fontId="19" fillId="0" borderId="15" xfId="78" applyNumberFormat="1" applyFont="1" applyFill="1" applyBorder="1" applyAlignment="1">
      <alignment horizontal="right" vertical="center"/>
    </xf>
    <xf numFmtId="0" fontId="0" fillId="0" borderId="14" xfId="0" applyFill="1" applyBorder="1" applyAlignment="1">
      <alignment horizontal="center" vertical="top"/>
    </xf>
    <xf numFmtId="0" fontId="0" fillId="0" borderId="14" xfId="0" applyFill="1" applyBorder="1" applyAlignment="1">
      <alignment vertical="top" wrapText="1"/>
    </xf>
    <xf numFmtId="4" fontId="19" fillId="0" borderId="14" xfId="0" applyNumberFormat="1" applyFont="1" applyFill="1" applyBorder="1" applyAlignment="1">
      <alignment vertical="center" wrapText="1"/>
    </xf>
    <xf numFmtId="0" fontId="19" fillId="0" borderId="13" xfId="0" applyFont="1" applyFill="1" applyBorder="1" applyAlignment="1">
      <alignment horizontal="right" vertical="center"/>
    </xf>
    <xf numFmtId="14" fontId="19" fillId="0" borderId="14" xfId="78" applyNumberFormat="1" applyFont="1" applyFill="1" applyBorder="1" applyAlignment="1">
      <alignment horizontal="center" vertical="center" wrapText="1"/>
    </xf>
    <xf numFmtId="14" fontId="19" fillId="0" borderId="13" xfId="78" applyNumberFormat="1" applyFont="1" applyFill="1" applyBorder="1" applyAlignment="1">
      <alignment horizontal="center" vertical="center" wrapText="1"/>
    </xf>
    <xf numFmtId="3" fontId="19" fillId="0" borderId="13" xfId="78" applyNumberFormat="1" applyFont="1" applyFill="1" applyBorder="1" applyAlignment="1">
      <alignment horizontal="center" vertical="center" wrapText="1"/>
    </xf>
    <xf numFmtId="0" fontId="58" fillId="0" borderId="54" xfId="78" applyFont="1" applyFill="1" applyBorder="1" applyAlignment="1">
      <alignment horizontal="center" vertical="center" wrapText="1"/>
    </xf>
    <xf numFmtId="14" fontId="58" fillId="0" borderId="14" xfId="78" applyNumberFormat="1" applyFont="1" applyFill="1" applyBorder="1" applyAlignment="1">
      <alignment horizontal="center" vertical="center" wrapText="1"/>
    </xf>
    <xf numFmtId="0" fontId="83" fillId="0" borderId="43" xfId="78" applyFont="1" applyFill="1" applyBorder="1"/>
    <xf numFmtId="0" fontId="83" fillId="0" borderId="53" xfId="78" applyFont="1" applyFill="1" applyBorder="1"/>
    <xf numFmtId="0" fontId="83" fillId="0" borderId="53" xfId="78" applyFont="1" applyFill="1" applyBorder="1" applyAlignment="1">
      <alignment horizontal="right"/>
    </xf>
    <xf numFmtId="0" fontId="83" fillId="0" borderId="53" xfId="78" applyFont="1" applyFill="1" applyBorder="1" applyAlignment="1">
      <alignment horizontal="center"/>
    </xf>
    <xf numFmtId="3" fontId="83" fillId="0" borderId="14" xfId="78" applyNumberFormat="1" applyFont="1" applyFill="1" applyBorder="1" applyAlignment="1">
      <alignment horizontal="right"/>
    </xf>
    <xf numFmtId="4" fontId="83" fillId="0" borderId="14" xfId="78" applyNumberFormat="1" applyFont="1" applyFill="1" applyBorder="1" applyAlignment="1">
      <alignment horizontal="right"/>
    </xf>
    <xf numFmtId="4" fontId="83" fillId="0" borderId="54" xfId="78" applyNumberFormat="1" applyFont="1" applyFill="1" applyBorder="1" applyAlignment="1">
      <alignment horizontal="right"/>
    </xf>
    <xf numFmtId="3" fontId="83" fillId="0" borderId="43" xfId="78" applyNumberFormat="1" applyFont="1" applyFill="1" applyBorder="1" applyAlignment="1">
      <alignment horizontal="right"/>
    </xf>
    <xf numFmtId="3" fontId="83" fillId="0" borderId="14" xfId="78" applyNumberFormat="1" applyFont="1" applyFill="1" applyBorder="1" applyAlignment="1"/>
    <xf numFmtId="3" fontId="83" fillId="0" borderId="43" xfId="78" applyNumberFormat="1" applyFont="1" applyFill="1" applyBorder="1" applyAlignment="1"/>
    <xf numFmtId="4" fontId="83" fillId="0" borderId="43" xfId="78" applyNumberFormat="1" applyFont="1" applyFill="1" applyBorder="1" applyAlignment="1"/>
    <xf numFmtId="3" fontId="83" fillId="0" borderId="54" xfId="78" applyNumberFormat="1" applyFont="1" applyFill="1" applyBorder="1" applyAlignment="1"/>
    <xf numFmtId="0" fontId="23" fillId="0" borderId="0" xfId="78" applyFont="1" applyFill="1" applyBorder="1"/>
    <xf numFmtId="0" fontId="19" fillId="0" borderId="14" xfId="78" applyFont="1" applyFill="1" applyBorder="1" applyAlignment="1">
      <alignment horizontal="left" vertical="center"/>
    </xf>
    <xf numFmtId="0" fontId="19" fillId="0" borderId="14" xfId="78" applyFont="1" applyFill="1" applyBorder="1" applyAlignment="1">
      <alignment horizontal="center" vertical="center"/>
    </xf>
    <xf numFmtId="0" fontId="19" fillId="0" borderId="14" xfId="78" applyFont="1" applyFill="1" applyBorder="1" applyAlignment="1">
      <alignment horizontal="left" vertical="center" wrapText="1"/>
    </xf>
    <xf numFmtId="0" fontId="19" fillId="0" borderId="14" xfId="78" applyNumberFormat="1" applyFont="1" applyFill="1" applyBorder="1" applyAlignment="1">
      <alignment horizontal="right" vertical="center" wrapText="1"/>
    </xf>
    <xf numFmtId="49" fontId="19" fillId="0" borderId="14" xfId="78" applyNumberFormat="1" applyFont="1" applyFill="1" applyBorder="1" applyAlignment="1">
      <alignment horizontal="center" vertical="center" wrapText="1"/>
    </xf>
    <xf numFmtId="4" fontId="19" fillId="0" borderId="14" xfId="78" applyNumberFormat="1" applyFont="1" applyFill="1" applyBorder="1" applyAlignment="1">
      <alignment horizontal="right" vertical="center" wrapText="1"/>
    </xf>
    <xf numFmtId="0" fontId="19" fillId="0" borderId="15" xfId="78" applyFont="1" applyFill="1" applyBorder="1" applyAlignment="1">
      <alignment vertical="center"/>
    </xf>
    <xf numFmtId="0" fontId="19" fillId="0" borderId="15" xfId="78" applyFont="1" applyFill="1" applyBorder="1" applyAlignment="1">
      <alignment horizontal="center" vertical="center"/>
    </xf>
    <xf numFmtId="0" fontId="19" fillId="0" borderId="15" xfId="78" applyFont="1" applyFill="1" applyBorder="1" applyAlignment="1">
      <alignment horizontal="left" vertical="center" wrapText="1"/>
    </xf>
    <xf numFmtId="0" fontId="19" fillId="0" borderId="15" xfId="78" applyFont="1" applyFill="1" applyBorder="1" applyAlignment="1">
      <alignment horizontal="right" vertical="center"/>
    </xf>
    <xf numFmtId="0" fontId="83" fillId="0" borderId="43" xfId="78" applyFont="1" applyFill="1" applyBorder="1" applyAlignment="1">
      <alignment vertical="top" wrapText="1"/>
    </xf>
    <xf numFmtId="0" fontId="23" fillId="0" borderId="53" xfId="78" applyFont="1" applyFill="1" applyBorder="1"/>
    <xf numFmtId="0" fontId="23" fillId="0" borderId="53" xfId="78" applyFont="1" applyFill="1" applyBorder="1" applyAlignment="1">
      <alignment horizontal="center"/>
    </xf>
    <xf numFmtId="4" fontId="83" fillId="0" borderId="53" xfId="78" applyNumberFormat="1" applyFont="1" applyFill="1" applyBorder="1"/>
    <xf numFmtId="4" fontId="83" fillId="0" borderId="54" xfId="78" applyNumberFormat="1" applyFont="1" applyFill="1" applyBorder="1"/>
    <xf numFmtId="3" fontId="83" fillId="0" borderId="53" xfId="78" applyNumberFormat="1" applyFont="1" applyFill="1" applyBorder="1"/>
    <xf numFmtId="3" fontId="83" fillId="0" borderId="14" xfId="78" applyNumberFormat="1" applyFont="1" applyFill="1" applyBorder="1"/>
    <xf numFmtId="3" fontId="83" fillId="0" borderId="43" xfId="78" applyNumberFormat="1" applyFont="1" applyFill="1" applyBorder="1"/>
    <xf numFmtId="0" fontId="94" fillId="0" borderId="0" xfId="78" applyFont="1" applyFill="1"/>
    <xf numFmtId="4" fontId="19" fillId="0" borderId="0" xfId="78" applyNumberFormat="1" applyFill="1" applyBorder="1"/>
    <xf numFmtId="0" fontId="95" fillId="0" borderId="0" xfId="78" applyFont="1" applyFill="1" applyBorder="1" applyAlignment="1"/>
    <xf numFmtId="0" fontId="96" fillId="0" borderId="0" xfId="78" applyFont="1" applyFill="1" applyBorder="1"/>
    <xf numFmtId="0" fontId="19" fillId="0" borderId="0" xfId="78" applyFill="1" applyAlignment="1">
      <alignment horizontal="center"/>
    </xf>
    <xf numFmtId="0" fontId="95" fillId="0" borderId="0" xfId="78" applyFont="1" applyFill="1" applyBorder="1" applyAlignment="1">
      <alignment horizontal="left" vertical="top"/>
    </xf>
    <xf numFmtId="0" fontId="95" fillId="0" borderId="0" xfId="78" applyFont="1" applyFill="1" applyBorder="1" applyAlignment="1">
      <alignment horizontal="center"/>
    </xf>
    <xf numFmtId="0" fontId="83" fillId="0" borderId="0" xfId="78" applyFont="1" applyFill="1"/>
    <xf numFmtId="49" fontId="83" fillId="0" borderId="0" xfId="78" applyNumberFormat="1" applyFont="1" applyFill="1"/>
    <xf numFmtId="4" fontId="83" fillId="0" borderId="0" xfId="78" applyNumberFormat="1" applyFont="1" applyFill="1" applyBorder="1" applyAlignment="1">
      <alignment vertical="center" wrapText="1"/>
    </xf>
    <xf numFmtId="4" fontId="83" fillId="0" borderId="0" xfId="78" applyNumberFormat="1" applyFont="1" applyFill="1" applyBorder="1" applyAlignment="1">
      <alignment horizontal="center" vertical="center" wrapText="1"/>
    </xf>
    <xf numFmtId="4" fontId="83" fillId="0" borderId="0" xfId="78" applyNumberFormat="1" applyFont="1" applyFill="1" applyBorder="1" applyAlignment="1">
      <alignment horizontal="center" vertical="center"/>
    </xf>
    <xf numFmtId="4" fontId="23" fillId="0" borderId="0" xfId="78" applyNumberFormat="1" applyFont="1" applyFill="1" applyBorder="1" applyAlignment="1">
      <alignment vertical="top" wrapText="1"/>
    </xf>
    <xf numFmtId="4" fontId="19" fillId="0" borderId="0" xfId="78" applyNumberFormat="1" applyFont="1" applyFill="1" applyBorder="1" applyAlignment="1">
      <alignment horizontal="right" vertical="top" wrapText="1"/>
    </xf>
    <xf numFmtId="4" fontId="19" fillId="0" borderId="0" xfId="78" applyNumberFormat="1" applyFill="1" applyBorder="1" applyAlignment="1">
      <alignment vertical="top"/>
    </xf>
    <xf numFmtId="4" fontId="19" fillId="0" borderId="0" xfId="78" applyNumberFormat="1" applyFont="1" applyFill="1" applyBorder="1" applyAlignment="1">
      <alignment vertical="top"/>
    </xf>
    <xf numFmtId="4" fontId="97" fillId="0" borderId="0" xfId="78" applyNumberFormat="1" applyFont="1" applyFill="1" applyBorder="1"/>
    <xf numFmtId="3" fontId="19" fillId="0" borderId="14" xfId="0" applyNumberFormat="1" applyFont="1" applyFill="1" applyBorder="1" applyAlignment="1">
      <alignment horizontal="right" vertical="center"/>
    </xf>
    <xf numFmtId="14" fontId="19" fillId="0" borderId="14" xfId="0" applyNumberFormat="1" applyFont="1" applyFill="1" applyBorder="1" applyAlignment="1">
      <alignment horizontal="center"/>
    </xf>
    <xf numFmtId="3" fontId="19" fillId="0" borderId="14" xfId="146" applyNumberFormat="1" applyFont="1" applyFill="1" applyBorder="1" applyAlignment="1">
      <alignment horizontal="right"/>
    </xf>
    <xf numFmtId="0" fontId="23" fillId="0" borderId="14" xfId="78" applyFont="1" applyBorder="1"/>
    <xf numFmtId="0" fontId="23" fillId="0" borderId="14" xfId="78" applyFont="1" applyBorder="1" applyAlignment="1">
      <alignment horizontal="center" vertical="center" wrapText="1"/>
    </xf>
    <xf numFmtId="3" fontId="0" fillId="0" borderId="14" xfId="0" applyNumberFormat="1" applyBorder="1" applyAlignment="1">
      <alignment vertical="center"/>
    </xf>
    <xf numFmtId="3" fontId="23" fillId="0" borderId="14" xfId="78" applyNumberFormat="1" applyFont="1" applyBorder="1"/>
    <xf numFmtId="173" fontId="87" fillId="0" borderId="14" xfId="78" applyNumberFormat="1" applyFont="1" applyFill="1" applyBorder="1" applyAlignment="1">
      <alignment horizontal="left" vertical="center"/>
    </xf>
    <xf numFmtId="10" fontId="19" fillId="0" borderId="14" xfId="78" applyNumberFormat="1" applyFont="1" applyFill="1" applyBorder="1"/>
    <xf numFmtId="10" fontId="91" fillId="0" borderId="14" xfId="78" applyNumberFormat="1" applyFont="1" applyFill="1" applyBorder="1"/>
    <xf numFmtId="10" fontId="87" fillId="0" borderId="14" xfId="78" applyNumberFormat="1" applyFont="1" applyFill="1" applyBorder="1"/>
    <xf numFmtId="10" fontId="98" fillId="0" borderId="14" xfId="78" applyNumberFormat="1" applyFont="1" applyFill="1" applyBorder="1"/>
    <xf numFmtId="173" fontId="19" fillId="0" borderId="14" xfId="78" applyNumberFormat="1" applyFont="1" applyFill="1" applyBorder="1" applyAlignment="1">
      <alignment horizontal="left" vertical="center"/>
    </xf>
    <xf numFmtId="0" fontId="19" fillId="0" borderId="38" xfId="0" applyFont="1" applyFill="1" applyBorder="1"/>
    <xf numFmtId="0" fontId="89" fillId="0" borderId="0" xfId="0" applyFont="1" applyFill="1" applyBorder="1" applyAlignment="1"/>
    <xf numFmtId="0" fontId="87" fillId="0" borderId="14" xfId="0" applyFont="1" applyFill="1" applyBorder="1" applyAlignment="1">
      <alignment horizontal="center" wrapText="1"/>
    </xf>
    <xf numFmtId="3" fontId="19" fillId="0" borderId="14" xfId="0" applyNumberFormat="1" applyFont="1" applyFill="1" applyBorder="1" applyAlignment="1">
      <alignment horizontal="right" wrapText="1"/>
    </xf>
    <xf numFmtId="0" fontId="100" fillId="0" borderId="0" xfId="148" applyFont="1" applyAlignment="1">
      <alignment horizontal="centerContinuous"/>
    </xf>
    <xf numFmtId="0" fontId="101" fillId="0" borderId="0" xfId="148" applyFont="1" applyAlignment="1">
      <alignment horizontal="centerContinuous"/>
    </xf>
    <xf numFmtId="0" fontId="101" fillId="0" borderId="0" xfId="148" applyFont="1" applyAlignment="1"/>
    <xf numFmtId="0" fontId="22" fillId="0" borderId="0" xfId="148"/>
    <xf numFmtId="0" fontId="22" fillId="0" borderId="0" xfId="148" applyFont="1" applyAlignment="1">
      <alignment horizontal="right"/>
    </xf>
    <xf numFmtId="0" fontId="38" fillId="0" borderId="0" xfId="148" applyFont="1" applyAlignment="1">
      <alignment horizontal="right"/>
    </xf>
    <xf numFmtId="0" fontId="78" fillId="0" borderId="0" xfId="148" applyFont="1" applyAlignment="1">
      <alignment horizontal="right"/>
    </xf>
    <xf numFmtId="0" fontId="36" fillId="0" borderId="27" xfId="148" applyFont="1" applyBorder="1" applyAlignment="1">
      <alignment horizontal="center"/>
    </xf>
    <xf numFmtId="0" fontId="102" fillId="0" borderId="56" xfId="148" applyFont="1" applyBorder="1" applyAlignment="1">
      <alignment horizontal="centerContinuous"/>
    </xf>
    <xf numFmtId="0" fontId="36" fillId="0" borderId="56" xfId="148" applyFont="1" applyBorder="1" applyAlignment="1">
      <alignment horizontal="centerContinuous"/>
    </xf>
    <xf numFmtId="0" fontId="103" fillId="0" borderId="56" xfId="148" applyFont="1" applyBorder="1" applyAlignment="1">
      <alignment horizontal="centerContinuous"/>
    </xf>
    <xf numFmtId="0" fontId="36" fillId="0" borderId="57" xfId="148" applyFont="1" applyBorder="1" applyAlignment="1">
      <alignment horizontal="centerContinuous"/>
    </xf>
    <xf numFmtId="0" fontId="103" fillId="0" borderId="36" xfId="148" applyFont="1" applyBorder="1"/>
    <xf numFmtId="0" fontId="36" fillId="0" borderId="36" xfId="148" applyFont="1" applyBorder="1" applyAlignment="1">
      <alignment horizontal="center"/>
    </xf>
    <xf numFmtId="0" fontId="36" fillId="0" borderId="58" xfId="148" applyFont="1" applyBorder="1" applyAlignment="1">
      <alignment horizontal="centerContinuous"/>
    </xf>
    <xf numFmtId="0" fontId="36" fillId="0" borderId="53" xfId="148" applyFont="1" applyBorder="1" applyAlignment="1">
      <alignment horizontal="centerContinuous"/>
    </xf>
    <xf numFmtId="0" fontId="36" fillId="0" borderId="59" xfId="148" applyFont="1" applyBorder="1" applyAlignment="1">
      <alignment horizontal="centerContinuous"/>
    </xf>
    <xf numFmtId="0" fontId="81" fillId="0" borderId="37" xfId="148" applyFont="1" applyBorder="1" applyAlignment="1">
      <alignment horizontal="center"/>
    </xf>
    <xf numFmtId="0" fontId="81" fillId="0" borderId="15" xfId="148" applyFont="1" applyBorder="1" applyAlignment="1">
      <alignment horizontal="center"/>
    </xf>
    <xf numFmtId="0" fontId="81" fillId="0" borderId="60" xfId="148" applyFont="1" applyBorder="1" applyAlignment="1">
      <alignment horizontal="center"/>
    </xf>
    <xf numFmtId="0" fontId="103" fillId="0" borderId="38" xfId="148" applyFont="1" applyBorder="1" applyAlignment="1">
      <alignment horizontal="center"/>
    </xf>
    <xf numFmtId="0" fontId="104" fillId="0" borderId="34" xfId="148" applyFont="1" applyBorder="1" applyAlignment="1">
      <alignment horizontal="center"/>
    </xf>
    <xf numFmtId="0" fontId="104" fillId="0" borderId="28" xfId="148" applyFont="1" applyBorder="1" applyAlignment="1">
      <alignment horizontal="center"/>
    </xf>
    <xf numFmtId="0" fontId="104" fillId="0" borderId="61" xfId="148" applyFont="1" applyBorder="1" applyAlignment="1">
      <alignment horizontal="center"/>
    </xf>
    <xf numFmtId="0" fontId="104" fillId="0" borderId="30" xfId="148" applyFont="1" applyBorder="1" applyAlignment="1">
      <alignment horizontal="center"/>
    </xf>
    <xf numFmtId="0" fontId="81" fillId="0" borderId="36" xfId="148" applyFont="1" applyBorder="1"/>
    <xf numFmtId="41" fontId="84" fillId="0" borderId="36" xfId="148" applyNumberFormat="1" applyFont="1" applyBorder="1"/>
    <xf numFmtId="41" fontId="81" fillId="0" borderId="37" xfId="148" applyNumberFormat="1" applyFont="1" applyBorder="1"/>
    <xf numFmtId="41" fontId="81" fillId="0" borderId="16" xfId="148" applyNumberFormat="1" applyFont="1" applyBorder="1"/>
    <xf numFmtId="41" fontId="81" fillId="0" borderId="38" xfId="148" applyNumberFormat="1" applyFont="1" applyBorder="1"/>
    <xf numFmtId="41" fontId="22" fillId="0" borderId="0" xfId="148" applyNumberFormat="1"/>
    <xf numFmtId="0" fontId="81" fillId="0" borderId="31" xfId="148" applyFont="1" applyBorder="1"/>
    <xf numFmtId="41" fontId="81" fillId="0" borderId="31" xfId="148" applyNumberFormat="1" applyFont="1" applyBorder="1"/>
    <xf numFmtId="41" fontId="81" fillId="0" borderId="32" xfId="148" applyNumberFormat="1" applyFont="1" applyBorder="1"/>
    <xf numFmtId="41" fontId="81" fillId="0" borderId="42" xfId="148" applyNumberFormat="1" applyFont="1" applyBorder="1"/>
    <xf numFmtId="41" fontId="81" fillId="0" borderId="33" xfId="148" applyNumberFormat="1" applyFont="1" applyBorder="1"/>
    <xf numFmtId="0" fontId="103" fillId="0" borderId="37" xfId="148" applyFont="1" applyBorder="1" applyAlignment="1">
      <alignment horizontal="center"/>
    </xf>
    <xf numFmtId="0" fontId="103" fillId="0" borderId="15" xfId="148" applyFont="1" applyBorder="1" applyAlignment="1">
      <alignment horizontal="center"/>
    </xf>
    <xf numFmtId="0" fontId="22" fillId="0" borderId="0" xfId="148" applyFont="1"/>
    <xf numFmtId="0" fontId="81" fillId="0" borderId="0" xfId="148" applyFont="1" applyAlignment="1">
      <alignment horizontal="right"/>
    </xf>
    <xf numFmtId="0" fontId="106" fillId="0" borderId="27" xfId="148" applyFont="1" applyBorder="1" applyAlignment="1">
      <alignment horizontal="center"/>
    </xf>
    <xf numFmtId="0" fontId="106" fillId="0" borderId="36" xfId="148" applyFont="1" applyBorder="1" applyAlignment="1">
      <alignment horizontal="center"/>
    </xf>
    <xf numFmtId="0" fontId="103" fillId="0" borderId="36" xfId="148" applyFont="1" applyBorder="1" applyAlignment="1">
      <alignment horizontal="center"/>
    </xf>
    <xf numFmtId="0" fontId="84" fillId="0" borderId="36" xfId="148" applyFont="1" applyBorder="1"/>
    <xf numFmtId="41" fontId="81" fillId="0" borderId="36" xfId="148" applyNumberFormat="1" applyFont="1" applyBorder="1"/>
    <xf numFmtId="41" fontId="84" fillId="0" borderId="36" xfId="148" applyNumberFormat="1" applyFont="1" applyFill="1" applyBorder="1"/>
    <xf numFmtId="41" fontId="81" fillId="0" borderId="31" xfId="148" applyNumberFormat="1" applyFont="1" applyFill="1" applyBorder="1"/>
    <xf numFmtId="0" fontId="107" fillId="0" borderId="0" xfId="149" applyFill="1"/>
    <xf numFmtId="0" fontId="108" fillId="0" borderId="0" xfId="149" applyFont="1" applyFill="1"/>
    <xf numFmtId="0" fontId="90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09" fillId="0" borderId="0" xfId="0" applyFont="1" applyFill="1"/>
    <xf numFmtId="174" fontId="87" fillId="0" borderId="0" xfId="149" applyNumberFormat="1" applyFont="1" applyFill="1" applyBorder="1"/>
    <xf numFmtId="0" fontId="107" fillId="0" borderId="0" xfId="149" applyFont="1" applyFill="1"/>
    <xf numFmtId="0" fontId="0" fillId="0" borderId="0" xfId="0" applyFill="1" applyAlignment="1">
      <alignment horizontal="right"/>
    </xf>
    <xf numFmtId="49" fontId="83" fillId="0" borderId="34" xfId="0" applyNumberFormat="1" applyFont="1" applyFill="1" applyBorder="1" applyAlignment="1">
      <alignment horizontal="left"/>
    </xf>
    <xf numFmtId="49" fontId="83" fillId="0" borderId="62" xfId="149" applyNumberFormat="1" applyFont="1" applyFill="1" applyBorder="1" applyAlignment="1">
      <alignment horizontal="center"/>
    </xf>
    <xf numFmtId="49" fontId="83" fillId="0" borderId="61" xfId="149" applyNumberFormat="1" applyFont="1" applyFill="1" applyBorder="1" applyAlignment="1">
      <alignment horizontal="center"/>
    </xf>
    <xf numFmtId="49" fontId="83" fillId="0" borderId="63" xfId="149" applyNumberFormat="1" applyFont="1" applyFill="1" applyBorder="1" applyAlignment="1">
      <alignment horizontal="center"/>
    </xf>
    <xf numFmtId="49" fontId="83" fillId="0" borderId="34" xfId="149" applyNumberFormat="1" applyFont="1" applyFill="1" applyBorder="1" applyAlignment="1">
      <alignment horizontal="center"/>
    </xf>
    <xf numFmtId="49" fontId="87" fillId="0" borderId="27" xfId="149" applyNumberFormat="1" applyFont="1" applyFill="1" applyBorder="1" applyAlignment="1">
      <alignment horizontal="left"/>
    </xf>
    <xf numFmtId="174" fontId="87" fillId="0" borderId="64" xfId="149" applyNumberFormat="1" applyFont="1" applyFill="1" applyBorder="1"/>
    <xf numFmtId="174" fontId="87" fillId="0" borderId="16" xfId="149" applyNumberFormat="1" applyFont="1" applyFill="1" applyBorder="1"/>
    <xf numFmtId="174" fontId="87" fillId="0" borderId="65" xfId="149" applyNumberFormat="1" applyFont="1" applyFill="1" applyBorder="1"/>
    <xf numFmtId="174" fontId="87" fillId="0" borderId="36" xfId="149" applyNumberFormat="1" applyFont="1" applyFill="1" applyBorder="1"/>
    <xf numFmtId="49" fontId="107" fillId="0" borderId="36" xfId="149" applyNumberFormat="1" applyFont="1" applyFill="1" applyBorder="1" applyAlignment="1">
      <alignment horizontal="left"/>
    </xf>
    <xf numFmtId="174" fontId="19" fillId="0" borderId="64" xfId="149" applyNumberFormat="1" applyFont="1" applyFill="1" applyBorder="1"/>
    <xf numFmtId="174" fontId="19" fillId="0" borderId="16" xfId="149" applyNumberFormat="1" applyFont="1" applyFill="1" applyBorder="1"/>
    <xf numFmtId="174" fontId="19" fillId="0" borderId="65" xfId="149" applyNumberFormat="1" applyFont="1" applyFill="1" applyBorder="1"/>
    <xf numFmtId="174" fontId="19" fillId="0" borderId="36" xfId="149" applyNumberFormat="1" applyFont="1" applyFill="1" applyBorder="1"/>
    <xf numFmtId="49" fontId="19" fillId="0" borderId="36" xfId="149" applyNumberFormat="1" applyFont="1" applyFill="1" applyBorder="1" applyAlignment="1">
      <alignment horizontal="left"/>
    </xf>
    <xf numFmtId="3" fontId="87" fillId="0" borderId="36" xfId="149" applyNumberFormat="1" applyFont="1" applyFill="1" applyBorder="1"/>
    <xf numFmtId="175" fontId="19" fillId="0" borderId="64" xfId="149" applyNumberFormat="1" applyFont="1" applyFill="1" applyBorder="1"/>
    <xf numFmtId="175" fontId="19" fillId="0" borderId="16" xfId="149" applyNumberFormat="1" applyFont="1" applyFill="1" applyBorder="1"/>
    <xf numFmtId="175" fontId="19" fillId="0" borderId="65" xfId="149" applyNumberFormat="1" applyFont="1" applyFill="1" applyBorder="1"/>
    <xf numFmtId="175" fontId="19" fillId="0" borderId="36" xfId="149" applyNumberFormat="1" applyFont="1" applyFill="1" applyBorder="1"/>
    <xf numFmtId="49" fontId="87" fillId="0" borderId="66" xfId="149" applyNumberFormat="1" applyFont="1" applyFill="1" applyBorder="1" applyAlignment="1">
      <alignment horizontal="left"/>
    </xf>
    <xf numFmtId="174" fontId="19" fillId="0" borderId="67" xfId="149" applyNumberFormat="1" applyFont="1" applyFill="1" applyBorder="1"/>
    <xf numFmtId="174" fontId="19" fillId="0" borderId="15" xfId="149" applyNumberFormat="1" applyFont="1" applyFill="1" applyBorder="1"/>
    <xf numFmtId="174" fontId="19" fillId="0" borderId="68" xfId="149" applyNumberFormat="1" applyFont="1" applyFill="1" applyBorder="1"/>
    <xf numFmtId="174" fontId="19" fillId="0" borderId="66" xfId="149" applyNumberFormat="1" applyFont="1" applyFill="1" applyBorder="1"/>
    <xf numFmtId="49" fontId="19" fillId="0" borderId="31" xfId="149" applyNumberFormat="1" applyFont="1" applyFill="1" applyBorder="1" applyAlignment="1">
      <alignment horizontal="left"/>
    </xf>
    <xf numFmtId="49" fontId="87" fillId="0" borderId="36" xfId="149" applyNumberFormat="1" applyFont="1" applyFill="1" applyBorder="1" applyAlignment="1">
      <alignment horizontal="left"/>
    </xf>
    <xf numFmtId="174" fontId="19" fillId="0" borderId="69" xfId="149" applyNumberFormat="1" applyFont="1" applyFill="1" applyBorder="1"/>
    <xf numFmtId="174" fontId="19" fillId="0" borderId="70" xfId="149" applyNumberFormat="1" applyFont="1" applyFill="1" applyBorder="1"/>
    <xf numFmtId="174" fontId="19" fillId="0" borderId="71" xfId="149" applyNumberFormat="1" applyFont="1" applyFill="1" applyBorder="1"/>
    <xf numFmtId="174" fontId="19" fillId="0" borderId="39" xfId="149" applyNumberFormat="1" applyFont="1" applyFill="1" applyBorder="1"/>
    <xf numFmtId="174" fontId="19" fillId="0" borderId="27" xfId="149" applyNumberFormat="1" applyFont="1" applyFill="1" applyBorder="1"/>
    <xf numFmtId="174" fontId="19" fillId="0" borderId="38" xfId="149" applyNumberFormat="1" applyFont="1" applyFill="1" applyBorder="1"/>
    <xf numFmtId="174" fontId="87" fillId="0" borderId="11" xfId="149" applyNumberFormat="1" applyFont="1" applyFill="1" applyBorder="1"/>
    <xf numFmtId="175" fontId="19" fillId="0" borderId="72" xfId="149" applyNumberFormat="1" applyFont="1" applyFill="1" applyBorder="1"/>
    <xf numFmtId="175" fontId="19" fillId="0" borderId="42" xfId="149" applyNumberFormat="1" applyFont="1" applyFill="1" applyBorder="1"/>
    <xf numFmtId="175" fontId="19" fillId="0" borderId="73" xfId="149" applyNumberFormat="1" applyFont="1" applyFill="1" applyBorder="1"/>
    <xf numFmtId="175" fontId="19" fillId="0" borderId="31" xfId="149" applyNumberFormat="1" applyFont="1" applyFill="1" applyBorder="1"/>
    <xf numFmtId="174" fontId="87" fillId="0" borderId="38" xfId="149" applyNumberFormat="1" applyFont="1" applyFill="1" applyBorder="1"/>
    <xf numFmtId="0" fontId="22" fillId="0" borderId="0" xfId="150"/>
    <xf numFmtId="0" fontId="38" fillId="0" borderId="0" xfId="150" applyFont="1" applyAlignment="1">
      <alignment horizontal="right"/>
    </xf>
    <xf numFmtId="0" fontId="102" fillId="0" borderId="0" xfId="150" applyFont="1" applyAlignment="1">
      <alignment horizontal="centerContinuous"/>
    </xf>
    <xf numFmtId="0" fontId="110" fillId="0" borderId="0" xfId="150" applyFont="1" applyAlignment="1">
      <alignment horizontal="centerContinuous"/>
    </xf>
    <xf numFmtId="0" fontId="22" fillId="0" borderId="0" xfId="150" applyAlignment="1">
      <alignment horizontal="centerContinuous"/>
    </xf>
    <xf numFmtId="0" fontId="111" fillId="0" borderId="0" xfId="150" applyFont="1" applyAlignment="1">
      <alignment horizontal="centerContinuous"/>
    </xf>
    <xf numFmtId="0" fontId="103" fillId="0" borderId="0" xfId="150" applyFont="1"/>
    <xf numFmtId="0" fontId="103" fillId="0" borderId="0" xfId="150" applyFont="1" applyAlignment="1">
      <alignment horizontal="right"/>
    </xf>
    <xf numFmtId="0" fontId="78" fillId="0" borderId="0" xfId="150" applyFont="1" applyAlignment="1">
      <alignment horizontal="right"/>
    </xf>
    <xf numFmtId="0" fontId="84" fillId="0" borderId="27" xfId="150" applyFont="1" applyBorder="1" applyAlignment="1">
      <alignment horizontal="center"/>
    </xf>
    <xf numFmtId="0" fontId="112" fillId="0" borderId="74" xfId="150" applyFont="1" applyBorder="1" applyAlignment="1">
      <alignment horizontal="centerContinuous"/>
    </xf>
    <xf numFmtId="0" fontId="112" fillId="0" borderId="56" xfId="150" applyFont="1" applyBorder="1" applyAlignment="1">
      <alignment horizontal="centerContinuous"/>
    </xf>
    <xf numFmtId="0" fontId="112" fillId="0" borderId="57" xfId="150" applyFont="1" applyBorder="1" applyAlignment="1">
      <alignment horizontal="centerContinuous"/>
    </xf>
    <xf numFmtId="0" fontId="112" fillId="0" borderId="39" xfId="150" applyFont="1" applyBorder="1" applyAlignment="1">
      <alignment horizontal="center"/>
    </xf>
    <xf numFmtId="0" fontId="84" fillId="0" borderId="75" xfId="150" applyFont="1" applyBorder="1" applyAlignment="1">
      <alignment horizontal="center"/>
    </xf>
    <xf numFmtId="0" fontId="112" fillId="0" borderId="64" xfId="150" applyFont="1" applyBorder="1" applyAlignment="1">
      <alignment horizontal="center"/>
    </xf>
    <xf numFmtId="0" fontId="112" fillId="0" borderId="11" xfId="150" applyFont="1" applyBorder="1"/>
    <xf numFmtId="0" fontId="112" fillId="0" borderId="15" xfId="150" applyFont="1" applyBorder="1" applyAlignment="1">
      <alignment horizontal="center"/>
    </xf>
    <xf numFmtId="0" fontId="112" fillId="0" borderId="38" xfId="150" applyFont="1" applyBorder="1" applyAlignment="1"/>
    <xf numFmtId="0" fontId="112" fillId="0" borderId="38" xfId="150" applyFont="1" applyBorder="1"/>
    <xf numFmtId="0" fontId="112" fillId="0" borderId="38" xfId="150" applyFont="1" applyBorder="1" applyAlignment="1">
      <alignment horizontal="center"/>
    </xf>
    <xf numFmtId="0" fontId="22" fillId="0" borderId="36" xfId="150" applyBorder="1" applyAlignment="1">
      <alignment horizontal="center"/>
    </xf>
    <xf numFmtId="0" fontId="112" fillId="0" borderId="64" xfId="150" applyFont="1" applyBorder="1"/>
    <xf numFmtId="0" fontId="112" fillId="0" borderId="38" xfId="150" applyFont="1" applyBorder="1" applyAlignment="1">
      <alignment horizontal="left"/>
    </xf>
    <xf numFmtId="0" fontId="112" fillId="0" borderId="36" xfId="150" applyFont="1" applyBorder="1"/>
    <xf numFmtId="0" fontId="84" fillId="0" borderId="38" xfId="150" applyFont="1" applyBorder="1" applyAlignment="1">
      <alignment horizontal="center"/>
    </xf>
    <xf numFmtId="0" fontId="78" fillId="0" borderId="38" xfId="150" applyFont="1" applyBorder="1" applyAlignment="1">
      <alignment horizontal="center"/>
    </xf>
    <xf numFmtId="0" fontId="112" fillId="0" borderId="72" xfId="150" applyFont="1" applyBorder="1"/>
    <xf numFmtId="0" fontId="112" fillId="0" borderId="76" xfId="150" applyFont="1" applyBorder="1"/>
    <xf numFmtId="0" fontId="112" fillId="0" borderId="33" xfId="150" applyFont="1" applyBorder="1" applyAlignment="1">
      <alignment horizontal="left"/>
    </xf>
    <xf numFmtId="0" fontId="112" fillId="0" borderId="33" xfId="150" applyFont="1" applyBorder="1"/>
    <xf numFmtId="49" fontId="84" fillId="0" borderId="38" xfId="150" applyNumberFormat="1" applyFont="1" applyBorder="1" applyAlignment="1">
      <alignment horizontal="center"/>
    </xf>
    <xf numFmtId="49" fontId="84" fillId="0" borderId="33" xfId="150" applyNumberFormat="1" applyFont="1" applyBorder="1" applyAlignment="1">
      <alignment horizontal="center"/>
    </xf>
    <xf numFmtId="0" fontId="104" fillId="0" borderId="33" xfId="150" applyFont="1" applyBorder="1" applyAlignment="1">
      <alignment horizontal="center"/>
    </xf>
    <xf numFmtId="0" fontId="22" fillId="0" borderId="34" xfId="150" applyBorder="1" applyAlignment="1">
      <alignment horizontal="center"/>
    </xf>
    <xf numFmtId="0" fontId="81" fillId="0" borderId="62" xfId="150" applyFont="1" applyBorder="1" applyAlignment="1">
      <alignment horizontal="center"/>
    </xf>
    <xf numFmtId="0" fontId="81" fillId="0" borderId="77" xfId="150" applyFont="1" applyBorder="1" applyAlignment="1">
      <alignment horizontal="center"/>
    </xf>
    <xf numFmtId="0" fontId="81" fillId="0" borderId="30" xfId="150" applyFont="1" applyBorder="1" applyAlignment="1">
      <alignment horizontal="center"/>
    </xf>
    <xf numFmtId="0" fontId="113" fillId="0" borderId="36" xfId="151" applyFont="1" applyBorder="1" applyAlignment="1">
      <alignment horizontal="center"/>
    </xf>
    <xf numFmtId="49" fontId="102" fillId="0" borderId="64" xfId="151" applyNumberFormat="1" applyFont="1" applyBorder="1" applyAlignment="1">
      <alignment horizontal="center"/>
    </xf>
    <xf numFmtId="49" fontId="102" fillId="0" borderId="11" xfId="151" applyNumberFormat="1" applyFont="1" applyBorder="1" applyAlignment="1">
      <alignment horizontal="center"/>
    </xf>
    <xf numFmtId="49" fontId="102" fillId="0" borderId="11" xfId="151" applyNumberFormat="1" applyFont="1" applyBorder="1" applyAlignment="1">
      <alignment horizontal="center" vertical="top"/>
    </xf>
    <xf numFmtId="0" fontId="111" fillId="0" borderId="38" xfId="151" applyFont="1" applyBorder="1" applyAlignment="1">
      <alignment horizontal="center"/>
    </xf>
    <xf numFmtId="0" fontId="102" fillId="0" borderId="38" xfId="151" applyFont="1" applyBorder="1" applyAlignment="1">
      <alignment horizontal="left"/>
    </xf>
    <xf numFmtId="41" fontId="102" fillId="0" borderId="38" xfId="151" applyNumberFormat="1" applyFont="1" applyBorder="1" applyAlignment="1"/>
    <xf numFmtId="43" fontId="102" fillId="0" borderId="38" xfId="150" applyNumberFormat="1" applyFont="1" applyBorder="1" applyAlignment="1"/>
    <xf numFmtId="0" fontId="106" fillId="0" borderId="36" xfId="151" applyFont="1" applyBorder="1" applyAlignment="1">
      <alignment horizontal="center"/>
    </xf>
    <xf numFmtId="0" fontId="38" fillId="0" borderId="64" xfId="151" applyFont="1" applyBorder="1"/>
    <xf numFmtId="49" fontId="106" fillId="0" borderId="11" xfId="151" applyNumberFormat="1" applyFont="1" applyBorder="1" applyAlignment="1">
      <alignment horizontal="center"/>
    </xf>
    <xf numFmtId="49" fontId="106" fillId="0" borderId="38" xfId="151" applyNumberFormat="1" applyFont="1" applyBorder="1" applyAlignment="1">
      <alignment horizontal="left"/>
    </xf>
    <xf numFmtId="0" fontId="106" fillId="0" borderId="38" xfId="151" applyFont="1" applyBorder="1" applyAlignment="1"/>
    <xf numFmtId="41" fontId="106" fillId="0" borderId="38" xfId="150" applyNumberFormat="1" applyFont="1" applyBorder="1" applyAlignment="1"/>
    <xf numFmtId="43" fontId="106" fillId="0" borderId="38" xfId="150" applyNumberFormat="1" applyFont="1" applyBorder="1" applyAlignment="1"/>
    <xf numFmtId="0" fontId="114" fillId="0" borderId="36" xfId="151" applyFont="1" applyBorder="1" applyAlignment="1">
      <alignment horizontal="center"/>
    </xf>
    <xf numFmtId="49" fontId="114" fillId="0" borderId="11" xfId="151" applyNumberFormat="1" applyFont="1" applyBorder="1" applyAlignment="1">
      <alignment horizontal="center"/>
    </xf>
    <xf numFmtId="49" fontId="114" fillId="0" borderId="38" xfId="151" applyNumberFormat="1" applyFont="1" applyBorder="1" applyAlignment="1">
      <alignment horizontal="left"/>
    </xf>
    <xf numFmtId="0" fontId="114" fillId="0" borderId="38" xfId="151" applyFont="1" applyBorder="1" applyAlignment="1"/>
    <xf numFmtId="41" fontId="114" fillId="0" borderId="38" xfId="150" applyNumberFormat="1" applyFont="1" applyBorder="1" applyAlignment="1"/>
    <xf numFmtId="43" fontId="114" fillId="0" borderId="38" xfId="150" applyNumberFormat="1" applyFont="1" applyBorder="1" applyAlignment="1"/>
    <xf numFmtId="0" fontId="78" fillId="0" borderId="36" xfId="151" applyFont="1" applyBorder="1" applyAlignment="1">
      <alignment horizontal="center"/>
    </xf>
    <xf numFmtId="0" fontId="81" fillId="0" borderId="64" xfId="150" applyFont="1" applyBorder="1"/>
    <xf numFmtId="0" fontId="81" fillId="0" borderId="11" xfId="150" applyFont="1" applyBorder="1"/>
    <xf numFmtId="0" fontId="81" fillId="0" borderId="11" xfId="150" applyFont="1" applyBorder="1" applyAlignment="1">
      <alignment horizontal="center"/>
    </xf>
    <xf numFmtId="49" fontId="81" fillId="0" borderId="38" xfId="150" applyNumberFormat="1" applyFont="1" applyBorder="1" applyAlignment="1">
      <alignment horizontal="center"/>
    </xf>
    <xf numFmtId="49" fontId="81" fillId="0" borderId="38" xfId="150" applyNumberFormat="1" applyFont="1" applyBorder="1" applyAlignment="1"/>
    <xf numFmtId="41" fontId="81" fillId="0" borderId="38" xfId="150" applyNumberFormat="1" applyFont="1" applyBorder="1" applyAlignment="1"/>
    <xf numFmtId="43" fontId="78" fillId="0" borderId="38" xfId="150" applyNumberFormat="1" applyFont="1" applyBorder="1" applyAlignment="1"/>
    <xf numFmtId="0" fontId="81" fillId="0" borderId="64" xfId="151" applyFont="1" applyBorder="1"/>
    <xf numFmtId="49" fontId="36" fillId="0" borderId="11" xfId="151" applyNumberFormat="1" applyFont="1" applyBorder="1" applyAlignment="1">
      <alignment horizontal="center"/>
    </xf>
    <xf numFmtId="49" fontId="36" fillId="0" borderId="38" xfId="151" applyNumberFormat="1" applyFont="1" applyBorder="1" applyAlignment="1">
      <alignment horizontal="left"/>
    </xf>
    <xf numFmtId="0" fontId="36" fillId="0" borderId="38" xfId="151" applyFont="1" applyBorder="1" applyAlignment="1"/>
    <xf numFmtId="41" fontId="36" fillId="0" borderId="38" xfId="150" applyNumberFormat="1" applyFont="1" applyBorder="1" applyAlignment="1"/>
    <xf numFmtId="41" fontId="36" fillId="0" borderId="38" xfId="150" applyNumberFormat="1" applyFont="1" applyFill="1" applyBorder="1" applyAlignment="1"/>
    <xf numFmtId="49" fontId="114" fillId="0" borderId="11" xfId="150" applyNumberFormat="1" applyFont="1" applyBorder="1" applyAlignment="1">
      <alignment horizontal="center"/>
    </xf>
    <xf numFmtId="49" fontId="114" fillId="0" borderId="38" xfId="150" applyNumberFormat="1" applyFont="1" applyBorder="1" applyAlignment="1">
      <alignment horizontal="left"/>
    </xf>
    <xf numFmtId="49" fontId="114" fillId="0" borderId="38" xfId="150" applyNumberFormat="1" applyFont="1" applyBorder="1" applyAlignment="1">
      <alignment wrapText="1"/>
    </xf>
    <xf numFmtId="0" fontId="81" fillId="0" borderId="38" xfId="150" applyFont="1" applyBorder="1" applyAlignment="1"/>
    <xf numFmtId="41" fontId="78" fillId="0" borderId="38" xfId="150" applyNumberFormat="1" applyFont="1" applyBorder="1" applyAlignment="1"/>
    <xf numFmtId="0" fontId="81" fillId="0" borderId="38" xfId="150" applyFont="1" applyBorder="1" applyAlignment="1">
      <alignment horizontal="left"/>
    </xf>
    <xf numFmtId="49" fontId="114" fillId="0" borderId="38" xfId="150" applyNumberFormat="1" applyFont="1" applyBorder="1" applyAlignment="1">
      <alignment horizontal="center"/>
    </xf>
    <xf numFmtId="0" fontId="114" fillId="0" borderId="38" xfId="150" applyFont="1" applyBorder="1" applyAlignment="1">
      <alignment horizontal="justify"/>
    </xf>
    <xf numFmtId="49" fontId="36" fillId="0" borderId="11" xfId="151" applyNumberFormat="1" applyFont="1" applyFill="1" applyBorder="1" applyAlignment="1" applyProtection="1">
      <alignment horizontal="center"/>
      <protection locked="0"/>
    </xf>
    <xf numFmtId="49" fontId="36" fillId="0" borderId="38" xfId="151" applyNumberFormat="1" applyFont="1" applyBorder="1" applyAlignment="1">
      <alignment horizontal="center"/>
    </xf>
    <xf numFmtId="41" fontId="36" fillId="0" borderId="38" xfId="151" applyNumberFormat="1" applyFont="1" applyBorder="1" applyAlignment="1"/>
    <xf numFmtId="41" fontId="36" fillId="0" borderId="38" xfId="151" applyNumberFormat="1" applyFont="1" applyFill="1" applyBorder="1" applyAlignment="1"/>
    <xf numFmtId="0" fontId="78" fillId="0" borderId="64" xfId="151" applyFont="1" applyBorder="1"/>
    <xf numFmtId="49" fontId="78" fillId="0" borderId="11" xfId="151" applyNumberFormat="1" applyFont="1" applyFill="1" applyBorder="1" applyAlignment="1" applyProtection="1">
      <alignment horizontal="center"/>
      <protection locked="0"/>
    </xf>
    <xf numFmtId="49" fontId="114" fillId="0" borderId="38" xfId="151" applyNumberFormat="1" applyFont="1" applyBorder="1" applyAlignment="1">
      <alignment horizontal="center"/>
    </xf>
    <xf numFmtId="41" fontId="114" fillId="0" borderId="38" xfId="151" applyNumberFormat="1" applyFont="1" applyBorder="1" applyAlignment="1"/>
    <xf numFmtId="49" fontId="78" fillId="0" borderId="0" xfId="151" applyNumberFormat="1" applyFont="1" applyFill="1" applyBorder="1" applyAlignment="1" applyProtection="1">
      <alignment horizontal="center"/>
      <protection locked="0"/>
    </xf>
    <xf numFmtId="1" fontId="22" fillId="0" borderId="16" xfId="150" applyNumberFormat="1" applyFont="1" applyFill="1" applyBorder="1" applyAlignment="1">
      <alignment horizontal="left" vertical="top" wrapText="1"/>
    </xf>
    <xf numFmtId="1" fontId="78" fillId="0" borderId="16" xfId="150" applyNumberFormat="1" applyFont="1" applyFill="1" applyBorder="1" applyAlignment="1">
      <alignment horizontal="center"/>
    </xf>
    <xf numFmtId="0" fontId="78" fillId="0" borderId="36" xfId="150" applyFont="1" applyBorder="1" applyAlignment="1"/>
    <xf numFmtId="41" fontId="78" fillId="0" borderId="38" xfId="151" applyNumberFormat="1" applyFont="1" applyBorder="1" applyAlignment="1"/>
    <xf numFmtId="49" fontId="115" fillId="0" borderId="0" xfId="151" applyNumberFormat="1" applyFont="1" applyBorder="1" applyAlignment="1">
      <alignment horizontal="center"/>
    </xf>
    <xf numFmtId="1" fontId="78" fillId="0" borderId="65" xfId="150" applyNumberFormat="1" applyFont="1" applyFill="1" applyBorder="1" applyAlignment="1">
      <alignment horizontal="center"/>
    </xf>
    <xf numFmtId="49" fontId="78" fillId="0" borderId="36" xfId="150" applyNumberFormat="1" applyFont="1" applyBorder="1" applyAlignment="1"/>
    <xf numFmtId="0" fontId="78" fillId="0" borderId="36" xfId="150" applyNumberFormat="1" applyFont="1" applyFill="1" applyBorder="1" applyAlignment="1">
      <alignment horizontal="left"/>
    </xf>
    <xf numFmtId="49" fontId="78" fillId="0" borderId="11" xfId="151" applyNumberFormat="1" applyFont="1" applyBorder="1" applyAlignment="1">
      <alignment horizontal="center"/>
    </xf>
    <xf numFmtId="49" fontId="78" fillId="0" borderId="38" xfId="151" applyNumberFormat="1" applyFont="1" applyBorder="1" applyAlignment="1">
      <alignment horizontal="center"/>
    </xf>
    <xf numFmtId="0" fontId="78" fillId="0" borderId="38" xfId="151" applyFont="1" applyBorder="1" applyAlignment="1"/>
    <xf numFmtId="49" fontId="78" fillId="0" borderId="38" xfId="150" applyNumberFormat="1" applyFont="1" applyBorder="1" applyAlignment="1"/>
    <xf numFmtId="49" fontId="78" fillId="0" borderId="0" xfId="151" applyNumberFormat="1" applyFont="1" applyBorder="1" applyAlignment="1">
      <alignment horizontal="center"/>
    </xf>
    <xf numFmtId="49" fontId="78" fillId="0" borderId="65" xfId="151" applyNumberFormat="1" applyFont="1" applyBorder="1" applyAlignment="1">
      <alignment horizontal="center"/>
    </xf>
    <xf numFmtId="0" fontId="78" fillId="0" borderId="38" xfId="150" applyFont="1" applyBorder="1" applyAlignment="1"/>
    <xf numFmtId="49" fontId="114" fillId="0" borderId="65" xfId="151" applyNumberFormat="1" applyFont="1" applyBorder="1" applyAlignment="1">
      <alignment horizontal="center"/>
    </xf>
    <xf numFmtId="43" fontId="81" fillId="0" borderId="38" xfId="150" applyNumberFormat="1" applyFont="1" applyBorder="1" applyAlignment="1"/>
    <xf numFmtId="49" fontId="114" fillId="0" borderId="0" xfId="151" applyNumberFormat="1" applyFont="1" applyBorder="1" applyAlignment="1">
      <alignment horizontal="center"/>
    </xf>
    <xf numFmtId="0" fontId="78" fillId="0" borderId="38" xfId="150" applyFont="1" applyFill="1" applyBorder="1" applyAlignment="1"/>
    <xf numFmtId="0" fontId="78" fillId="0" borderId="36" xfId="151" applyFont="1" applyFill="1" applyBorder="1" applyAlignment="1">
      <alignment horizontal="center"/>
    </xf>
    <xf numFmtId="0" fontId="78" fillId="0" borderId="64" xfId="151" applyFont="1" applyFill="1" applyBorder="1"/>
    <xf numFmtId="49" fontId="78" fillId="0" borderId="11" xfId="151" applyNumberFormat="1" applyFont="1" applyFill="1" applyBorder="1" applyAlignment="1">
      <alignment horizontal="center"/>
    </xf>
    <xf numFmtId="49" fontId="78" fillId="0" borderId="38" xfId="151" applyNumberFormat="1" applyFont="1" applyFill="1" applyBorder="1" applyAlignment="1">
      <alignment horizontal="center"/>
    </xf>
    <xf numFmtId="0" fontId="78" fillId="0" borderId="38" xfId="151" applyFont="1" applyFill="1" applyBorder="1" applyAlignment="1"/>
    <xf numFmtId="0" fontId="22" fillId="0" borderId="0" xfId="150" applyFill="1"/>
    <xf numFmtId="41" fontId="78" fillId="0" borderId="38" xfId="151" applyNumberFormat="1" applyFont="1" applyFill="1" applyBorder="1" applyAlignment="1"/>
    <xf numFmtId="41" fontId="106" fillId="0" borderId="38" xfId="151" applyNumberFormat="1" applyFont="1" applyBorder="1" applyAlignment="1"/>
    <xf numFmtId="0" fontId="22" fillId="0" borderId="31" xfId="150" applyBorder="1"/>
    <xf numFmtId="0" fontId="22" fillId="0" borderId="72" xfId="150" applyBorder="1" applyAlignment="1">
      <alignment wrapText="1"/>
    </xf>
    <xf numFmtId="0" fontId="22" fillId="0" borderId="76" xfId="150" applyBorder="1" applyAlignment="1">
      <alignment wrapText="1"/>
    </xf>
    <xf numFmtId="0" fontId="116" fillId="0" borderId="33" xfId="150" applyFont="1" applyBorder="1" applyAlignment="1">
      <alignment horizontal="left" wrapText="1"/>
    </xf>
    <xf numFmtId="0" fontId="116" fillId="0" borderId="33" xfId="150" applyFont="1" applyBorder="1" applyAlignment="1">
      <alignment wrapText="1"/>
    </xf>
    <xf numFmtId="41" fontId="22" fillId="0" borderId="33" xfId="150" applyNumberFormat="1" applyBorder="1" applyAlignment="1"/>
    <xf numFmtId="43" fontId="114" fillId="0" borderId="31" xfId="150" applyNumberFormat="1" applyFont="1" applyBorder="1" applyAlignment="1"/>
    <xf numFmtId="0" fontId="22" fillId="0" borderId="0" xfId="150" applyAlignment="1">
      <alignment wrapText="1"/>
    </xf>
    <xf numFmtId="41" fontId="22" fillId="0" borderId="0" xfId="150" applyNumberFormat="1"/>
    <xf numFmtId="41" fontId="113" fillId="0" borderId="38" xfId="151" applyNumberFormat="1" applyFont="1" applyBorder="1" applyAlignment="1"/>
    <xf numFmtId="43" fontId="84" fillId="0" borderId="38" xfId="150" applyNumberFormat="1" applyFont="1" applyBorder="1" applyAlignment="1"/>
    <xf numFmtId="49" fontId="36" fillId="0" borderId="64" xfId="151" applyNumberFormat="1" applyFont="1" applyBorder="1" applyAlignment="1">
      <alignment horizontal="center"/>
    </xf>
    <xf numFmtId="49" fontId="36" fillId="0" borderId="11" xfId="151" applyNumberFormat="1" applyFont="1" applyBorder="1" applyAlignment="1">
      <alignment horizontal="center" vertical="top"/>
    </xf>
    <xf numFmtId="0" fontId="103" fillId="0" borderId="38" xfId="151" applyFont="1" applyBorder="1" applyAlignment="1">
      <alignment horizontal="center"/>
    </xf>
    <xf numFmtId="0" fontId="36" fillId="0" borderId="38" xfId="151" applyFont="1" applyBorder="1" applyAlignment="1">
      <alignment horizontal="left"/>
    </xf>
    <xf numFmtId="0" fontId="115" fillId="0" borderId="64" xfId="151" applyFont="1" applyBorder="1"/>
    <xf numFmtId="0" fontId="115" fillId="0" borderId="11" xfId="151" applyFont="1" applyBorder="1"/>
    <xf numFmtId="0" fontId="114" fillId="0" borderId="38" xfId="150" applyFont="1" applyBorder="1" applyAlignment="1">
      <alignment wrapText="1"/>
    </xf>
    <xf numFmtId="49" fontId="78" fillId="0" borderId="38" xfId="150" applyNumberFormat="1" applyFont="1" applyBorder="1" applyAlignment="1">
      <alignment horizontal="left"/>
    </xf>
    <xf numFmtId="0" fontId="78" fillId="0" borderId="38" xfId="150" applyFont="1" applyBorder="1" applyAlignment="1">
      <alignment wrapText="1"/>
    </xf>
    <xf numFmtId="0" fontId="22" fillId="0" borderId="64" xfId="151" applyBorder="1"/>
    <xf numFmtId="0" fontId="22" fillId="0" borderId="11" xfId="151" applyBorder="1"/>
    <xf numFmtId="49" fontId="81" fillId="0" borderId="38" xfId="150" applyNumberFormat="1" applyFont="1" applyBorder="1" applyAlignment="1">
      <alignment horizontal="left"/>
    </xf>
    <xf numFmtId="0" fontId="81" fillId="0" borderId="11" xfId="151" applyFont="1" applyBorder="1"/>
    <xf numFmtId="0" fontId="81" fillId="0" borderId="38" xfId="150" applyFont="1" applyBorder="1" applyAlignment="1">
      <alignment wrapText="1"/>
    </xf>
    <xf numFmtId="49" fontId="81" fillId="0" borderId="38" xfId="150" applyNumberFormat="1" applyFont="1" applyBorder="1" applyAlignment="1">
      <alignment wrapText="1"/>
    </xf>
    <xf numFmtId="0" fontId="78" fillId="0" borderId="11" xfId="151" applyFont="1" applyBorder="1"/>
    <xf numFmtId="0" fontId="78" fillId="0" borderId="11" xfId="150" applyFont="1" applyBorder="1" applyAlignment="1">
      <alignment horizontal="center"/>
    </xf>
    <xf numFmtId="49" fontId="78" fillId="0" borderId="38" xfId="150" applyNumberFormat="1" applyFont="1" applyBorder="1" applyAlignment="1">
      <alignment horizontal="center"/>
    </xf>
    <xf numFmtId="49" fontId="78" fillId="0" borderId="38" xfId="150" applyNumberFormat="1" applyFont="1" applyBorder="1" applyAlignment="1">
      <alignment wrapText="1"/>
    </xf>
    <xf numFmtId="49" fontId="114" fillId="0" borderId="38" xfId="150" applyNumberFormat="1" applyFont="1" applyBorder="1" applyAlignment="1"/>
    <xf numFmtId="0" fontId="114" fillId="0" borderId="38" xfId="150" applyFont="1" applyBorder="1" applyAlignment="1"/>
    <xf numFmtId="0" fontId="0" fillId="0" borderId="0" xfId="0" applyBorder="1" applyAlignment="1">
      <alignment horizontal="right"/>
    </xf>
    <xf numFmtId="0" fontId="102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83" fillId="0" borderId="31" xfId="0" applyFont="1" applyBorder="1" applyAlignment="1">
      <alignment horizontal="center"/>
    </xf>
    <xf numFmtId="0" fontId="117" fillId="0" borderId="27" xfId="0" applyFont="1" applyBorder="1"/>
    <xf numFmtId="0" fontId="117" fillId="0" borderId="36" xfId="0" applyFont="1" applyBorder="1" applyAlignment="1">
      <alignment horizontal="center"/>
    </xf>
    <xf numFmtId="14" fontId="117" fillId="0" borderId="36" xfId="0" applyNumberFormat="1" applyFont="1" applyBorder="1"/>
    <xf numFmtId="0" fontId="117" fillId="0" borderId="36" xfId="0" applyFont="1" applyBorder="1"/>
    <xf numFmtId="176" fontId="117" fillId="0" borderId="36" xfId="0" applyNumberFormat="1" applyFont="1" applyBorder="1"/>
    <xf numFmtId="0" fontId="19" fillId="0" borderId="75" xfId="0" applyFont="1" applyBorder="1" applyAlignment="1">
      <alignment horizontal="right"/>
    </xf>
    <xf numFmtId="0" fontId="118" fillId="0" borderId="75" xfId="0" applyFont="1" applyBorder="1"/>
    <xf numFmtId="0" fontId="118" fillId="0" borderId="75" xfId="0" applyFont="1" applyBorder="1" applyAlignment="1">
      <alignment horizontal="center"/>
    </xf>
    <xf numFmtId="176" fontId="118" fillId="0" borderId="75" xfId="0" applyNumberFormat="1" applyFont="1" applyBorder="1"/>
    <xf numFmtId="0" fontId="119" fillId="0" borderId="0" xfId="0" applyFont="1"/>
    <xf numFmtId="49" fontId="117" fillId="0" borderId="36" xfId="0" applyNumberFormat="1" applyFont="1" applyBorder="1" applyAlignment="1">
      <alignment horizontal="center"/>
    </xf>
    <xf numFmtId="49" fontId="118" fillId="0" borderId="75" xfId="0" applyNumberFormat="1" applyFont="1" applyBorder="1" applyAlignment="1">
      <alignment horizontal="center"/>
    </xf>
    <xf numFmtId="0" fontId="19" fillId="0" borderId="36" xfId="0" applyFont="1" applyBorder="1" applyAlignment="1">
      <alignment horizontal="right"/>
    </xf>
    <xf numFmtId="0" fontId="118" fillId="0" borderId="36" xfId="0" applyFont="1" applyBorder="1"/>
    <xf numFmtId="0" fontId="118" fillId="0" borderId="36" xfId="0" applyFont="1" applyBorder="1" applyAlignment="1">
      <alignment horizontal="center"/>
    </xf>
    <xf numFmtId="176" fontId="118" fillId="0" borderId="36" xfId="0" applyNumberFormat="1" applyFont="1" applyBorder="1"/>
    <xf numFmtId="0" fontId="117" fillId="0" borderId="78" xfId="0" applyFont="1" applyBorder="1"/>
    <xf numFmtId="0" fontId="117" fillId="0" borderId="78" xfId="0" applyFont="1" applyBorder="1" applyAlignment="1">
      <alignment horizontal="center"/>
    </xf>
    <xf numFmtId="176" fontId="117" fillId="0" borderId="78" xfId="0" applyNumberFormat="1" applyFont="1" applyBorder="1"/>
    <xf numFmtId="0" fontId="117" fillId="0" borderId="66" xfId="0" applyFont="1" applyBorder="1"/>
    <xf numFmtId="0" fontId="117" fillId="0" borderId="66" xfId="0" applyFont="1" applyBorder="1" applyAlignment="1">
      <alignment horizontal="center"/>
    </xf>
    <xf numFmtId="176" fontId="117" fillId="0" borderId="66" xfId="0" applyNumberFormat="1" applyFont="1" applyBorder="1"/>
    <xf numFmtId="0" fontId="23" fillId="0" borderId="78" xfId="0" applyFont="1" applyBorder="1" applyAlignment="1">
      <alignment horizontal="right"/>
    </xf>
    <xf numFmtId="0" fontId="118" fillId="0" borderId="78" xfId="0" applyFont="1" applyBorder="1"/>
    <xf numFmtId="0" fontId="118" fillId="0" borderId="78" xfId="0" applyFont="1" applyBorder="1" applyAlignment="1">
      <alignment horizontal="center"/>
    </xf>
    <xf numFmtId="176" fontId="118" fillId="0" borderId="78" xfId="0" applyNumberFormat="1" applyFont="1" applyBorder="1"/>
    <xf numFmtId="0" fontId="23" fillId="0" borderId="36" xfId="152" applyFont="1" applyBorder="1" applyAlignment="1">
      <alignment horizontal="center"/>
    </xf>
    <xf numFmtId="14" fontId="23" fillId="0" borderId="36" xfId="152" applyNumberFormat="1" applyFont="1" applyBorder="1" applyAlignment="1">
      <alignment horizontal="right"/>
    </xf>
    <xf numFmtId="0" fontId="23" fillId="0" borderId="36" xfId="152" applyFont="1" applyBorder="1"/>
    <xf numFmtId="176" fontId="23" fillId="0" borderId="36" xfId="152" applyNumberFormat="1" applyFont="1" applyBorder="1" applyAlignment="1">
      <alignment horizontal="right"/>
    </xf>
    <xf numFmtId="0" fontId="23" fillId="0" borderId="75" xfId="0" applyFont="1" applyBorder="1" applyAlignment="1">
      <alignment horizontal="right"/>
    </xf>
    <xf numFmtId="0" fontId="117" fillId="0" borderId="36" xfId="152" applyFont="1" applyBorder="1" applyAlignment="1">
      <alignment horizontal="center"/>
    </xf>
    <xf numFmtId="14" fontId="117" fillId="0" borderId="36" xfId="152" applyNumberFormat="1" applyFont="1" applyBorder="1" applyAlignment="1">
      <alignment horizontal="right"/>
    </xf>
    <xf numFmtId="0" fontId="117" fillId="0" borderId="36" xfId="152" applyFont="1" applyBorder="1"/>
    <xf numFmtId="176" fontId="117" fillId="0" borderId="36" xfId="152" applyNumberFormat="1" applyFont="1" applyBorder="1" applyAlignment="1">
      <alignment horizontal="right"/>
    </xf>
    <xf numFmtId="0" fontId="117" fillId="0" borderId="79" xfId="0" applyFont="1" applyBorder="1" applyAlignment="1">
      <alignment horizontal="right"/>
    </xf>
    <xf numFmtId="0" fontId="120" fillId="0" borderId="79" xfId="0" applyFont="1" applyBorder="1"/>
    <xf numFmtId="0" fontId="120" fillId="0" borderId="79" xfId="0" applyFont="1" applyBorder="1" applyAlignment="1">
      <alignment horizontal="center"/>
    </xf>
    <xf numFmtId="43" fontId="120" fillId="0" borderId="79" xfId="0" applyNumberFormat="1" applyFont="1" applyBorder="1"/>
    <xf numFmtId="0" fontId="0" fillId="0" borderId="78" xfId="0" applyBorder="1"/>
    <xf numFmtId="14" fontId="117" fillId="0" borderId="36" xfId="0" applyNumberFormat="1" applyFont="1" applyBorder="1" applyAlignment="1">
      <alignment horizontal="center"/>
    </xf>
    <xf numFmtId="41" fontId="117" fillId="0" borderId="36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14" fontId="117" fillId="0" borderId="36" xfId="0" applyNumberFormat="1" applyFont="1" applyBorder="1" applyAlignment="1">
      <alignment horizontal="right"/>
    </xf>
    <xf numFmtId="0" fontId="117" fillId="0" borderId="36" xfId="0" applyFont="1" applyBorder="1" applyAlignment="1">
      <alignment horizontal="right"/>
    </xf>
    <xf numFmtId="43" fontId="118" fillId="0" borderId="75" xfId="0" applyNumberFormat="1" applyFont="1" applyBorder="1"/>
    <xf numFmtId="0" fontId="0" fillId="0" borderId="66" xfId="0" applyBorder="1"/>
    <xf numFmtId="0" fontId="118" fillId="0" borderId="36" xfId="0" applyFont="1" applyFill="1" applyBorder="1"/>
    <xf numFmtId="14" fontId="118" fillId="0" borderId="36" xfId="0" applyNumberFormat="1" applyFont="1" applyFill="1" applyBorder="1" applyAlignment="1">
      <alignment horizontal="right"/>
    </xf>
    <xf numFmtId="0" fontId="118" fillId="0" borderId="36" xfId="0" applyFont="1" applyFill="1" applyBorder="1" applyAlignment="1">
      <alignment horizontal="center"/>
    </xf>
    <xf numFmtId="41" fontId="118" fillId="0" borderId="36" xfId="0" applyNumberFormat="1" applyFont="1" applyFill="1" applyBorder="1" applyAlignment="1">
      <alignment horizontal="right"/>
    </xf>
    <xf numFmtId="0" fontId="119" fillId="0" borderId="0" xfId="0" applyFont="1" applyFill="1"/>
    <xf numFmtId="0" fontId="119" fillId="0" borderId="0" xfId="0" applyFont="1" applyFill="1" applyBorder="1"/>
    <xf numFmtId="0" fontId="117" fillId="0" borderId="31" xfId="0" applyFont="1" applyBorder="1" applyAlignment="1">
      <alignment horizontal="right"/>
    </xf>
    <xf numFmtId="0" fontId="0" fillId="0" borderId="31" xfId="0" applyBorder="1"/>
    <xf numFmtId="0" fontId="0" fillId="0" borderId="31" xfId="0" applyBorder="1" applyAlignment="1">
      <alignment horizontal="center"/>
    </xf>
    <xf numFmtId="41" fontId="0" fillId="0" borderId="31" xfId="0" applyNumberFormat="1" applyBorder="1"/>
    <xf numFmtId="41" fontId="117" fillId="0" borderId="36" xfId="0" applyNumberFormat="1" applyFont="1" applyBorder="1"/>
    <xf numFmtId="0" fontId="117" fillId="0" borderId="75" xfId="0" applyFont="1" applyBorder="1"/>
    <xf numFmtId="0" fontId="83" fillId="0" borderId="75" xfId="0" applyFont="1" applyBorder="1" applyAlignment="1">
      <alignment horizontal="center"/>
    </xf>
    <xf numFmtId="0" fontId="83" fillId="0" borderId="75" xfId="0" applyFont="1" applyBorder="1"/>
    <xf numFmtId="41" fontId="83" fillId="0" borderId="75" xfId="0" applyNumberFormat="1" applyFont="1" applyBorder="1"/>
    <xf numFmtId="0" fontId="0" fillId="0" borderId="36" xfId="0" applyBorder="1" applyAlignment="1">
      <alignment horizontal="center"/>
    </xf>
    <xf numFmtId="0" fontId="121" fillId="0" borderId="66" xfId="0" applyFont="1" applyBorder="1"/>
    <xf numFmtId="0" fontId="120" fillId="0" borderId="36" xfId="0" applyFont="1" applyFill="1" applyBorder="1"/>
    <xf numFmtId="14" fontId="120" fillId="0" borderId="36" xfId="0" applyNumberFormat="1" applyFont="1" applyFill="1" applyBorder="1" applyAlignment="1">
      <alignment horizontal="right"/>
    </xf>
    <xf numFmtId="0" fontId="120" fillId="0" borderId="36" xfId="0" applyFont="1" applyFill="1" applyBorder="1" applyAlignment="1">
      <alignment horizontal="center"/>
    </xf>
    <xf numFmtId="0" fontId="122" fillId="0" borderId="36" xfId="0" applyFont="1" applyBorder="1" applyAlignment="1">
      <alignment horizontal="center"/>
    </xf>
    <xf numFmtId="49" fontId="120" fillId="0" borderId="36" xfId="0" applyNumberFormat="1" applyFont="1" applyFill="1" applyBorder="1" applyAlignment="1">
      <alignment horizontal="center"/>
    </xf>
    <xf numFmtId="41" fontId="120" fillId="0" borderId="36" xfId="0" applyNumberFormat="1" applyFont="1" applyFill="1" applyBorder="1" applyAlignment="1">
      <alignment horizontal="right"/>
    </xf>
    <xf numFmtId="0" fontId="123" fillId="0" borderId="36" xfId="0" applyFont="1" applyFill="1" applyBorder="1" applyAlignment="1">
      <alignment horizontal="center"/>
    </xf>
    <xf numFmtId="0" fontId="117" fillId="0" borderId="75" xfId="0" applyFont="1" applyBorder="1" applyAlignment="1">
      <alignment horizontal="right"/>
    </xf>
    <xf numFmtId="0" fontId="99" fillId="0" borderId="75" xfId="0" applyFont="1" applyBorder="1"/>
    <xf numFmtId="0" fontId="99" fillId="0" borderId="75" xfId="0" applyFont="1" applyBorder="1" applyAlignment="1">
      <alignment horizontal="center"/>
    </xf>
    <xf numFmtId="0" fontId="121" fillId="0" borderId="75" xfId="0" applyFont="1" applyBorder="1" applyAlignment="1">
      <alignment horizontal="center"/>
    </xf>
    <xf numFmtId="41" fontId="99" fillId="0" borderId="75" xfId="0" applyNumberFormat="1" applyFont="1" applyBorder="1"/>
    <xf numFmtId="0" fontId="118" fillId="0" borderId="36" xfId="152" applyFont="1" applyBorder="1" applyAlignment="1">
      <alignment horizontal="center"/>
    </xf>
    <xf numFmtId="14" fontId="118" fillId="0" borderId="36" xfId="152" applyNumberFormat="1" applyFont="1" applyBorder="1" applyAlignment="1">
      <alignment horizontal="center"/>
    </xf>
    <xf numFmtId="41" fontId="118" fillId="0" borderId="36" xfId="0" applyNumberFormat="1" applyFont="1" applyBorder="1"/>
    <xf numFmtId="0" fontId="87" fillId="0" borderId="0" xfId="0" applyFont="1"/>
    <xf numFmtId="0" fontId="118" fillId="0" borderId="36" xfId="152" applyFont="1" applyBorder="1"/>
    <xf numFmtId="14" fontId="118" fillId="0" borderId="36" xfId="152" applyNumberFormat="1" applyFont="1" applyBorder="1" applyAlignment="1">
      <alignment horizontal="right"/>
    </xf>
    <xf numFmtId="176" fontId="118" fillId="0" borderId="36" xfId="152" applyNumberFormat="1" applyFont="1" applyBorder="1" applyAlignment="1">
      <alignment horizontal="right"/>
    </xf>
    <xf numFmtId="0" fontId="122" fillId="0" borderId="36" xfId="152" applyFont="1" applyBorder="1"/>
    <xf numFmtId="0" fontId="122" fillId="0" borderId="36" xfId="152" applyFont="1" applyBorder="1" applyAlignment="1">
      <alignment horizontal="center"/>
    </xf>
    <xf numFmtId="176" fontId="122" fillId="0" borderId="36" xfId="152" applyNumberFormat="1" applyFont="1" applyBorder="1" applyAlignment="1">
      <alignment horizontal="right"/>
    </xf>
    <xf numFmtId="0" fontId="83" fillId="0" borderId="36" xfId="152" applyFont="1" applyBorder="1"/>
    <xf numFmtId="14" fontId="83" fillId="0" borderId="36" xfId="152" applyNumberFormat="1" applyFont="1" applyBorder="1" applyAlignment="1">
      <alignment horizontal="right"/>
    </xf>
    <xf numFmtId="0" fontId="83" fillId="0" borderId="36" xfId="152" applyFont="1" applyBorder="1" applyAlignment="1">
      <alignment horizontal="center"/>
    </xf>
    <xf numFmtId="176" fontId="83" fillId="0" borderId="36" xfId="152" applyNumberFormat="1" applyFont="1" applyBorder="1" applyAlignment="1">
      <alignment horizontal="right"/>
    </xf>
    <xf numFmtId="0" fontId="120" fillId="0" borderId="36" xfId="0" applyFont="1" applyBorder="1"/>
    <xf numFmtId="0" fontId="120" fillId="0" borderId="36" xfId="0" applyFont="1" applyBorder="1" applyAlignment="1">
      <alignment horizontal="center"/>
    </xf>
    <xf numFmtId="43" fontId="120" fillId="0" borderId="36" xfId="0" applyNumberFormat="1" applyFont="1" applyBorder="1"/>
    <xf numFmtId="0" fontId="105" fillId="0" borderId="78" xfId="0" applyFont="1" applyBorder="1"/>
    <xf numFmtId="0" fontId="117" fillId="0" borderId="36" xfId="153" applyFont="1" applyBorder="1"/>
    <xf numFmtId="14" fontId="117" fillId="0" borderId="36" xfId="153" applyNumberFormat="1" applyFont="1" applyBorder="1" applyAlignment="1">
      <alignment horizontal="center"/>
    </xf>
    <xf numFmtId="0" fontId="117" fillId="0" borderId="36" xfId="153" applyFont="1" applyBorder="1" applyAlignment="1">
      <alignment horizontal="center"/>
    </xf>
    <xf numFmtId="41" fontId="117" fillId="0" borderId="36" xfId="153" applyNumberFormat="1" applyFont="1" applyBorder="1" applyAlignment="1">
      <alignment horizontal="right"/>
    </xf>
    <xf numFmtId="0" fontId="120" fillId="0" borderId="75" xfId="0" applyFont="1" applyBorder="1"/>
    <xf numFmtId="0" fontId="120" fillId="0" borderId="75" xfId="0" applyFont="1" applyBorder="1" applyAlignment="1">
      <alignment horizontal="center"/>
    </xf>
    <xf numFmtId="43" fontId="120" fillId="0" borderId="75" xfId="0" applyNumberFormat="1" applyFont="1" applyBorder="1"/>
    <xf numFmtId="0" fontId="124" fillId="0" borderId="36" xfId="153" applyFont="1" applyBorder="1"/>
    <xf numFmtId="14" fontId="124" fillId="0" borderId="36" xfId="153" applyNumberFormat="1" applyFont="1" applyBorder="1" applyAlignment="1">
      <alignment horizontal="center"/>
    </xf>
    <xf numFmtId="0" fontId="124" fillId="0" borderId="36" xfId="153" applyFont="1" applyBorder="1" applyAlignment="1">
      <alignment horizontal="center"/>
    </xf>
    <xf numFmtId="41" fontId="124" fillId="0" borderId="36" xfId="153" applyNumberFormat="1" applyFont="1" applyBorder="1" applyAlignment="1">
      <alignment horizontal="right"/>
    </xf>
    <xf numFmtId="14" fontId="124" fillId="0" borderId="36" xfId="153" applyNumberFormat="1" applyFont="1" applyBorder="1" applyAlignment="1">
      <alignment horizontal="right"/>
    </xf>
    <xf numFmtId="0" fontId="124" fillId="0" borderId="36" xfId="153" applyFont="1" applyFill="1" applyBorder="1"/>
    <xf numFmtId="14" fontId="124" fillId="0" borderId="36" xfId="153" applyNumberFormat="1" applyFont="1" applyFill="1" applyBorder="1" applyAlignment="1">
      <alignment horizontal="center"/>
    </xf>
    <xf numFmtId="0" fontId="124" fillId="0" borderId="36" xfId="153" applyFont="1" applyFill="1" applyBorder="1" applyAlignment="1">
      <alignment horizontal="center"/>
    </xf>
    <xf numFmtId="41" fontId="124" fillId="0" borderId="36" xfId="153" applyNumberFormat="1" applyFont="1" applyFill="1" applyBorder="1" applyAlignment="1">
      <alignment horizontal="right"/>
    </xf>
    <xf numFmtId="0" fontId="118" fillId="0" borderId="36" xfId="153" applyFont="1" applyFill="1" applyBorder="1"/>
    <xf numFmtId="14" fontId="118" fillId="0" borderId="36" xfId="153" applyNumberFormat="1" applyFont="1" applyFill="1" applyBorder="1" applyAlignment="1">
      <alignment horizontal="right"/>
    </xf>
    <xf numFmtId="0" fontId="118" fillId="0" borderId="36" xfId="153" applyFont="1" applyFill="1" applyBorder="1" applyAlignment="1">
      <alignment horizontal="center"/>
    </xf>
    <xf numFmtId="41" fontId="118" fillId="0" borderId="36" xfId="153" applyNumberFormat="1" applyFont="1" applyFill="1" applyBorder="1" applyAlignment="1">
      <alignment horizontal="right"/>
    </xf>
    <xf numFmtId="14" fontId="124" fillId="0" borderId="36" xfId="153" applyNumberFormat="1" applyFont="1" applyFill="1" applyBorder="1" applyAlignment="1">
      <alignment horizontal="right"/>
    </xf>
    <xf numFmtId="0" fontId="124" fillId="0" borderId="36" xfId="154" applyFont="1" applyBorder="1"/>
    <xf numFmtId="14" fontId="124" fillId="0" borderId="36" xfId="154" applyNumberFormat="1" applyFont="1" applyBorder="1" applyAlignment="1">
      <alignment horizontal="center"/>
    </xf>
    <xf numFmtId="0" fontId="124" fillId="0" borderId="36" xfId="154" applyFont="1" applyBorder="1" applyAlignment="1">
      <alignment horizontal="center"/>
    </xf>
    <xf numFmtId="41" fontId="124" fillId="0" borderId="36" xfId="154" applyNumberFormat="1" applyFont="1" applyBorder="1" applyAlignment="1">
      <alignment horizontal="right"/>
    </xf>
    <xf numFmtId="14" fontId="124" fillId="0" borderId="36" xfId="154" applyNumberFormat="1" applyFont="1" applyBorder="1" applyAlignment="1">
      <alignment horizontal="right"/>
    </xf>
    <xf numFmtId="0" fontId="118" fillId="0" borderId="36" xfId="154" applyFont="1" applyFill="1" applyBorder="1"/>
    <xf numFmtId="14" fontId="118" fillId="0" borderId="36" xfId="154" applyNumberFormat="1" applyFont="1" applyFill="1" applyBorder="1" applyAlignment="1">
      <alignment horizontal="right"/>
    </xf>
    <xf numFmtId="0" fontId="118" fillId="0" borderId="36" xfId="154" applyFont="1" applyFill="1" applyBorder="1" applyAlignment="1">
      <alignment horizontal="center"/>
    </xf>
    <xf numFmtId="41" fontId="118" fillId="0" borderId="36" xfId="154" applyNumberFormat="1" applyFont="1" applyFill="1" applyBorder="1" applyAlignment="1">
      <alignment horizontal="right"/>
    </xf>
    <xf numFmtId="0" fontId="23" fillId="0" borderId="75" xfId="154" applyFont="1" applyFill="1" applyBorder="1" applyAlignment="1">
      <alignment horizontal="right"/>
    </xf>
    <xf numFmtId="14" fontId="83" fillId="0" borderId="75" xfId="154" applyNumberFormat="1" applyFont="1" applyFill="1" applyBorder="1" applyAlignment="1">
      <alignment horizontal="right"/>
    </xf>
    <xf numFmtId="0" fontId="83" fillId="0" borderId="75" xfId="154" applyFont="1" applyFill="1" applyBorder="1"/>
    <xf numFmtId="0" fontId="83" fillId="0" borderId="75" xfId="154" applyFont="1" applyFill="1" applyBorder="1" applyAlignment="1">
      <alignment horizontal="center"/>
    </xf>
    <xf numFmtId="41" fontId="83" fillId="0" borderId="75" xfId="154" applyNumberFormat="1" applyFont="1" applyFill="1" applyBorder="1" applyAlignment="1">
      <alignment horizontal="right"/>
    </xf>
    <xf numFmtId="0" fontId="124" fillId="0" borderId="66" xfId="0" applyFont="1" applyBorder="1"/>
    <xf numFmtId="0" fontId="124" fillId="0" borderId="36" xfId="154" applyFont="1" applyBorder="1" applyAlignment="1">
      <alignment horizontal="left"/>
    </xf>
    <xf numFmtId="0" fontId="23" fillId="0" borderId="36" xfId="0" applyFont="1" applyFill="1" applyBorder="1"/>
    <xf numFmtId="0" fontId="0" fillId="0" borderId="79" xfId="0" applyBorder="1" applyAlignment="1">
      <alignment horizontal="right"/>
    </xf>
    <xf numFmtId="0" fontId="0" fillId="0" borderId="79" xfId="0" applyBorder="1"/>
    <xf numFmtId="0" fontId="0" fillId="0" borderId="79" xfId="0" applyBorder="1" applyAlignment="1">
      <alignment horizontal="center"/>
    </xf>
    <xf numFmtId="41" fontId="0" fillId="0" borderId="79" xfId="0" applyNumberFormat="1" applyBorder="1"/>
    <xf numFmtId="41" fontId="0" fillId="0" borderId="36" xfId="0" applyNumberFormat="1" applyBorder="1"/>
    <xf numFmtId="0" fontId="124" fillId="0" borderId="36" xfId="155" applyFont="1" applyBorder="1" applyAlignment="1">
      <alignment horizontal="center"/>
    </xf>
    <xf numFmtId="14" fontId="124" fillId="0" borderId="36" xfId="155" applyNumberFormat="1" applyFont="1" applyBorder="1" applyAlignment="1">
      <alignment horizontal="center"/>
    </xf>
    <xf numFmtId="0" fontId="124" fillId="0" borderId="36" xfId="0" applyFont="1" applyBorder="1"/>
    <xf numFmtId="41" fontId="124" fillId="0" borderId="36" xfId="155" applyNumberFormat="1" applyFont="1" applyBorder="1" applyAlignment="1">
      <alignment horizontal="right"/>
    </xf>
    <xf numFmtId="0" fontId="124" fillId="0" borderId="36" xfId="155" applyFont="1" applyBorder="1"/>
    <xf numFmtId="14" fontId="124" fillId="0" borderId="36" xfId="155" applyNumberFormat="1" applyFont="1" applyBorder="1" applyAlignment="1">
      <alignment horizontal="right"/>
    </xf>
    <xf numFmtId="0" fontId="124" fillId="0" borderId="36" xfId="0" applyFont="1" applyFill="1" applyBorder="1"/>
    <xf numFmtId="0" fontId="118" fillId="0" borderId="36" xfId="155" applyFont="1" applyFill="1" applyBorder="1"/>
    <xf numFmtId="14" fontId="118" fillId="0" borderId="36" xfId="155" applyNumberFormat="1" applyFont="1" applyFill="1" applyBorder="1" applyAlignment="1">
      <alignment horizontal="right"/>
    </xf>
    <xf numFmtId="0" fontId="118" fillId="0" borderId="36" xfId="155" applyFont="1" applyFill="1" applyBorder="1" applyAlignment="1">
      <alignment horizontal="center"/>
    </xf>
    <xf numFmtId="41" fontId="118" fillId="0" borderId="36" xfId="155" applyNumberFormat="1" applyFont="1" applyFill="1" applyBorder="1" applyAlignment="1">
      <alignment horizontal="right"/>
    </xf>
    <xf numFmtId="0" fontId="83" fillId="0" borderId="36" xfId="155" applyFont="1" applyFill="1" applyBorder="1"/>
    <xf numFmtId="14" fontId="83" fillId="0" borderId="36" xfId="155" applyNumberFormat="1" applyFont="1" applyFill="1" applyBorder="1" applyAlignment="1">
      <alignment horizontal="right"/>
    </xf>
    <xf numFmtId="0" fontId="83" fillId="0" borderId="36" xfId="155" applyFont="1" applyFill="1" applyBorder="1" applyAlignment="1">
      <alignment horizontal="center"/>
    </xf>
    <xf numFmtId="41" fontId="83" fillId="0" borderId="36" xfId="155" applyNumberFormat="1" applyFont="1" applyFill="1" applyBorder="1" applyAlignment="1">
      <alignment horizontal="right"/>
    </xf>
    <xf numFmtId="0" fontId="19" fillId="0" borderId="75" xfId="155" applyFont="1" applyFill="1" applyBorder="1" applyAlignment="1">
      <alignment horizontal="right"/>
    </xf>
    <xf numFmtId="14" fontId="118" fillId="0" borderId="75" xfId="155" applyNumberFormat="1" applyFont="1" applyFill="1" applyBorder="1" applyAlignment="1">
      <alignment horizontal="right"/>
    </xf>
    <xf numFmtId="0" fontId="118" fillId="0" borderId="75" xfId="155" applyFont="1" applyFill="1" applyBorder="1" applyAlignment="1">
      <alignment horizontal="center"/>
    </xf>
    <xf numFmtId="0" fontId="118" fillId="0" borderId="75" xfId="155" applyFont="1" applyFill="1" applyBorder="1"/>
    <xf numFmtId="41" fontId="118" fillId="0" borderId="75" xfId="155" applyNumberFormat="1" applyFont="1" applyFill="1" applyBorder="1" applyAlignment="1">
      <alignment horizontal="right"/>
    </xf>
    <xf numFmtId="0" fontId="124" fillId="0" borderId="66" xfId="0" applyFont="1" applyBorder="1" applyAlignment="1">
      <alignment horizontal="center"/>
    </xf>
    <xf numFmtId="41" fontId="124" fillId="0" borderId="66" xfId="0" applyNumberFormat="1" applyFont="1" applyBorder="1" applyAlignment="1">
      <alignment horizontal="right"/>
    </xf>
    <xf numFmtId="0" fontId="118" fillId="0" borderId="36" xfId="155" applyFont="1" applyBorder="1" applyAlignment="1">
      <alignment horizontal="center"/>
    </xf>
    <xf numFmtId="14" fontId="118" fillId="0" borderId="36" xfId="155" applyNumberFormat="1" applyFont="1" applyBorder="1" applyAlignment="1">
      <alignment horizontal="center"/>
    </xf>
    <xf numFmtId="0" fontId="118" fillId="0" borderId="36" xfId="155" applyFont="1" applyBorder="1"/>
    <xf numFmtId="41" fontId="118" fillId="0" borderId="36" xfId="155" applyNumberFormat="1" applyFont="1" applyBorder="1" applyAlignment="1">
      <alignment horizontal="right"/>
    </xf>
    <xf numFmtId="14" fontId="118" fillId="0" borderId="36" xfId="155" applyNumberFormat="1" applyFont="1" applyFill="1" applyBorder="1" applyAlignment="1">
      <alignment horizontal="center"/>
    </xf>
    <xf numFmtId="14" fontId="83" fillId="0" borderId="75" xfId="155" applyNumberFormat="1" applyFont="1" applyFill="1" applyBorder="1" applyAlignment="1">
      <alignment horizontal="right"/>
    </xf>
    <xf numFmtId="0" fontId="83" fillId="0" borderId="75" xfId="155" applyFont="1" applyFill="1" applyBorder="1"/>
    <xf numFmtId="0" fontId="83" fillId="0" borderId="75" xfId="155" applyFont="1" applyFill="1" applyBorder="1" applyAlignment="1">
      <alignment horizontal="center"/>
    </xf>
    <xf numFmtId="41" fontId="83" fillId="0" borderId="75" xfId="155" applyNumberFormat="1" applyFont="1" applyFill="1" applyBorder="1" applyAlignment="1">
      <alignment horizontal="right"/>
    </xf>
    <xf numFmtId="14" fontId="118" fillId="0" borderId="75" xfId="155" applyNumberFormat="1" applyFont="1" applyFill="1" applyBorder="1" applyAlignment="1">
      <alignment horizontal="center"/>
    </xf>
    <xf numFmtId="0" fontId="19" fillId="0" borderId="36" xfId="155" applyFont="1" applyFill="1" applyBorder="1" applyAlignment="1">
      <alignment horizontal="right"/>
    </xf>
    <xf numFmtId="0" fontId="19" fillId="0" borderId="36" xfId="155" applyFont="1" applyFill="1" applyBorder="1" applyAlignment="1">
      <alignment horizontal="center"/>
    </xf>
    <xf numFmtId="14" fontId="23" fillId="0" borderId="36" xfId="155" applyNumberFormat="1" applyFont="1" applyFill="1" applyBorder="1" applyAlignment="1">
      <alignment horizontal="center"/>
    </xf>
    <xf numFmtId="0" fontId="23" fillId="0" borderId="36" xfId="155" applyFont="1" applyFill="1" applyBorder="1" applyAlignment="1">
      <alignment horizontal="center"/>
    </xf>
    <xf numFmtId="41" fontId="23" fillId="0" borderId="36" xfId="155" applyNumberFormat="1" applyFont="1" applyFill="1" applyBorder="1" applyAlignment="1">
      <alignment horizontal="right"/>
    </xf>
    <xf numFmtId="41" fontId="0" fillId="0" borderId="66" xfId="0" applyNumberFormat="1" applyBorder="1" applyAlignment="1">
      <alignment horizontal="right"/>
    </xf>
    <xf numFmtId="41" fontId="124" fillId="0" borderId="36" xfId="155" applyNumberFormat="1" applyFont="1" applyBorder="1" applyAlignment="1">
      <alignment horizontal="center"/>
    </xf>
    <xf numFmtId="41" fontId="118" fillId="0" borderId="36" xfId="155" applyNumberFormat="1" applyFont="1" applyFill="1" applyBorder="1" applyAlignment="1">
      <alignment horizontal="center"/>
    </xf>
    <xf numFmtId="0" fontId="19" fillId="0" borderId="31" xfId="155" applyFont="1" applyFill="1" applyBorder="1" applyAlignment="1">
      <alignment horizontal="right"/>
    </xf>
    <xf numFmtId="14" fontId="118" fillId="0" borderId="31" xfId="155" applyNumberFormat="1" applyFont="1" applyFill="1" applyBorder="1" applyAlignment="1">
      <alignment horizontal="center"/>
    </xf>
    <xf numFmtId="0" fontId="118" fillId="0" borderId="31" xfId="155" applyFont="1" applyFill="1" applyBorder="1" applyAlignment="1">
      <alignment horizontal="center"/>
    </xf>
    <xf numFmtId="41" fontId="118" fillId="0" borderId="31" xfId="155" applyNumberFormat="1" applyFont="1" applyFill="1" applyBorder="1" applyAlignment="1">
      <alignment horizontal="center"/>
    </xf>
    <xf numFmtId="41" fontId="0" fillId="0" borderId="0" xfId="0" applyNumberFormat="1" applyAlignment="1">
      <alignment horizontal="right"/>
    </xf>
    <xf numFmtId="0" fontId="87" fillId="0" borderId="0" xfId="0" applyFont="1" applyFill="1" applyAlignment="1">
      <alignment horizontal="justify" wrapText="1"/>
    </xf>
    <xf numFmtId="0" fontId="87" fillId="0" borderId="0" xfId="0" applyFont="1" applyFill="1" applyAlignment="1">
      <alignment wrapText="1"/>
    </xf>
    <xf numFmtId="0" fontId="19" fillId="0" borderId="14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 wrapText="1"/>
    </xf>
    <xf numFmtId="49" fontId="1" fillId="0" borderId="14" xfId="78" applyNumberFormat="1" applyFont="1" applyFill="1" applyBorder="1" applyAlignment="1">
      <alignment horizontal="center" vertical="center"/>
    </xf>
    <xf numFmtId="0" fontId="19" fillId="0" borderId="14" xfId="78" applyFont="1" applyFill="1" applyBorder="1" applyAlignment="1">
      <alignment horizontal="center" vertical="center" wrapText="1"/>
    </xf>
    <xf numFmtId="0" fontId="23" fillId="0" borderId="14" xfId="78" applyFont="1" applyBorder="1" applyAlignment="1">
      <alignment horizontal="center"/>
    </xf>
    <xf numFmtId="0" fontId="87" fillId="0" borderId="14" xfId="0" applyFont="1" applyFill="1" applyBorder="1" applyAlignment="1">
      <alignment horizontal="center" wrapText="1"/>
    </xf>
    <xf numFmtId="0" fontId="90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93" fillId="56" borderId="0" xfId="78" applyFont="1" applyFill="1" applyBorder="1" applyAlignment="1">
      <alignment horizontal="left" vertical="top" wrapText="1"/>
    </xf>
    <xf numFmtId="0" fontId="23" fillId="0" borderId="0" xfId="78" applyFont="1" applyFill="1" applyBorder="1" applyAlignment="1">
      <alignment horizontal="center" vertical="center"/>
    </xf>
    <xf numFmtId="0" fontId="23" fillId="0" borderId="0" xfId="78" applyFont="1" applyBorder="1" applyAlignment="1">
      <alignment horizontal="center" vertical="center"/>
    </xf>
    <xf numFmtId="0" fontId="93" fillId="56" borderId="0" xfId="78" applyFont="1" applyFill="1" applyBorder="1" applyAlignment="1">
      <alignment vertical="top" wrapText="1"/>
    </xf>
    <xf numFmtId="0" fontId="83" fillId="0" borderId="43" xfId="78" applyFont="1" applyFill="1" applyBorder="1" applyAlignment="1">
      <alignment horizontal="center"/>
    </xf>
    <xf numFmtId="0" fontId="83" fillId="0" borderId="53" xfId="78" applyFont="1" applyFill="1" applyBorder="1" applyAlignment="1">
      <alignment horizontal="center"/>
    </xf>
    <xf numFmtId="0" fontId="83" fillId="0" borderId="54" xfId="78" applyFont="1" applyFill="1" applyBorder="1" applyAlignment="1">
      <alignment horizontal="center"/>
    </xf>
    <xf numFmtId="0" fontId="83" fillId="0" borderId="15" xfId="78" applyFont="1" applyFill="1" applyBorder="1" applyAlignment="1">
      <alignment horizontal="center" vertical="center" wrapText="1"/>
    </xf>
    <xf numFmtId="0" fontId="83" fillId="0" borderId="13" xfId="78" applyFont="1" applyFill="1" applyBorder="1" applyAlignment="1">
      <alignment horizontal="center" vertical="center" wrapText="1"/>
    </xf>
    <xf numFmtId="4" fontId="83" fillId="0" borderId="15" xfId="0" applyNumberFormat="1" applyFont="1" applyFill="1" applyBorder="1" applyAlignment="1">
      <alignment horizontal="center" vertical="center" wrapText="1"/>
    </xf>
    <xf numFmtId="4" fontId="83" fillId="0" borderId="13" xfId="0" applyNumberFormat="1" applyFont="1" applyFill="1" applyBorder="1" applyAlignment="1">
      <alignment horizontal="center" vertical="center" wrapText="1"/>
    </xf>
    <xf numFmtId="0" fontId="83" fillId="0" borderId="15" xfId="78" applyFont="1" applyFill="1" applyBorder="1" applyAlignment="1">
      <alignment horizontal="center" vertical="center"/>
    </xf>
    <xf numFmtId="0" fontId="83" fillId="0" borderId="13" xfId="78" applyFont="1" applyFill="1" applyBorder="1" applyAlignment="1">
      <alignment horizontal="center" vertical="center"/>
    </xf>
    <xf numFmtId="0" fontId="23" fillId="0" borderId="52" xfId="78" applyFont="1" applyFill="1" applyBorder="1" applyAlignment="1">
      <alignment horizontal="center" vertical="center"/>
    </xf>
    <xf numFmtId="4" fontId="83" fillId="0" borderId="15" xfId="78" applyNumberFormat="1" applyFont="1" applyFill="1" applyBorder="1" applyAlignment="1">
      <alignment horizontal="center" vertical="center" wrapText="1"/>
    </xf>
    <xf numFmtId="4" fontId="83" fillId="0" borderId="13" xfId="78" applyNumberFormat="1" applyFont="1" applyFill="1" applyBorder="1" applyAlignment="1">
      <alignment horizontal="center" vertical="center" wrapText="1"/>
    </xf>
  </cellXfs>
  <cellStyles count="156">
    <cellStyle name="20 % - zvýraznenie1" xfId="1" builtinId="30" customBuiltin="1"/>
    <cellStyle name="20 % - zvýraznenie1 2" xfId="91"/>
    <cellStyle name="20 % - zvýraznenie2" xfId="2" builtinId="34" customBuiltin="1"/>
    <cellStyle name="20 % - zvýraznenie2 2" xfId="92"/>
    <cellStyle name="20 % - zvýraznenie3" xfId="3" builtinId="38" customBuiltin="1"/>
    <cellStyle name="20 % - zvýraznenie3 2" xfId="93"/>
    <cellStyle name="20 % - zvýraznenie4" xfId="4" builtinId="42" customBuiltin="1"/>
    <cellStyle name="20 % - zvýraznenie4 2" xfId="94"/>
    <cellStyle name="20 % - zvýraznenie5" xfId="5" builtinId="46" customBuiltin="1"/>
    <cellStyle name="20 % - zvýraznenie5 2" xfId="95"/>
    <cellStyle name="20 % - zvýraznenie6" xfId="6" builtinId="50" customBuiltin="1"/>
    <cellStyle name="20 % - zvýraznenie6 2" xfId="96"/>
    <cellStyle name="40 % - zvýraznenie1" xfId="7" builtinId="31" customBuiltin="1"/>
    <cellStyle name="40 % - zvýraznenie1 2" xfId="97"/>
    <cellStyle name="40 % - zvýraznenie2" xfId="8" builtinId="35" customBuiltin="1"/>
    <cellStyle name="40 % - zvýraznenie2 2" xfId="98"/>
    <cellStyle name="40 % - zvýraznenie3" xfId="9" builtinId="39" customBuiltin="1"/>
    <cellStyle name="40 % - zvýraznenie3 2" xfId="99"/>
    <cellStyle name="40 % - zvýraznenie4" xfId="10" builtinId="43" customBuiltin="1"/>
    <cellStyle name="40 % - zvýraznenie4 2" xfId="100"/>
    <cellStyle name="40 % - zvýraznenie5" xfId="11" builtinId="47" customBuiltin="1"/>
    <cellStyle name="40 % - zvýraznenie5 2" xfId="101"/>
    <cellStyle name="40 % - zvýraznenie6" xfId="12" builtinId="51" customBuiltin="1"/>
    <cellStyle name="40 % - zvýraznenie6 2" xfId="102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Date" xfId="23"/>
    <cellStyle name="Dobrá" xfId="24" builtinId="26" customBuiltin="1"/>
    <cellStyle name="Dobrá 2" xfId="109"/>
    <cellStyle name="Euro" xfId="25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43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2" xfId="37"/>
    <cellStyle name="Normálna 2 2" xfId="78"/>
    <cellStyle name="Normálna 3" xfId="66"/>
    <cellStyle name="Normálna 3 2" xfId="87"/>
    <cellStyle name="Normálna 3 3" xfId="89"/>
    <cellStyle name="Normálna 3 4" xfId="90"/>
    <cellStyle name="Normálna 3 5" xfId="132"/>
    <cellStyle name="Normálna 3 6" xfId="133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8" xfId="77"/>
    <cellStyle name="Normálna 9" xfId="79"/>
    <cellStyle name="normálne_06 SF Spolu PLNENIE 1-6 2012    11 07 2012" xfId="85"/>
    <cellStyle name="normálne_Časový vývoj SP od roku 95 - 2001" xfId="148"/>
    <cellStyle name="normálne_Hárok1" xfId="146"/>
    <cellStyle name="normálne_Hárok1 2" xfId="149"/>
    <cellStyle name="normálne_Mesač.prehľad P aV apríl 2006" xfId="38"/>
    <cellStyle name="normálne_nový výkaz upravený " xfId="39"/>
    <cellStyle name="normálne_plnenie 2013" xfId="150"/>
    <cellStyle name="normálne_plnenie investície 2006" xfId="151"/>
    <cellStyle name="normálne_Prílohy č. 1a ... (tvorba fondov 2007)" xfId="145"/>
    <cellStyle name="normálne_Prílohy k správe k 30.11.2010 - ústredie" xfId="144"/>
    <cellStyle name="normálne_RO august 2013" xfId="153"/>
    <cellStyle name="normálne_RO máj 2013" xfId="152"/>
    <cellStyle name="normálne_RO október 2013" xfId="155"/>
    <cellStyle name="normálne_RO september 2013" xfId="154"/>
    <cellStyle name="normálne_Skutočnosť k 31.8.2010 - vzorce" xfId="40"/>
    <cellStyle name="normálne_Skutočnosť k 31.8.2010 - vzorce 2" xfId="75"/>
    <cellStyle name="normálne_Výdavky ZFNP 2007 - do správy" xfId="41"/>
    <cellStyle name="normálne_Zdravotnícke zariadenia ku dňu 31.12.2005" xfId="147"/>
    <cellStyle name="normálne_Zošit2" xfId="42"/>
    <cellStyle name="normální 2" xfId="43"/>
    <cellStyle name="normální_15.6.07 východ.+rozpočet 08-10" xfId="44"/>
    <cellStyle name="Percentá 2" xfId="80"/>
    <cellStyle name="Percentá 3" xfId="131"/>
    <cellStyle name="Percentá 4" xfId="137"/>
    <cellStyle name="Percentá 5" xfId="140"/>
    <cellStyle name="Popis" xfId="45"/>
    <cellStyle name="Poznámka" xfId="46" builtinId="10" customBuiltin="1"/>
    <cellStyle name="Poznámka 2" xfId="116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6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6183431952662722E-2"/>
          <c:y val="0.10153492658114235"/>
          <c:w val="0.8928477002021713"/>
          <c:h val="0.70074919200244479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2013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1"/>
              <c:layout>
                <c:manualLayout>
                  <c:x val="-3.9093072530220069E-2"/>
                  <c:y val="-3.3863890864035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12048289657825E-2"/>
                  <c:y val="-3.52157427947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418445072782367E-3"/>
                  <c:y val="2.0007406444671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063832626330434E-2"/>
                  <c:y val="3.0822220739088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16867682107617E-2"/>
                  <c:y val="-2.710463121053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699569550499838E-2"/>
                  <c:y val="-1.1323896752706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6390946616933472E-2"/>
                  <c:y val="-4.7286039977377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462908.25080839603</c:v>
                </c:pt>
                <c:pt idx="1">
                  <c:v>471129.62154139607</c:v>
                </c:pt>
                <c:pt idx="2">
                  <c:v>463984.66102909495</c:v>
                </c:pt>
                <c:pt idx="3">
                  <c:v>474622.78058873944</c:v>
                </c:pt>
                <c:pt idx="4">
                  <c:v>488371.38375856745</c:v>
                </c:pt>
                <c:pt idx="5">
                  <c:v>490410.09239875333</c:v>
                </c:pt>
                <c:pt idx="6">
                  <c:v>503527.66570600949</c:v>
                </c:pt>
                <c:pt idx="7">
                  <c:v>497690.41994693194</c:v>
                </c:pt>
                <c:pt idx="8">
                  <c:v>481940.70043258922</c:v>
                </c:pt>
                <c:pt idx="9">
                  <c:v>498911.67833654693</c:v>
                </c:pt>
                <c:pt idx="10">
                  <c:v>492900.67282766104</c:v>
                </c:pt>
                <c:pt idx="11">
                  <c:v>590502.70762531296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3.1258109717462963E-2"/>
                  <c:y val="-2.4603702519798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387627778217986E-2"/>
                  <c:y val="2.27111100182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22868747840476E-2"/>
                  <c:y val="2.0007406444671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161127534838302E-2"/>
                  <c:y val="1.717229872862673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  <a:effectLst>
                  <a:glow rad="228600">
                    <a:schemeClr val="accent2">
                      <a:satMod val="175000"/>
                      <a:alpha val="40000"/>
                    </a:schemeClr>
                  </a:glow>
                  <a:softEdge rad="31750"/>
                </a:effectLst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73595952924E-2"/>
                  <c:y val="2.0007408574360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446861344113769E-2"/>
                  <c:y val="1.643075215098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4105651889466595E-3"/>
                  <c:y val="1.081481544559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[7]graf!$B$11</c:f>
              <c:strCache>
                <c:ptCount val="1"/>
                <c:pt idx="0">
                  <c:v>príjmy od EAO spolu rok 2011 bez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layout>
                <c:manualLayout>
                  <c:x val="-1.5417557845758587E-2"/>
                  <c:y val="3.2035165181403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delete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449599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[7]graf!$B$12</c:f>
              <c:strCache>
                <c:ptCount val="1"/>
                <c:pt idx="0">
                  <c:v>príjmy od EAO spolu rok 2011 vrátane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tar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1222891635469876E-3"/>
                  <c:y val="-1.3450926710465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063832626330434E-2"/>
                  <c:y val="1.5140741623840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193976046637744E-2"/>
                  <c:y val="2.9808335071935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532919451156413E-4"/>
                  <c:y val="3.7919446656135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508667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[7]graf!$B$13</c:f>
              <c:strCache>
                <c:ptCount val="1"/>
                <c:pt idx="0">
                  <c:v>príjmy od EAO spolu rok 2012 vrátane oddĺženia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4.341624232255533E-2"/>
                  <c:y val="3.0822220739088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9675278444065376E-2"/>
                  <c:y val="-4.4881484099240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936788609324661E-3"/>
                  <c:y val="-2.595555706944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[7]graf!$C$13:$N$13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551704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[7]graf!$B$14</c:f>
              <c:strCache>
                <c:ptCount val="1"/>
                <c:pt idx="0">
                  <c:v>príjmy od EAO spolu rok 2012 bez  oddĺženia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sysDot"/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prstDash val="sysDot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0"/>
                  <c:y val="-1.2166667376300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[7]graf!$C$14:$N$14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541304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69952"/>
        <c:axId val="216668800"/>
      </c:lineChart>
      <c:catAx>
        <c:axId val="2146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16668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16668800"/>
        <c:scaling>
          <c:orientation val="minMax"/>
          <c:max val="60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630135659919E-3"/>
              <c:y val="0.363725766163287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14669952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egendEntry>
        <c:idx val="4"/>
        <c:txPr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layout>
        <c:manualLayout>
          <c:xMode val="edge"/>
          <c:yMode val="edge"/>
          <c:x val="5.8463097251183531E-2"/>
          <c:y val="0.89967582554596137"/>
          <c:w val="0.94153683358750118"/>
          <c:h val="5.92473026633536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12602356423508732"/>
          <c:w val="0.84000973866086415"/>
          <c:h val="0.638610889497843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pohľadávok'!$B$37:$B$49</c:f>
              <c:strCache>
                <c:ptCount val="13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31.1.2013</c:v>
                </c:pt>
                <c:pt idx="4">
                  <c:v>k 28.2.2013</c:v>
                </c:pt>
                <c:pt idx="5">
                  <c:v>k 31.3.2013</c:v>
                </c:pt>
                <c:pt idx="6">
                  <c:v>k 30.4.2013</c:v>
                </c:pt>
                <c:pt idx="7">
                  <c:v>k 31.5.2013</c:v>
                </c:pt>
                <c:pt idx="8">
                  <c:v>k 30.6.2013</c:v>
                </c:pt>
                <c:pt idx="9">
                  <c:v>k 31.7.2013</c:v>
                </c:pt>
                <c:pt idx="10">
                  <c:v>k 31.8.2013</c:v>
                </c:pt>
                <c:pt idx="11">
                  <c:v>k 30.9.2013</c:v>
                </c:pt>
                <c:pt idx="12">
                  <c:v>k 31.10.2013</c:v>
                </c:pt>
              </c:strCache>
            </c:strRef>
          </c:cat>
          <c:val>
            <c:numRef>
              <c:f>'[8]Vývoj pohľadávok'!$C$37:$C$49</c:f>
              <c:numCache>
                <c:formatCode>General</c:formatCode>
                <c:ptCount val="13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647672.49306000001</c:v>
                </c:pt>
                <c:pt idx="4">
                  <c:v>595223.28997999988</c:v>
                </c:pt>
                <c:pt idx="5">
                  <c:v>621116.02786999964</c:v>
                </c:pt>
                <c:pt idx="6">
                  <c:v>645002.68108000001</c:v>
                </c:pt>
                <c:pt idx="7">
                  <c:v>657829.44438999996</c:v>
                </c:pt>
                <c:pt idx="8">
                  <c:v>664077.94733</c:v>
                </c:pt>
                <c:pt idx="9">
                  <c:v>683016.23538000009</c:v>
                </c:pt>
                <c:pt idx="10">
                  <c:v>685952.28498</c:v>
                </c:pt>
                <c:pt idx="11">
                  <c:v>683982.52964999992</c:v>
                </c:pt>
                <c:pt idx="12">
                  <c:v>653528.32367999991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48160"/>
        <c:axId val="227558144"/>
      </c:barChart>
      <c:catAx>
        <c:axId val="2275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27558144"/>
        <c:crosses val="autoZero"/>
        <c:auto val="1"/>
        <c:lblAlgn val="ctr"/>
        <c:lblOffset val="100"/>
        <c:noMultiLvlLbl val="0"/>
      </c:catAx>
      <c:valAx>
        <c:axId val="2275581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2754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2012 a 2013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85625646328852"/>
          <c:y val="0.1271186440677966"/>
          <c:w val="0.87280248190279219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[9]zdroj!$A$13</c:f>
              <c:strCache>
                <c:ptCount val="1"/>
                <c:pt idx="0">
                  <c:v>Správny fond v roku 2012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[9]zdroj!$B$12:$K$12</c:f>
              <c:strCache>
                <c:ptCount val="10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</c:strCache>
            </c:strRef>
          </c:cat>
          <c:val>
            <c:numRef>
              <c:f>[9]zdroj!$B$13:$K$13</c:f>
              <c:numCache>
                <c:formatCode>General</c:formatCode>
                <c:ptCount val="10"/>
                <c:pt idx="0">
                  <c:v>8606667</c:v>
                </c:pt>
                <c:pt idx="1">
                  <c:v>8662871</c:v>
                </c:pt>
                <c:pt idx="2">
                  <c:v>8342284</c:v>
                </c:pt>
                <c:pt idx="3">
                  <c:v>9988998</c:v>
                </c:pt>
                <c:pt idx="4">
                  <c:v>8359113</c:v>
                </c:pt>
                <c:pt idx="5">
                  <c:v>8434884</c:v>
                </c:pt>
                <c:pt idx="6">
                  <c:v>9373749</c:v>
                </c:pt>
                <c:pt idx="7">
                  <c:v>8421462</c:v>
                </c:pt>
                <c:pt idx="8">
                  <c:v>8500459</c:v>
                </c:pt>
                <c:pt idx="9">
                  <c:v>8702050</c:v>
                </c:pt>
              </c:numCache>
            </c:numRef>
          </c:val>
        </c:ser>
        <c:ser>
          <c:idx val="2"/>
          <c:order val="1"/>
          <c:tx>
            <c:strRef>
              <c:f>[9]zdroj!$A$14</c:f>
              <c:strCache>
                <c:ptCount val="1"/>
                <c:pt idx="0">
                  <c:v>Správny fond v roku 2013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[9]zdroj!$B$12:$K$12</c:f>
              <c:strCache>
                <c:ptCount val="10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</c:strCache>
            </c:strRef>
          </c:cat>
          <c:val>
            <c:numRef>
              <c:f>[9]zdroj!$B$14:$K$14</c:f>
              <c:numCache>
                <c:formatCode>General</c:formatCode>
                <c:ptCount val="10"/>
                <c:pt idx="0">
                  <c:v>11572878</c:v>
                </c:pt>
                <c:pt idx="1">
                  <c:v>5229443</c:v>
                </c:pt>
                <c:pt idx="2">
                  <c:v>7700431</c:v>
                </c:pt>
                <c:pt idx="3">
                  <c:v>8639271</c:v>
                </c:pt>
                <c:pt idx="4">
                  <c:v>8655832</c:v>
                </c:pt>
                <c:pt idx="5">
                  <c:v>7927273</c:v>
                </c:pt>
                <c:pt idx="6">
                  <c:v>12487771</c:v>
                </c:pt>
                <c:pt idx="7">
                  <c:v>8706648</c:v>
                </c:pt>
                <c:pt idx="8">
                  <c:v>8383059</c:v>
                </c:pt>
                <c:pt idx="9">
                  <c:v>9140804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70336"/>
        <c:axId val="229072256"/>
      </c:barChart>
      <c:catAx>
        <c:axId val="229070336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2907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07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290703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263702171664946"/>
          <c:y val="0.85932203389830508"/>
          <c:w val="0.43019648397104449"/>
          <c:h val="8.1355932203389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23</xdr:col>
      <xdr:colOff>415969</xdr:colOff>
      <xdr:row>63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0.28702</cdr:x>
      <cdr:y>0.03254</cdr:y>
    </cdr:from>
    <cdr:to>
      <cdr:x>0.82222</cdr:x>
      <cdr:y>0.10199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3897552" y="305714"/>
          <a:ext cx="7267706" cy="652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2200">
              <a:latin typeface="Arial" pitchFamily="34" charset="0"/>
              <a:cs typeface="Arial" pitchFamily="34" charset="0"/>
            </a:rPr>
            <a:t>Výber poistného a  príspevkov na SDS od EAO v tis. Eur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514350</xdr:colOff>
      <xdr:row>27</xdr:row>
      <xdr:rowOff>114300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%20dokumenty\martina%20excel\skuto&#269;nos&#357;%202013\graf%202013\Janu&#225;r%20a&#382;%20okt&#243;ber%202013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JV7XLEKH\Preh&#318;ady%20k%20.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rucknerova_j\Moje%20dokumenty\Jarmila\Rozbory\rok%202013\plnenie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2013</v>
          </cell>
          <cell r="C8">
            <v>462908.25080839603</v>
          </cell>
          <cell r="D8">
            <v>471129.62154139607</v>
          </cell>
          <cell r="E8">
            <v>463984.66102909495</v>
          </cell>
          <cell r="F8">
            <v>474622.78058873944</v>
          </cell>
          <cell r="G8">
            <v>488371.38375856745</v>
          </cell>
          <cell r="H8">
            <v>490410.09239875333</v>
          </cell>
          <cell r="I8">
            <v>503527.66570600949</v>
          </cell>
          <cell r="J8">
            <v>497690.41994693194</v>
          </cell>
          <cell r="K8">
            <v>481940.70043258922</v>
          </cell>
          <cell r="L8">
            <v>498911.67833654693</v>
          </cell>
          <cell r="M8">
            <v>492900.67282766104</v>
          </cell>
          <cell r="N8">
            <v>590502.70762531296</v>
          </cell>
        </row>
        <row r="9">
          <cell r="B9" t="str">
            <v>príjmy od EAO spolu rok 2013</v>
          </cell>
          <cell r="C9">
            <v>451707</v>
          </cell>
          <cell r="D9">
            <v>453534</v>
          </cell>
          <cell r="E9">
            <v>443416</v>
          </cell>
          <cell r="F9">
            <v>477329</v>
          </cell>
          <cell r="G9">
            <v>480751</v>
          </cell>
          <cell r="H9">
            <v>482171</v>
          </cell>
          <cell r="I9">
            <v>509858</v>
          </cell>
          <cell r="J9">
            <v>489040</v>
          </cell>
          <cell r="K9">
            <v>481644</v>
          </cell>
          <cell r="L9">
            <v>497426</v>
          </cell>
        </row>
        <row r="11">
          <cell r="B11" t="str">
            <v>príjmy od EAO spolu rok 2011 bez oddlženia</v>
          </cell>
          <cell r="C11">
            <v>413261</v>
          </cell>
          <cell r="D11">
            <v>405617</v>
          </cell>
          <cell r="E11">
            <v>430883</v>
          </cell>
          <cell r="F11">
            <v>421427</v>
          </cell>
          <cell r="G11">
            <v>437860</v>
          </cell>
          <cell r="H11">
            <v>439195</v>
          </cell>
          <cell r="I11">
            <v>447037</v>
          </cell>
          <cell r="J11">
            <v>446355</v>
          </cell>
          <cell r="K11">
            <v>431593</v>
          </cell>
          <cell r="L11">
            <v>449599</v>
          </cell>
          <cell r="M11">
            <v>442321</v>
          </cell>
          <cell r="N11">
            <v>538382</v>
          </cell>
        </row>
        <row r="12">
          <cell r="B12" t="str">
            <v>príjmy od EAO spolu rok 2011 vrátane oddlženia</v>
          </cell>
          <cell r="C12">
            <v>413261</v>
          </cell>
          <cell r="D12">
            <v>405617</v>
          </cell>
          <cell r="E12">
            <v>430883</v>
          </cell>
          <cell r="F12">
            <v>421427</v>
          </cell>
          <cell r="G12">
            <v>437860</v>
          </cell>
          <cell r="H12">
            <v>439195</v>
          </cell>
          <cell r="I12">
            <v>447037</v>
          </cell>
          <cell r="J12">
            <v>446355</v>
          </cell>
          <cell r="K12">
            <v>431593</v>
          </cell>
          <cell r="L12">
            <v>508667</v>
          </cell>
          <cell r="M12">
            <v>442321</v>
          </cell>
          <cell r="N12">
            <v>538382</v>
          </cell>
        </row>
        <row r="13">
          <cell r="B13" t="str">
            <v>príjmy od EAO spolu rok 2012 vrátane oddĺženia</v>
          </cell>
          <cell r="C13">
            <v>445863</v>
          </cell>
          <cell r="D13">
            <v>436816</v>
          </cell>
          <cell r="E13">
            <v>427059.55717000004</v>
          </cell>
          <cell r="F13">
            <v>438139.44282999996</v>
          </cell>
          <cell r="G13">
            <v>448976</v>
          </cell>
          <cell r="H13">
            <v>451458</v>
          </cell>
          <cell r="I13">
            <v>467118.80834000005</v>
          </cell>
          <cell r="J13">
            <v>459276</v>
          </cell>
          <cell r="K13">
            <v>443517</v>
          </cell>
          <cell r="L13">
            <v>457603</v>
          </cell>
          <cell r="M13">
            <v>453280</v>
          </cell>
          <cell r="N13">
            <v>551704</v>
          </cell>
        </row>
        <row r="14">
          <cell r="B14" t="str">
            <v>príjmy od EAO spolu rok 2012 bez  oddĺženia</v>
          </cell>
          <cell r="C14">
            <v>445863</v>
          </cell>
          <cell r="D14">
            <v>436816</v>
          </cell>
          <cell r="E14">
            <v>427059.55717000004</v>
          </cell>
          <cell r="F14">
            <v>438139.44282999996</v>
          </cell>
          <cell r="G14">
            <v>448976</v>
          </cell>
          <cell r="H14">
            <v>451458</v>
          </cell>
          <cell r="I14">
            <v>467118.80834000005</v>
          </cell>
          <cell r="J14">
            <v>459276</v>
          </cell>
          <cell r="K14">
            <v>443517</v>
          </cell>
          <cell r="L14">
            <v>457603</v>
          </cell>
          <cell r="M14">
            <v>453280</v>
          </cell>
          <cell r="N14">
            <v>541304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_2013"/>
      <sheetName val="Vývoj pohľadávok"/>
      <sheetName val="graf pohľadávky"/>
      <sheetName val="Stav pohľ.podľa poboč.02_13"/>
      <sheetName val="Stav pohľ.podľa poboč.04_13."/>
      <sheetName val="Stav pohľ.podľa poboč.04_13 (2"/>
      <sheetName val="Stav pohľ.podľa poboč.05_13"/>
      <sheetName val="Stav pohľ.podľa poboč.07_13 "/>
      <sheetName val="Stav pohľ.podľa poboč.07_13 (2"/>
      <sheetName val="stav pohľ.podľa pob.08_13"/>
      <sheetName val="stav pohľ.podľa pob.08_13 (2)"/>
      <sheetName val="stav pohľ.podľa pob.09_13"/>
      <sheetName val="stav pohľ.podľa pob.10_13.0"/>
      <sheetName val="stav pohľ.podľa pob.10_13.1 "/>
      <sheetName val="Stav pohľ.podľa poboč.03_13 "/>
      <sheetName val="Stav pohľ.podľa poboč.03_13 (2"/>
      <sheetName val="Stav pohľ.podľa poboč(12 12"/>
      <sheetName val="Stav pohľ.podľa poboč(12 12 (2"/>
      <sheetName val="Stav pohľ.podľa poboč(11_12)"/>
      <sheetName val="Stav pohľ.podľa poboč(12_12"/>
      <sheetName val="Stav pohľ.podľa poboč.(10_12)"/>
      <sheetName val="Stav pohľ.podľa poboč.(10_1 (2"/>
      <sheetName val="Stav pohľ.podľa poboč.(09_12)"/>
      <sheetName val="Stav pohľ.podľa poboč.(09_1 (2"/>
      <sheetName val="Stav pohľ.podľa poboč.(08_1 (2"/>
      <sheetName val="Stav pohľadávok podľa poboč (2"/>
      <sheetName val="Stav pohľ podľa poboč (2"/>
      <sheetName val="Pohľ.podľa spôsobov vymáhania"/>
      <sheetName val="Exekučné návrhy_31_03_13"/>
      <sheetName val="Vydané rozhodnutia SK "/>
      <sheetName val="Mandátna správa 2012"/>
      <sheetName val="Mandátna správa_2013"/>
      <sheetName val="Pohľadávky voči  ZZ"/>
      <sheetName val="Pohľadávky podľa pobočiek  ZZ"/>
      <sheetName val="Hárok1"/>
    </sheetNames>
    <sheetDataSet>
      <sheetData sheetId="0"/>
      <sheetData sheetId="1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31.1.2013</v>
          </cell>
          <cell r="C40">
            <v>647672.49306000001</v>
          </cell>
        </row>
        <row r="41">
          <cell r="B41" t="str">
            <v>k 28.2.2013</v>
          </cell>
          <cell r="C41">
            <v>595223.28997999988</v>
          </cell>
        </row>
        <row r="42">
          <cell r="B42" t="str">
            <v>k 31.3.2013</v>
          </cell>
          <cell r="C42">
            <v>621116.02786999964</v>
          </cell>
        </row>
        <row r="43">
          <cell r="B43" t="str">
            <v>k 30.4.2013</v>
          </cell>
          <cell r="C43">
            <v>645002.68108000001</v>
          </cell>
        </row>
        <row r="44">
          <cell r="B44" t="str">
            <v>k 31.5.2013</v>
          </cell>
          <cell r="C44">
            <v>657829.44438999996</v>
          </cell>
        </row>
        <row r="45">
          <cell r="B45" t="str">
            <v>k 30.6.2013</v>
          </cell>
          <cell r="C45">
            <v>664077.94733</v>
          </cell>
        </row>
        <row r="46">
          <cell r="B46" t="str">
            <v>k 31.7.2013</v>
          </cell>
          <cell r="C46">
            <v>683016.23538000009</v>
          </cell>
        </row>
        <row r="47">
          <cell r="B47" t="str">
            <v>k 31.8.2013</v>
          </cell>
          <cell r="C47">
            <v>685952.28498</v>
          </cell>
        </row>
        <row r="48">
          <cell r="B48" t="str">
            <v>k 30.9.2013</v>
          </cell>
          <cell r="C48">
            <v>683982.52964999992</v>
          </cell>
        </row>
        <row r="49">
          <cell r="B49" t="str">
            <v>k 31.10.2013</v>
          </cell>
          <cell r="C49">
            <v>653528.32367999991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1,2012 a 2013"/>
      <sheetName val="2012 a 2013"/>
      <sheetName val="Graf"/>
      <sheetName val="spolu 600+700 október 2013"/>
      <sheetName val="spolu 600 október 2013"/>
      <sheetName val="spolu 700 október 2013"/>
      <sheetName val="600 ústredie október 2013"/>
      <sheetName val="600 pobočky október 2013"/>
      <sheetName val="objed.a faktúry október 2013"/>
      <sheetName val="spolu 600+700 september 2013"/>
      <sheetName val="spolu 600 september 2013"/>
      <sheetName val="spolu 700 september 2013"/>
      <sheetName val="objed.a faktúry september 2 (2)"/>
      <sheetName val="600 ústredie september 2013"/>
      <sheetName val="600 pobočky september 2013"/>
      <sheetName val="objed.a faktúry september 2013"/>
      <sheetName val="spolu 600+700 august 2013"/>
      <sheetName val="spolu 600 august 2013"/>
      <sheetName val="spolu 700 august 2013"/>
      <sheetName val="600 ústredie august 2013"/>
      <sheetName val="600 pobočky august 2013"/>
      <sheetName val="objed.a faktúry august 2013"/>
      <sheetName val="SF august 2013"/>
      <sheetName val="Pobočky SF august 2013"/>
      <sheetName val="spolu 600+700 júl 2013"/>
      <sheetName val="spolu 600 júl 2013"/>
      <sheetName val="spolu 700 júl 2013"/>
      <sheetName val="600 ústredie júl 2013"/>
      <sheetName val="600 pobočky júl 2013"/>
      <sheetName val="objed.a faktúry júl 2013"/>
      <sheetName val="SF júl 2013"/>
      <sheetName val="Pobočky SF júl 2013"/>
      <sheetName val="spolu 600+700 jún 2013"/>
      <sheetName val="spolu 600 jún 2013"/>
      <sheetName val="spolu 700 jún 2013"/>
      <sheetName val="600 ústredie jún 2013"/>
      <sheetName val="600 pobočky jún 2013"/>
      <sheetName val="objed.a faktúry jún 2013"/>
      <sheetName val="spolu 600+700 máj 2013"/>
      <sheetName val="spolu 600 máj 2013"/>
      <sheetName val="spolu 700 máj 2013"/>
      <sheetName val="600 ústredie máj 2013"/>
      <sheetName val="600 pobočky máj 2013"/>
      <sheetName val="objed.a faktúry máj 2013"/>
      <sheetName val="spolu 600+700 apríl 2013"/>
      <sheetName val="spolu 600 apríl 2013"/>
      <sheetName val="spolu 700 apríl 2013"/>
      <sheetName val="600 ústredie apríl 2013"/>
      <sheetName val="600 pobočky apríl 2013"/>
      <sheetName val="objed.a faktúry apríl 2013"/>
      <sheetName val="spolu 600+700 marec 2013"/>
      <sheetName val="spolu 600 marec 2013"/>
      <sheetName val="spolu 700 marec 2013"/>
      <sheetName val="600 ústredie marec 2013"/>
      <sheetName val="600 pobočky marec 2013"/>
      <sheetName val="objed.a faktúry marec 2013"/>
      <sheetName val="spolu 600+700 február 2013"/>
      <sheetName val="spolu 600 február 2013"/>
      <sheetName val="spolu 700 február 2013"/>
      <sheetName val="600 ústredie február 2013"/>
      <sheetName val="600 pobočky február 2013"/>
      <sheetName val="objed.a faktúry február 2013"/>
      <sheetName val="SF január 2012"/>
      <sheetName val="spolu SF prezentácia"/>
      <sheetName val="príloha č. 11"/>
      <sheetName val="príloha č.3"/>
      <sheetName val="príloha č. 9"/>
      <sheetName val="Hárok2"/>
      <sheetName val="Hárok1"/>
      <sheetName val="Hárok3"/>
      <sheetName val="Hárok4"/>
      <sheetName val="zdroj"/>
      <sheetName val="vzor"/>
      <sheetName val="vzor1"/>
      <sheetName val="Hárok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>
        <row r="12">
          <cell r="B12" t="str">
            <v xml:space="preserve"> Január </v>
          </cell>
          <cell r="C12" t="str">
            <v xml:space="preserve"> Február </v>
          </cell>
          <cell r="D12" t="str">
            <v>Marec</v>
          </cell>
          <cell r="E12" t="str">
            <v>Apríl</v>
          </cell>
          <cell r="F12" t="str">
            <v>Máj</v>
          </cell>
          <cell r="G12" t="str">
            <v>Jún</v>
          </cell>
          <cell r="H12" t="str">
            <v>Júl</v>
          </cell>
          <cell r="I12" t="str">
            <v>August</v>
          </cell>
          <cell r="J12" t="str">
            <v>September</v>
          </cell>
          <cell r="K12" t="str">
            <v>Október</v>
          </cell>
        </row>
        <row r="13">
          <cell r="A13" t="str">
            <v>Správny fond v roku 2012</v>
          </cell>
          <cell r="B13">
            <v>8606667</v>
          </cell>
          <cell r="C13">
            <v>8662871</v>
          </cell>
          <cell r="D13">
            <v>8342284</v>
          </cell>
          <cell r="E13">
            <v>9988998</v>
          </cell>
          <cell r="F13">
            <v>8359113</v>
          </cell>
          <cell r="G13">
            <v>8434884</v>
          </cell>
          <cell r="H13">
            <v>9373749</v>
          </cell>
          <cell r="I13">
            <v>8421462</v>
          </cell>
          <cell r="J13">
            <v>8500459</v>
          </cell>
          <cell r="K13">
            <v>8702050</v>
          </cell>
        </row>
        <row r="14">
          <cell r="A14" t="str">
            <v>Správny fond v roku 2013</v>
          </cell>
          <cell r="B14">
            <v>11572878</v>
          </cell>
          <cell r="C14">
            <v>5229443</v>
          </cell>
          <cell r="D14">
            <v>7700431</v>
          </cell>
          <cell r="E14">
            <v>8639271</v>
          </cell>
          <cell r="F14">
            <v>8655832</v>
          </cell>
          <cell r="G14">
            <v>7927273</v>
          </cell>
          <cell r="H14">
            <v>12487771</v>
          </cell>
          <cell r="I14">
            <v>8706648</v>
          </cell>
          <cell r="J14">
            <v>8383059</v>
          </cell>
          <cell r="K14">
            <v>9140804</v>
          </cell>
        </row>
      </sheetData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topLeftCell="A25" workbookViewId="0">
      <selection activeCell="A10" sqref="A10"/>
    </sheetView>
  </sheetViews>
  <sheetFormatPr defaultColWidth="8" defaultRowHeight="15"/>
  <cols>
    <col min="1" max="1" width="50.85546875" style="83" customWidth="1"/>
    <col min="2" max="2" width="17" style="83" customWidth="1"/>
    <col min="3" max="4" width="17" style="13" customWidth="1"/>
    <col min="5" max="5" width="18.7109375" style="83" customWidth="1"/>
    <col min="6" max="6" width="17" style="83" customWidth="1"/>
    <col min="7" max="9" width="10.28515625" style="83" customWidth="1"/>
    <col min="10" max="10" width="8" style="83"/>
    <col min="11" max="11" width="10.140625" style="83" bestFit="1" customWidth="1"/>
    <col min="12" max="12" width="15" style="83" customWidth="1"/>
    <col min="13" max="16384" width="8" style="83"/>
  </cols>
  <sheetData>
    <row r="1" spans="1:9">
      <c r="A1" s="175"/>
    </row>
    <row r="3" spans="1:9">
      <c r="A3" s="177" t="s">
        <v>165</v>
      </c>
      <c r="B3" s="178"/>
      <c r="C3" s="179"/>
      <c r="D3" s="179"/>
      <c r="E3" s="180"/>
      <c r="F3" s="178"/>
    </row>
    <row r="4" spans="1:9">
      <c r="B4" s="178"/>
      <c r="C4" s="179"/>
      <c r="D4" s="179"/>
      <c r="E4" s="178"/>
      <c r="F4" s="178"/>
    </row>
    <row r="5" spans="1:9">
      <c r="A5" s="178"/>
      <c r="B5" s="178"/>
      <c r="C5" s="179"/>
      <c r="E5" s="181"/>
      <c r="I5" s="181" t="s">
        <v>3</v>
      </c>
    </row>
    <row r="6" spans="1:9" ht="45">
      <c r="A6" s="182" t="s">
        <v>1</v>
      </c>
      <c r="B6" s="183" t="s">
        <v>166</v>
      </c>
      <c r="C6" s="183" t="s">
        <v>167</v>
      </c>
      <c r="D6" s="183" t="s">
        <v>168</v>
      </c>
      <c r="E6" s="183" t="s">
        <v>169</v>
      </c>
      <c r="F6" s="183" t="s">
        <v>170</v>
      </c>
      <c r="G6" s="184" t="s">
        <v>171</v>
      </c>
      <c r="H6" s="184" t="s">
        <v>172</v>
      </c>
      <c r="I6" s="184" t="s">
        <v>173</v>
      </c>
    </row>
    <row r="7" spans="1:9">
      <c r="A7" s="185" t="s">
        <v>0</v>
      </c>
      <c r="B7" s="185">
        <v>1</v>
      </c>
      <c r="C7" s="186">
        <v>2</v>
      </c>
      <c r="D7" s="186">
        <v>3</v>
      </c>
      <c r="E7" s="185">
        <v>4</v>
      </c>
      <c r="F7" s="185">
        <v>5</v>
      </c>
      <c r="G7" s="187">
        <v>6</v>
      </c>
      <c r="H7" s="187">
        <v>7</v>
      </c>
      <c r="I7" s="187">
        <v>8</v>
      </c>
    </row>
    <row r="8" spans="1:9">
      <c r="A8" s="188" t="s">
        <v>174</v>
      </c>
      <c r="B8" s="189"/>
      <c r="C8" s="190"/>
      <c r="D8" s="190"/>
      <c r="E8" s="189"/>
      <c r="F8" s="189"/>
      <c r="G8" s="191"/>
      <c r="H8" s="191"/>
      <c r="I8" s="191"/>
    </row>
    <row r="9" spans="1:9">
      <c r="A9" s="191" t="s">
        <v>175</v>
      </c>
      <c r="B9" s="192">
        <v>6407850</v>
      </c>
      <c r="C9" s="192">
        <v>6712514</v>
      </c>
      <c r="D9" s="192">
        <v>6631936</v>
      </c>
      <c r="E9" s="192">
        <v>5558989</v>
      </c>
      <c r="F9" s="192">
        <v>5507281</v>
      </c>
      <c r="G9" s="193">
        <v>82.044983444354827</v>
      </c>
      <c r="H9" s="193">
        <v>99.069830863129965</v>
      </c>
      <c r="I9" s="192">
        <v>-51708</v>
      </c>
    </row>
    <row r="10" spans="1:9">
      <c r="A10" s="191" t="s">
        <v>176</v>
      </c>
      <c r="B10" s="192">
        <v>1408333</v>
      </c>
      <c r="C10" s="192">
        <v>689099</v>
      </c>
      <c r="D10" s="192">
        <v>673544</v>
      </c>
      <c r="E10" s="192">
        <v>601300</v>
      </c>
      <c r="F10" s="192">
        <v>601304</v>
      </c>
      <c r="G10" s="193">
        <v>87.259450383761987</v>
      </c>
      <c r="H10" s="193">
        <v>100.00066522534507</v>
      </c>
      <c r="I10" s="192">
        <v>4</v>
      </c>
    </row>
    <row r="11" spans="1:9">
      <c r="A11" s="191" t="s">
        <v>177</v>
      </c>
      <c r="B11" s="192">
        <v>6433093</v>
      </c>
      <c r="C11" s="192">
        <v>6705243</v>
      </c>
      <c r="D11" s="192">
        <v>6664068</v>
      </c>
      <c r="E11" s="192">
        <v>5625270</v>
      </c>
      <c r="F11" s="192">
        <v>5578102</v>
      </c>
      <c r="G11" s="193">
        <v>83.190154331468662</v>
      </c>
      <c r="H11" s="193">
        <v>99.161498025872547</v>
      </c>
      <c r="I11" s="192">
        <v>-47168</v>
      </c>
    </row>
    <row r="12" spans="1:9">
      <c r="A12" s="191" t="s">
        <v>178</v>
      </c>
      <c r="B12" s="192">
        <v>-25243</v>
      </c>
      <c r="C12" s="192">
        <v>7271</v>
      </c>
      <c r="D12" s="192">
        <v>-32132</v>
      </c>
      <c r="E12" s="192">
        <v>-66281</v>
      </c>
      <c r="F12" s="192">
        <v>-70821</v>
      </c>
      <c r="G12" s="193">
        <v>-974.02007976894515</v>
      </c>
      <c r="H12" s="193">
        <v>106.84962508109412</v>
      </c>
      <c r="I12" s="192">
        <v>-4540</v>
      </c>
    </row>
    <row r="13" spans="1:9">
      <c r="A13" s="191" t="s">
        <v>179</v>
      </c>
      <c r="B13" s="192">
        <v>556881</v>
      </c>
      <c r="C13" s="192">
        <v>549312</v>
      </c>
      <c r="D13" s="192">
        <v>531638</v>
      </c>
      <c r="E13" s="192">
        <v>549312</v>
      </c>
      <c r="F13" s="192">
        <v>531638</v>
      </c>
      <c r="G13" s="193">
        <v>96.782520680414777</v>
      </c>
      <c r="H13" s="193">
        <v>96.782520680414777</v>
      </c>
      <c r="I13" s="192">
        <v>-17674</v>
      </c>
    </row>
    <row r="14" spans="1:9">
      <c r="A14" s="191" t="s">
        <v>180</v>
      </c>
      <c r="B14" s="192">
        <v>531638</v>
      </c>
      <c r="C14" s="192">
        <v>556583</v>
      </c>
      <c r="D14" s="192">
        <v>499506</v>
      </c>
      <c r="E14" s="192">
        <v>483031</v>
      </c>
      <c r="F14" s="192">
        <v>460817</v>
      </c>
      <c r="G14" s="193">
        <v>82.793940885725931</v>
      </c>
      <c r="H14" s="193">
        <v>95.401123323347775</v>
      </c>
      <c r="I14" s="192">
        <v>-22214</v>
      </c>
    </row>
    <row r="15" spans="1:9">
      <c r="A15" s="191" t="s">
        <v>181</v>
      </c>
      <c r="B15" s="192">
        <v>6964731</v>
      </c>
      <c r="C15" s="192">
        <v>7261826</v>
      </c>
      <c r="D15" s="192">
        <v>7163574</v>
      </c>
      <c r="E15" s="192">
        <v>6108301</v>
      </c>
      <c r="F15" s="192">
        <v>6038919</v>
      </c>
      <c r="G15" s="193">
        <v>83.15978653302902</v>
      </c>
      <c r="H15" s="193">
        <v>98.864135870187141</v>
      </c>
      <c r="I15" s="192">
        <v>-69382</v>
      </c>
    </row>
    <row r="16" spans="1:9">
      <c r="A16" s="191"/>
      <c r="B16" s="192"/>
      <c r="C16" s="194"/>
      <c r="D16" s="192"/>
      <c r="E16" s="192"/>
      <c r="F16" s="195"/>
      <c r="G16" s="196"/>
      <c r="H16" s="196"/>
      <c r="I16" s="195"/>
    </row>
    <row r="17" spans="1:12">
      <c r="A17" s="197" t="s">
        <v>182</v>
      </c>
      <c r="B17" s="198">
        <v>6407850</v>
      </c>
      <c r="C17" s="198">
        <v>6712514</v>
      </c>
      <c r="D17" s="198">
        <v>6631936</v>
      </c>
      <c r="E17" s="198">
        <v>5558989</v>
      </c>
      <c r="F17" s="198">
        <v>5507281</v>
      </c>
      <c r="G17" s="193">
        <v>82.044983444354827</v>
      </c>
      <c r="H17" s="193">
        <v>99.069830863129965</v>
      </c>
      <c r="I17" s="192">
        <v>-51708</v>
      </c>
      <c r="K17" s="176"/>
    </row>
    <row r="18" spans="1:12">
      <c r="A18" s="191" t="s">
        <v>183</v>
      </c>
      <c r="B18" s="192">
        <v>4949094</v>
      </c>
      <c r="C18" s="192">
        <v>5973542</v>
      </c>
      <c r="D18" s="192">
        <v>5916063</v>
      </c>
      <c r="E18" s="192">
        <v>4916970</v>
      </c>
      <c r="F18" s="192">
        <v>4868244</v>
      </c>
      <c r="G18" s="193">
        <v>81.496773606011303</v>
      </c>
      <c r="H18" s="193">
        <v>99.009023850054007</v>
      </c>
      <c r="I18" s="192">
        <v>-48726</v>
      </c>
      <c r="K18" s="176"/>
      <c r="L18" s="176"/>
    </row>
    <row r="19" spans="1:12">
      <c r="A19" s="191" t="s">
        <v>184</v>
      </c>
      <c r="B19" s="192">
        <v>412673</v>
      </c>
      <c r="C19" s="192">
        <v>506252</v>
      </c>
      <c r="D19" s="192">
        <v>470842</v>
      </c>
      <c r="E19" s="192">
        <v>413177</v>
      </c>
      <c r="F19" s="192">
        <v>392237</v>
      </c>
      <c r="G19" s="193">
        <v>77.478607491921011</v>
      </c>
      <c r="H19" s="193">
        <v>94.931954101995032</v>
      </c>
      <c r="I19" s="192">
        <v>-20940</v>
      </c>
    </row>
    <row r="20" spans="1:12">
      <c r="A20" s="191" t="s">
        <v>185</v>
      </c>
      <c r="B20" s="192">
        <v>2309129</v>
      </c>
      <c r="C20" s="192">
        <v>3082050</v>
      </c>
      <c r="D20" s="192">
        <v>3110765</v>
      </c>
      <c r="E20" s="192">
        <v>2557084</v>
      </c>
      <c r="F20" s="192">
        <v>2554584</v>
      </c>
      <c r="G20" s="193">
        <v>82.885871416751826</v>
      </c>
      <c r="H20" s="193">
        <v>99.902232386577836</v>
      </c>
      <c r="I20" s="192">
        <v>-2500</v>
      </c>
    </row>
    <row r="21" spans="1:12">
      <c r="A21" s="191" t="s">
        <v>186</v>
      </c>
      <c r="B21" s="192">
        <v>990932</v>
      </c>
      <c r="C21" s="192">
        <v>1057286</v>
      </c>
      <c r="D21" s="192">
        <v>1038348</v>
      </c>
      <c r="E21" s="192">
        <v>862902</v>
      </c>
      <c r="F21" s="192">
        <v>855881</v>
      </c>
      <c r="G21" s="193">
        <v>80.950755046411288</v>
      </c>
      <c r="H21" s="193">
        <v>99.186350246030258</v>
      </c>
      <c r="I21" s="192">
        <v>-7021</v>
      </c>
    </row>
    <row r="22" spans="1:12">
      <c r="A22" s="191" t="s">
        <v>187</v>
      </c>
      <c r="B22" s="192">
        <v>134266</v>
      </c>
      <c r="C22" s="192">
        <v>135412</v>
      </c>
      <c r="D22" s="192">
        <v>136645</v>
      </c>
      <c r="E22" s="192">
        <v>110515</v>
      </c>
      <c r="F22" s="192">
        <v>110264</v>
      </c>
      <c r="G22" s="193">
        <v>81.428529229314989</v>
      </c>
      <c r="H22" s="193">
        <v>99.772881509297378</v>
      </c>
      <c r="I22" s="192">
        <v>-251</v>
      </c>
    </row>
    <row r="23" spans="1:12">
      <c r="A23" s="83" t="s">
        <v>188</v>
      </c>
      <c r="B23" s="192">
        <v>28484</v>
      </c>
      <c r="C23" s="192">
        <v>33933</v>
      </c>
      <c r="D23" s="192">
        <v>33637</v>
      </c>
      <c r="E23" s="192">
        <v>27694</v>
      </c>
      <c r="F23" s="192">
        <v>26650</v>
      </c>
      <c r="G23" s="193">
        <v>78.537117260483896</v>
      </c>
      <c r="H23" s="193">
        <v>96.230230374810432</v>
      </c>
      <c r="I23" s="192">
        <v>-1044</v>
      </c>
    </row>
    <row r="24" spans="1:12">
      <c r="A24" s="191" t="s">
        <v>189</v>
      </c>
      <c r="B24" s="192">
        <v>291734</v>
      </c>
      <c r="C24" s="192">
        <v>307876</v>
      </c>
      <c r="D24" s="192">
        <v>298358</v>
      </c>
      <c r="E24" s="192">
        <v>251273</v>
      </c>
      <c r="F24" s="192">
        <v>249381</v>
      </c>
      <c r="G24" s="193">
        <v>81.0004677207707</v>
      </c>
      <c r="H24" s="193">
        <v>99.247034102350824</v>
      </c>
      <c r="I24" s="192">
        <v>-1892</v>
      </c>
    </row>
    <row r="25" spans="1:12">
      <c r="A25" s="191" t="s">
        <v>190</v>
      </c>
      <c r="B25" s="192">
        <v>781876</v>
      </c>
      <c r="C25" s="192">
        <v>850733</v>
      </c>
      <c r="D25" s="192">
        <v>827468</v>
      </c>
      <c r="E25" s="192">
        <v>694325</v>
      </c>
      <c r="F25" s="192">
        <v>679247</v>
      </c>
      <c r="G25" s="193">
        <v>79.842559298863449</v>
      </c>
      <c r="H25" s="193">
        <v>97.828394483851227</v>
      </c>
      <c r="I25" s="192">
        <v>-15078</v>
      </c>
    </row>
    <row r="26" spans="1:12">
      <c r="A26" s="191" t="s">
        <v>191</v>
      </c>
      <c r="B26" s="192">
        <v>16360</v>
      </c>
      <c r="C26" s="192">
        <v>4445</v>
      </c>
      <c r="D26" s="192">
        <v>14916</v>
      </c>
      <c r="E26" s="192">
        <v>3629</v>
      </c>
      <c r="F26" s="192">
        <v>12280</v>
      </c>
      <c r="G26" s="193">
        <v>276.26546681664792</v>
      </c>
      <c r="H26" s="193">
        <v>338.38523009093416</v>
      </c>
      <c r="I26" s="192">
        <v>8651</v>
      </c>
    </row>
    <row r="27" spans="1:12">
      <c r="A27" s="191" t="s">
        <v>95</v>
      </c>
      <c r="B27" s="192">
        <v>16131</v>
      </c>
      <c r="C27" s="192">
        <v>15574</v>
      </c>
      <c r="D27" s="192">
        <v>15647</v>
      </c>
      <c r="E27" s="192">
        <v>12724</v>
      </c>
      <c r="F27" s="192">
        <v>16939</v>
      </c>
      <c r="G27" s="193">
        <v>108.76460767946578</v>
      </c>
      <c r="H27" s="193">
        <v>133.12637535366235</v>
      </c>
      <c r="I27" s="192">
        <v>4215</v>
      </c>
    </row>
    <row r="28" spans="1:12">
      <c r="A28" s="191" t="s">
        <v>192</v>
      </c>
      <c r="B28" s="192">
        <v>17932</v>
      </c>
      <c r="C28" s="192">
        <v>29854</v>
      </c>
      <c r="D28" s="192">
        <v>11766</v>
      </c>
      <c r="E28" s="192">
        <v>24366</v>
      </c>
      <c r="F28" s="192">
        <v>8514</v>
      </c>
      <c r="G28" s="193">
        <v>28.518791451731762</v>
      </c>
      <c r="H28" s="193">
        <v>34.942132479684808</v>
      </c>
      <c r="I28" s="192">
        <v>-15852</v>
      </c>
    </row>
    <row r="29" spans="1:12">
      <c r="A29" s="191" t="s">
        <v>193</v>
      </c>
      <c r="B29" s="192">
        <v>1408333</v>
      </c>
      <c r="C29" s="192">
        <v>689099</v>
      </c>
      <c r="D29" s="192">
        <v>673544</v>
      </c>
      <c r="E29" s="192">
        <v>601300</v>
      </c>
      <c r="F29" s="192">
        <v>601304</v>
      </c>
      <c r="G29" s="193">
        <v>87.259450383761987</v>
      </c>
      <c r="H29" s="193">
        <v>100.00066522534507</v>
      </c>
      <c r="I29" s="192">
        <v>4</v>
      </c>
    </row>
    <row r="30" spans="1:12">
      <c r="A30" s="199"/>
      <c r="B30" s="195"/>
      <c r="C30" s="195"/>
      <c r="D30" s="195"/>
      <c r="E30" s="195"/>
      <c r="F30" s="195"/>
      <c r="G30" s="196"/>
      <c r="H30" s="196"/>
      <c r="I30" s="195"/>
    </row>
    <row r="31" spans="1:12">
      <c r="A31" s="197" t="s">
        <v>194</v>
      </c>
      <c r="B31" s="198">
        <v>6433093</v>
      </c>
      <c r="C31" s="198">
        <v>6705243</v>
      </c>
      <c r="D31" s="198">
        <v>6664068</v>
      </c>
      <c r="E31" s="198">
        <v>5625270</v>
      </c>
      <c r="F31" s="198">
        <v>5578102</v>
      </c>
      <c r="G31" s="193">
        <v>83.190154331468662</v>
      </c>
      <c r="H31" s="193">
        <v>99.161498025872547</v>
      </c>
      <c r="I31" s="192">
        <v>-47168</v>
      </c>
    </row>
    <row r="32" spans="1:12">
      <c r="A32" s="191" t="s">
        <v>195</v>
      </c>
      <c r="B32" s="192">
        <v>6320456</v>
      </c>
      <c r="C32" s="192">
        <v>6586943</v>
      </c>
      <c r="D32" s="192">
        <v>6538068</v>
      </c>
      <c r="E32" s="192">
        <v>5528488</v>
      </c>
      <c r="F32" s="192">
        <v>5489659</v>
      </c>
      <c r="G32" s="193">
        <v>83.341528839706072</v>
      </c>
      <c r="H32" s="193">
        <v>99.2976560679882</v>
      </c>
      <c r="I32" s="192">
        <v>-38829</v>
      </c>
    </row>
    <row r="33" spans="1:9">
      <c r="A33" s="191" t="s">
        <v>7</v>
      </c>
      <c r="B33" s="192">
        <v>428160</v>
      </c>
      <c r="C33" s="192">
        <v>452273</v>
      </c>
      <c r="D33" s="192">
        <v>405976</v>
      </c>
      <c r="E33" s="192">
        <v>376962</v>
      </c>
      <c r="F33" s="192">
        <v>337885</v>
      </c>
      <c r="G33" s="193">
        <v>74.708196155861614</v>
      </c>
      <c r="H33" s="193">
        <v>89.633703131880665</v>
      </c>
      <c r="I33" s="192">
        <v>-39077</v>
      </c>
    </row>
    <row r="34" spans="1:9">
      <c r="A34" s="191" t="s">
        <v>14</v>
      </c>
      <c r="B34" s="192">
        <v>4760341</v>
      </c>
      <c r="C34" s="192">
        <v>4960919</v>
      </c>
      <c r="D34" s="192">
        <v>4986221</v>
      </c>
      <c r="E34" s="192">
        <v>4167889</v>
      </c>
      <c r="F34" s="192">
        <v>4195589</v>
      </c>
      <c r="G34" s="193">
        <v>84.572818060524668</v>
      </c>
      <c r="H34" s="193">
        <v>100.66460503146797</v>
      </c>
      <c r="I34" s="192">
        <v>27700</v>
      </c>
    </row>
    <row r="35" spans="1:9">
      <c r="A35" s="191" t="s">
        <v>21</v>
      </c>
      <c r="B35" s="192">
        <v>879489</v>
      </c>
      <c r="C35" s="192">
        <v>933662</v>
      </c>
      <c r="D35" s="192">
        <v>909206</v>
      </c>
      <c r="E35" s="192">
        <v>784631</v>
      </c>
      <c r="F35" s="192">
        <v>759036</v>
      </c>
      <c r="G35" s="193">
        <v>81.296657676975187</v>
      </c>
      <c r="H35" s="193">
        <v>96.737957077913066</v>
      </c>
      <c r="I35" s="192">
        <v>-25595</v>
      </c>
    </row>
    <row r="36" spans="1:9">
      <c r="A36" s="191" t="s">
        <v>26</v>
      </c>
      <c r="B36" s="192">
        <v>43216</v>
      </c>
      <c r="C36" s="192">
        <v>45665</v>
      </c>
      <c r="D36" s="192">
        <v>44209</v>
      </c>
      <c r="E36" s="192">
        <v>38519</v>
      </c>
      <c r="F36" s="192">
        <v>36912</v>
      </c>
      <c r="G36" s="193">
        <v>80.832147158655417</v>
      </c>
      <c r="H36" s="193">
        <v>95.828032918819289</v>
      </c>
      <c r="I36" s="192">
        <v>-1607</v>
      </c>
    </row>
    <row r="37" spans="1:9">
      <c r="A37" s="191" t="s">
        <v>40</v>
      </c>
      <c r="B37" s="192">
        <v>33477</v>
      </c>
      <c r="C37" s="192">
        <v>22528</v>
      </c>
      <c r="D37" s="192">
        <v>15436</v>
      </c>
      <c r="E37" s="192">
        <v>17855</v>
      </c>
      <c r="F37" s="192">
        <v>12879</v>
      </c>
      <c r="G37" s="193">
        <v>57.168856534090907</v>
      </c>
      <c r="H37" s="193">
        <v>72.131055726687194</v>
      </c>
      <c r="I37" s="192">
        <v>-4976</v>
      </c>
    </row>
    <row r="38" spans="1:9">
      <c r="A38" s="191" t="s">
        <v>44</v>
      </c>
      <c r="B38" s="192">
        <v>175773</v>
      </c>
      <c r="C38" s="192">
        <v>171896</v>
      </c>
      <c r="D38" s="192">
        <v>177020</v>
      </c>
      <c r="E38" s="192">
        <v>142632</v>
      </c>
      <c r="F38" s="192">
        <v>147358</v>
      </c>
      <c r="G38" s="193">
        <v>85.725089589053852</v>
      </c>
      <c r="H38" s="193">
        <v>103.31342195299793</v>
      </c>
      <c r="I38" s="192">
        <v>4726</v>
      </c>
    </row>
    <row r="39" spans="1:9">
      <c r="A39" s="191" t="s">
        <v>196</v>
      </c>
      <c r="B39" s="192">
        <v>112637</v>
      </c>
      <c r="C39" s="192">
        <v>118300</v>
      </c>
      <c r="D39" s="192">
        <v>126000</v>
      </c>
      <c r="E39" s="192">
        <v>96782</v>
      </c>
      <c r="F39" s="192">
        <v>88443</v>
      </c>
      <c r="G39" s="193">
        <v>74.761622992392219</v>
      </c>
      <c r="H39" s="193">
        <v>91.383728379244076</v>
      </c>
      <c r="I39" s="192">
        <v>-8339</v>
      </c>
    </row>
    <row r="40" spans="1:9">
      <c r="A40" s="199"/>
      <c r="B40" s="199"/>
      <c r="C40" s="199"/>
      <c r="D40" s="199"/>
      <c r="E40" s="199"/>
      <c r="F40" s="199"/>
      <c r="G40" s="199"/>
      <c r="H40" s="199"/>
      <c r="I40" s="199"/>
    </row>
    <row r="41" spans="1:9">
      <c r="A41" s="200" t="s">
        <v>196</v>
      </c>
      <c r="B41" s="200"/>
      <c r="C41" s="201"/>
      <c r="D41" s="201"/>
      <c r="E41" s="200"/>
      <c r="F41" s="200"/>
      <c r="G41" s="202"/>
      <c r="H41" s="202"/>
      <c r="I41" s="198"/>
    </row>
    <row r="42" spans="1:9">
      <c r="A42" s="203" t="s">
        <v>197</v>
      </c>
      <c r="B42" s="204">
        <v>123689</v>
      </c>
      <c r="C42" s="204">
        <v>145686</v>
      </c>
      <c r="D42" s="204">
        <v>142859</v>
      </c>
      <c r="E42" s="204">
        <v>115350.416</v>
      </c>
      <c r="F42" s="204">
        <v>116635</v>
      </c>
      <c r="G42" s="193">
        <v>80.05916834836566</v>
      </c>
      <c r="H42" s="193">
        <v>101.11363620916633</v>
      </c>
      <c r="I42" s="192">
        <v>1284.5840000000026</v>
      </c>
    </row>
    <row r="43" spans="1:9">
      <c r="A43" s="203" t="s">
        <v>198</v>
      </c>
      <c r="B43" s="204">
        <v>112637</v>
      </c>
      <c r="C43" s="204">
        <v>118300</v>
      </c>
      <c r="D43" s="204">
        <v>126000</v>
      </c>
      <c r="E43" s="204">
        <v>96782</v>
      </c>
      <c r="F43" s="204">
        <v>88443</v>
      </c>
      <c r="G43" s="193">
        <v>74.761622992392219</v>
      </c>
      <c r="H43" s="193">
        <v>91.383728379244076</v>
      </c>
      <c r="I43" s="192">
        <v>-8339</v>
      </c>
    </row>
    <row r="44" spans="1:9">
      <c r="A44" s="191" t="s">
        <v>178</v>
      </c>
      <c r="B44" s="204">
        <v>11052</v>
      </c>
      <c r="C44" s="204">
        <v>27386</v>
      </c>
      <c r="D44" s="204">
        <v>16859</v>
      </c>
      <c r="E44" s="204">
        <v>18568.415999999997</v>
      </c>
      <c r="F44" s="204">
        <v>28192</v>
      </c>
      <c r="G44" s="193">
        <v>102.94310961805301</v>
      </c>
      <c r="H44" s="193">
        <v>151.82770571275441</v>
      </c>
      <c r="I44" s="192">
        <v>9623.5840000000026</v>
      </c>
    </row>
    <row r="45" spans="1:9">
      <c r="A45" s="191" t="s">
        <v>179</v>
      </c>
      <c r="B45" s="204">
        <v>43526</v>
      </c>
      <c r="C45" s="204">
        <v>53943</v>
      </c>
      <c r="D45" s="204">
        <v>54578</v>
      </c>
      <c r="E45" s="204">
        <v>53943</v>
      </c>
      <c r="F45" s="204">
        <v>54578</v>
      </c>
      <c r="G45" s="193">
        <v>101.17716849266817</v>
      </c>
      <c r="H45" s="193">
        <v>101.17716849266817</v>
      </c>
      <c r="I45" s="192">
        <v>635</v>
      </c>
    </row>
    <row r="46" spans="1:9">
      <c r="A46" s="199" t="s">
        <v>180</v>
      </c>
      <c r="B46" s="205">
        <v>54578</v>
      </c>
      <c r="C46" s="205">
        <v>81329</v>
      </c>
      <c r="D46" s="205">
        <v>71437</v>
      </c>
      <c r="E46" s="205">
        <v>72511.415999999997</v>
      </c>
      <c r="F46" s="205">
        <v>82770</v>
      </c>
      <c r="G46" s="196">
        <v>101.77181571149283</v>
      </c>
      <c r="H46" s="196">
        <v>114.14754333303875</v>
      </c>
      <c r="I46" s="195">
        <v>10258.584000000003</v>
      </c>
    </row>
    <row r="48" spans="1:9">
      <c r="A48" s="206" t="s">
        <v>199</v>
      </c>
    </row>
    <row r="49" spans="1:4">
      <c r="A49" s="207"/>
      <c r="C49" s="83"/>
      <c r="D49" s="83"/>
    </row>
  </sheetData>
  <phoneticPr fontId="21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7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4"/>
  <sheetViews>
    <sheetView showGridLines="0" zoomScale="70" zoomScaleNormal="70" workbookViewId="0">
      <selection activeCell="A49" sqref="A49"/>
    </sheetView>
  </sheetViews>
  <sheetFormatPr defaultRowHeight="15" customHeight="1"/>
  <cols>
    <col min="1" max="1" width="16" style="301" customWidth="1"/>
    <col min="2" max="2" width="16.85546875" style="301" customWidth="1"/>
    <col min="3" max="3" width="18.7109375" style="301" customWidth="1"/>
    <col min="4" max="4" width="74" style="301" customWidth="1"/>
    <col min="5" max="5" width="13.7109375" style="301" customWidth="1"/>
    <col min="6" max="6" width="16.85546875" style="301" customWidth="1"/>
    <col min="7" max="7" width="15.85546875" style="301" customWidth="1"/>
    <col min="8" max="8" width="15.5703125" style="301" customWidth="1"/>
    <col min="9" max="9" width="17" style="301" customWidth="1"/>
    <col min="10" max="10" width="15" style="301" customWidth="1"/>
    <col min="11" max="11" width="9.140625" style="301"/>
    <col min="12" max="12" width="12" style="301" customWidth="1"/>
    <col min="13" max="256" width="9.140625" style="301"/>
    <col min="257" max="257" width="16" style="301" customWidth="1"/>
    <col min="258" max="258" width="16.85546875" style="301" customWidth="1"/>
    <col min="259" max="259" width="17.5703125" style="301" bestFit="1" customWidth="1"/>
    <col min="260" max="260" width="60.7109375" style="301" customWidth="1"/>
    <col min="261" max="261" width="10" style="301" bestFit="1" customWidth="1"/>
    <col min="262" max="262" width="16.85546875" style="301" customWidth="1"/>
    <col min="263" max="263" width="15.85546875" style="301" customWidth="1"/>
    <col min="264" max="264" width="15.5703125" style="301" customWidth="1"/>
    <col min="265" max="265" width="13.28515625" style="301" customWidth="1"/>
    <col min="266" max="512" width="9.140625" style="301"/>
    <col min="513" max="513" width="16" style="301" customWidth="1"/>
    <col min="514" max="514" width="16.85546875" style="301" customWidth="1"/>
    <col min="515" max="515" width="17.5703125" style="301" bestFit="1" customWidth="1"/>
    <col min="516" max="516" width="60.7109375" style="301" customWidth="1"/>
    <col min="517" max="517" width="10" style="301" bestFit="1" customWidth="1"/>
    <col min="518" max="518" width="16.85546875" style="301" customWidth="1"/>
    <col min="519" max="519" width="15.85546875" style="301" customWidth="1"/>
    <col min="520" max="520" width="15.5703125" style="301" customWidth="1"/>
    <col min="521" max="521" width="13.28515625" style="301" customWidth="1"/>
    <col min="522" max="768" width="9.140625" style="301"/>
    <col min="769" max="769" width="16" style="301" customWidth="1"/>
    <col min="770" max="770" width="16.85546875" style="301" customWidth="1"/>
    <col min="771" max="771" width="17.5703125" style="301" bestFit="1" customWidth="1"/>
    <col min="772" max="772" width="60.7109375" style="301" customWidth="1"/>
    <col min="773" max="773" width="10" style="301" bestFit="1" customWidth="1"/>
    <col min="774" max="774" width="16.85546875" style="301" customWidth="1"/>
    <col min="775" max="775" width="15.85546875" style="301" customWidth="1"/>
    <col min="776" max="776" width="15.5703125" style="301" customWidth="1"/>
    <col min="777" max="777" width="13.28515625" style="301" customWidth="1"/>
    <col min="778" max="1024" width="9.140625" style="301"/>
    <col min="1025" max="1025" width="16" style="301" customWidth="1"/>
    <col min="1026" max="1026" width="16.85546875" style="301" customWidth="1"/>
    <col min="1027" max="1027" width="17.5703125" style="301" bestFit="1" customWidth="1"/>
    <col min="1028" max="1028" width="60.7109375" style="301" customWidth="1"/>
    <col min="1029" max="1029" width="10" style="301" bestFit="1" customWidth="1"/>
    <col min="1030" max="1030" width="16.85546875" style="301" customWidth="1"/>
    <col min="1031" max="1031" width="15.85546875" style="301" customWidth="1"/>
    <col min="1032" max="1032" width="15.5703125" style="301" customWidth="1"/>
    <col min="1033" max="1033" width="13.28515625" style="301" customWidth="1"/>
    <col min="1034" max="1280" width="9.140625" style="301"/>
    <col min="1281" max="1281" width="16" style="301" customWidth="1"/>
    <col min="1282" max="1282" width="16.85546875" style="301" customWidth="1"/>
    <col min="1283" max="1283" width="17.5703125" style="301" bestFit="1" customWidth="1"/>
    <col min="1284" max="1284" width="60.7109375" style="301" customWidth="1"/>
    <col min="1285" max="1285" width="10" style="301" bestFit="1" customWidth="1"/>
    <col min="1286" max="1286" width="16.85546875" style="301" customWidth="1"/>
    <col min="1287" max="1287" width="15.85546875" style="301" customWidth="1"/>
    <col min="1288" max="1288" width="15.5703125" style="301" customWidth="1"/>
    <col min="1289" max="1289" width="13.28515625" style="301" customWidth="1"/>
    <col min="1290" max="1536" width="9.140625" style="301"/>
    <col min="1537" max="1537" width="16" style="301" customWidth="1"/>
    <col min="1538" max="1538" width="16.85546875" style="301" customWidth="1"/>
    <col min="1539" max="1539" width="17.5703125" style="301" bestFit="1" customWidth="1"/>
    <col min="1540" max="1540" width="60.7109375" style="301" customWidth="1"/>
    <col min="1541" max="1541" width="10" style="301" bestFit="1" customWidth="1"/>
    <col min="1542" max="1542" width="16.85546875" style="301" customWidth="1"/>
    <col min="1543" max="1543" width="15.85546875" style="301" customWidth="1"/>
    <col min="1544" max="1544" width="15.5703125" style="301" customWidth="1"/>
    <col min="1545" max="1545" width="13.28515625" style="301" customWidth="1"/>
    <col min="1546" max="1792" width="9.140625" style="301"/>
    <col min="1793" max="1793" width="16" style="301" customWidth="1"/>
    <col min="1794" max="1794" width="16.85546875" style="301" customWidth="1"/>
    <col min="1795" max="1795" width="17.5703125" style="301" bestFit="1" customWidth="1"/>
    <col min="1796" max="1796" width="60.7109375" style="301" customWidth="1"/>
    <col min="1797" max="1797" width="10" style="301" bestFit="1" customWidth="1"/>
    <col min="1798" max="1798" width="16.85546875" style="301" customWidth="1"/>
    <col min="1799" max="1799" width="15.85546875" style="301" customWidth="1"/>
    <col min="1800" max="1800" width="15.5703125" style="301" customWidth="1"/>
    <col min="1801" max="1801" width="13.28515625" style="301" customWidth="1"/>
    <col min="1802" max="2048" width="9.140625" style="301"/>
    <col min="2049" max="2049" width="16" style="301" customWidth="1"/>
    <col min="2050" max="2050" width="16.85546875" style="301" customWidth="1"/>
    <col min="2051" max="2051" width="17.5703125" style="301" bestFit="1" customWidth="1"/>
    <col min="2052" max="2052" width="60.7109375" style="301" customWidth="1"/>
    <col min="2053" max="2053" width="10" style="301" bestFit="1" customWidth="1"/>
    <col min="2054" max="2054" width="16.85546875" style="301" customWidth="1"/>
    <col min="2055" max="2055" width="15.85546875" style="301" customWidth="1"/>
    <col min="2056" max="2056" width="15.5703125" style="301" customWidth="1"/>
    <col min="2057" max="2057" width="13.28515625" style="301" customWidth="1"/>
    <col min="2058" max="2304" width="9.140625" style="301"/>
    <col min="2305" max="2305" width="16" style="301" customWidth="1"/>
    <col min="2306" max="2306" width="16.85546875" style="301" customWidth="1"/>
    <col min="2307" max="2307" width="17.5703125" style="301" bestFit="1" customWidth="1"/>
    <col min="2308" max="2308" width="60.7109375" style="301" customWidth="1"/>
    <col min="2309" max="2309" width="10" style="301" bestFit="1" customWidth="1"/>
    <col min="2310" max="2310" width="16.85546875" style="301" customWidth="1"/>
    <col min="2311" max="2311" width="15.85546875" style="301" customWidth="1"/>
    <col min="2312" max="2312" width="15.5703125" style="301" customWidth="1"/>
    <col min="2313" max="2313" width="13.28515625" style="301" customWidth="1"/>
    <col min="2314" max="2560" width="9.140625" style="301"/>
    <col min="2561" max="2561" width="16" style="301" customWidth="1"/>
    <col min="2562" max="2562" width="16.85546875" style="301" customWidth="1"/>
    <col min="2563" max="2563" width="17.5703125" style="301" bestFit="1" customWidth="1"/>
    <col min="2564" max="2564" width="60.7109375" style="301" customWidth="1"/>
    <col min="2565" max="2565" width="10" style="301" bestFit="1" customWidth="1"/>
    <col min="2566" max="2566" width="16.85546875" style="301" customWidth="1"/>
    <col min="2567" max="2567" width="15.85546875" style="301" customWidth="1"/>
    <col min="2568" max="2568" width="15.5703125" style="301" customWidth="1"/>
    <col min="2569" max="2569" width="13.28515625" style="301" customWidth="1"/>
    <col min="2570" max="2816" width="9.140625" style="301"/>
    <col min="2817" max="2817" width="16" style="301" customWidth="1"/>
    <col min="2818" max="2818" width="16.85546875" style="301" customWidth="1"/>
    <col min="2819" max="2819" width="17.5703125" style="301" bestFit="1" customWidth="1"/>
    <col min="2820" max="2820" width="60.7109375" style="301" customWidth="1"/>
    <col min="2821" max="2821" width="10" style="301" bestFit="1" customWidth="1"/>
    <col min="2822" max="2822" width="16.85546875" style="301" customWidth="1"/>
    <col min="2823" max="2823" width="15.85546875" style="301" customWidth="1"/>
    <col min="2824" max="2824" width="15.5703125" style="301" customWidth="1"/>
    <col min="2825" max="2825" width="13.28515625" style="301" customWidth="1"/>
    <col min="2826" max="3072" width="9.140625" style="301"/>
    <col min="3073" max="3073" width="16" style="301" customWidth="1"/>
    <col min="3074" max="3074" width="16.85546875" style="301" customWidth="1"/>
    <col min="3075" max="3075" width="17.5703125" style="301" bestFit="1" customWidth="1"/>
    <col min="3076" max="3076" width="60.7109375" style="301" customWidth="1"/>
    <col min="3077" max="3077" width="10" style="301" bestFit="1" customWidth="1"/>
    <col min="3078" max="3078" width="16.85546875" style="301" customWidth="1"/>
    <col min="3079" max="3079" width="15.85546875" style="301" customWidth="1"/>
    <col min="3080" max="3080" width="15.5703125" style="301" customWidth="1"/>
    <col min="3081" max="3081" width="13.28515625" style="301" customWidth="1"/>
    <col min="3082" max="3328" width="9.140625" style="301"/>
    <col min="3329" max="3329" width="16" style="301" customWidth="1"/>
    <col min="3330" max="3330" width="16.85546875" style="301" customWidth="1"/>
    <col min="3331" max="3331" width="17.5703125" style="301" bestFit="1" customWidth="1"/>
    <col min="3332" max="3332" width="60.7109375" style="301" customWidth="1"/>
    <col min="3333" max="3333" width="10" style="301" bestFit="1" customWidth="1"/>
    <col min="3334" max="3334" width="16.85546875" style="301" customWidth="1"/>
    <col min="3335" max="3335" width="15.85546875" style="301" customWidth="1"/>
    <col min="3336" max="3336" width="15.5703125" style="301" customWidth="1"/>
    <col min="3337" max="3337" width="13.28515625" style="301" customWidth="1"/>
    <col min="3338" max="3584" width="9.140625" style="301"/>
    <col min="3585" max="3585" width="16" style="301" customWidth="1"/>
    <col min="3586" max="3586" width="16.85546875" style="301" customWidth="1"/>
    <col min="3587" max="3587" width="17.5703125" style="301" bestFit="1" customWidth="1"/>
    <col min="3588" max="3588" width="60.7109375" style="301" customWidth="1"/>
    <col min="3589" max="3589" width="10" style="301" bestFit="1" customWidth="1"/>
    <col min="3590" max="3590" width="16.85546875" style="301" customWidth="1"/>
    <col min="3591" max="3591" width="15.85546875" style="301" customWidth="1"/>
    <col min="3592" max="3592" width="15.5703125" style="301" customWidth="1"/>
    <col min="3593" max="3593" width="13.28515625" style="301" customWidth="1"/>
    <col min="3594" max="3840" width="9.140625" style="301"/>
    <col min="3841" max="3841" width="16" style="301" customWidth="1"/>
    <col min="3842" max="3842" width="16.85546875" style="301" customWidth="1"/>
    <col min="3843" max="3843" width="17.5703125" style="301" bestFit="1" customWidth="1"/>
    <col min="3844" max="3844" width="60.7109375" style="301" customWidth="1"/>
    <col min="3845" max="3845" width="10" style="301" bestFit="1" customWidth="1"/>
    <col min="3846" max="3846" width="16.85546875" style="301" customWidth="1"/>
    <col min="3847" max="3847" width="15.85546875" style="301" customWidth="1"/>
    <col min="3848" max="3848" width="15.5703125" style="301" customWidth="1"/>
    <col min="3849" max="3849" width="13.28515625" style="301" customWidth="1"/>
    <col min="3850" max="4096" width="9.140625" style="301"/>
    <col min="4097" max="4097" width="16" style="301" customWidth="1"/>
    <col min="4098" max="4098" width="16.85546875" style="301" customWidth="1"/>
    <col min="4099" max="4099" width="17.5703125" style="301" bestFit="1" customWidth="1"/>
    <col min="4100" max="4100" width="60.7109375" style="301" customWidth="1"/>
    <col min="4101" max="4101" width="10" style="301" bestFit="1" customWidth="1"/>
    <col min="4102" max="4102" width="16.85546875" style="301" customWidth="1"/>
    <col min="4103" max="4103" width="15.85546875" style="301" customWidth="1"/>
    <col min="4104" max="4104" width="15.5703125" style="301" customWidth="1"/>
    <col min="4105" max="4105" width="13.28515625" style="301" customWidth="1"/>
    <col min="4106" max="4352" width="9.140625" style="301"/>
    <col min="4353" max="4353" width="16" style="301" customWidth="1"/>
    <col min="4354" max="4354" width="16.85546875" style="301" customWidth="1"/>
    <col min="4355" max="4355" width="17.5703125" style="301" bestFit="1" customWidth="1"/>
    <col min="4356" max="4356" width="60.7109375" style="301" customWidth="1"/>
    <col min="4357" max="4357" width="10" style="301" bestFit="1" customWidth="1"/>
    <col min="4358" max="4358" width="16.85546875" style="301" customWidth="1"/>
    <col min="4359" max="4359" width="15.85546875" style="301" customWidth="1"/>
    <col min="4360" max="4360" width="15.5703125" style="301" customWidth="1"/>
    <col min="4361" max="4361" width="13.28515625" style="301" customWidth="1"/>
    <col min="4362" max="4608" width="9.140625" style="301"/>
    <col min="4609" max="4609" width="16" style="301" customWidth="1"/>
    <col min="4610" max="4610" width="16.85546875" style="301" customWidth="1"/>
    <col min="4611" max="4611" width="17.5703125" style="301" bestFit="1" customWidth="1"/>
    <col min="4612" max="4612" width="60.7109375" style="301" customWidth="1"/>
    <col min="4613" max="4613" width="10" style="301" bestFit="1" customWidth="1"/>
    <col min="4614" max="4614" width="16.85546875" style="301" customWidth="1"/>
    <col min="4615" max="4615" width="15.85546875" style="301" customWidth="1"/>
    <col min="4616" max="4616" width="15.5703125" style="301" customWidth="1"/>
    <col min="4617" max="4617" width="13.28515625" style="301" customWidth="1"/>
    <col min="4618" max="4864" width="9.140625" style="301"/>
    <col min="4865" max="4865" width="16" style="301" customWidth="1"/>
    <col min="4866" max="4866" width="16.85546875" style="301" customWidth="1"/>
    <col min="4867" max="4867" width="17.5703125" style="301" bestFit="1" customWidth="1"/>
    <col min="4868" max="4868" width="60.7109375" style="301" customWidth="1"/>
    <col min="4869" max="4869" width="10" style="301" bestFit="1" customWidth="1"/>
    <col min="4870" max="4870" width="16.85546875" style="301" customWidth="1"/>
    <col min="4871" max="4871" width="15.85546875" style="301" customWidth="1"/>
    <col min="4872" max="4872" width="15.5703125" style="301" customWidth="1"/>
    <col min="4873" max="4873" width="13.28515625" style="301" customWidth="1"/>
    <col min="4874" max="5120" width="9.140625" style="301"/>
    <col min="5121" max="5121" width="16" style="301" customWidth="1"/>
    <col min="5122" max="5122" width="16.85546875" style="301" customWidth="1"/>
    <col min="5123" max="5123" width="17.5703125" style="301" bestFit="1" customWidth="1"/>
    <col min="5124" max="5124" width="60.7109375" style="301" customWidth="1"/>
    <col min="5125" max="5125" width="10" style="301" bestFit="1" customWidth="1"/>
    <col min="5126" max="5126" width="16.85546875" style="301" customWidth="1"/>
    <col min="5127" max="5127" width="15.85546875" style="301" customWidth="1"/>
    <col min="5128" max="5128" width="15.5703125" style="301" customWidth="1"/>
    <col min="5129" max="5129" width="13.28515625" style="301" customWidth="1"/>
    <col min="5130" max="5376" width="9.140625" style="301"/>
    <col min="5377" max="5377" width="16" style="301" customWidth="1"/>
    <col min="5378" max="5378" width="16.85546875" style="301" customWidth="1"/>
    <col min="5379" max="5379" width="17.5703125" style="301" bestFit="1" customWidth="1"/>
    <col min="5380" max="5380" width="60.7109375" style="301" customWidth="1"/>
    <col min="5381" max="5381" width="10" style="301" bestFit="1" customWidth="1"/>
    <col min="5382" max="5382" width="16.85546875" style="301" customWidth="1"/>
    <col min="5383" max="5383" width="15.85546875" style="301" customWidth="1"/>
    <col min="5384" max="5384" width="15.5703125" style="301" customWidth="1"/>
    <col min="5385" max="5385" width="13.28515625" style="301" customWidth="1"/>
    <col min="5386" max="5632" width="9.140625" style="301"/>
    <col min="5633" max="5633" width="16" style="301" customWidth="1"/>
    <col min="5634" max="5634" width="16.85546875" style="301" customWidth="1"/>
    <col min="5635" max="5635" width="17.5703125" style="301" bestFit="1" customWidth="1"/>
    <col min="5636" max="5636" width="60.7109375" style="301" customWidth="1"/>
    <col min="5637" max="5637" width="10" style="301" bestFit="1" customWidth="1"/>
    <col min="5638" max="5638" width="16.85546875" style="301" customWidth="1"/>
    <col min="5639" max="5639" width="15.85546875" style="301" customWidth="1"/>
    <col min="5640" max="5640" width="15.5703125" style="301" customWidth="1"/>
    <col min="5641" max="5641" width="13.28515625" style="301" customWidth="1"/>
    <col min="5642" max="5888" width="9.140625" style="301"/>
    <col min="5889" max="5889" width="16" style="301" customWidth="1"/>
    <col min="5890" max="5890" width="16.85546875" style="301" customWidth="1"/>
    <col min="5891" max="5891" width="17.5703125" style="301" bestFit="1" customWidth="1"/>
    <col min="5892" max="5892" width="60.7109375" style="301" customWidth="1"/>
    <col min="5893" max="5893" width="10" style="301" bestFit="1" customWidth="1"/>
    <col min="5894" max="5894" width="16.85546875" style="301" customWidth="1"/>
    <col min="5895" max="5895" width="15.85546875" style="301" customWidth="1"/>
    <col min="5896" max="5896" width="15.5703125" style="301" customWidth="1"/>
    <col min="5897" max="5897" width="13.28515625" style="301" customWidth="1"/>
    <col min="5898" max="6144" width="9.140625" style="301"/>
    <col min="6145" max="6145" width="16" style="301" customWidth="1"/>
    <col min="6146" max="6146" width="16.85546875" style="301" customWidth="1"/>
    <col min="6147" max="6147" width="17.5703125" style="301" bestFit="1" customWidth="1"/>
    <col min="6148" max="6148" width="60.7109375" style="301" customWidth="1"/>
    <col min="6149" max="6149" width="10" style="301" bestFit="1" customWidth="1"/>
    <col min="6150" max="6150" width="16.85546875" style="301" customWidth="1"/>
    <col min="6151" max="6151" width="15.85546875" style="301" customWidth="1"/>
    <col min="6152" max="6152" width="15.5703125" style="301" customWidth="1"/>
    <col min="6153" max="6153" width="13.28515625" style="301" customWidth="1"/>
    <col min="6154" max="6400" width="9.140625" style="301"/>
    <col min="6401" max="6401" width="16" style="301" customWidth="1"/>
    <col min="6402" max="6402" width="16.85546875" style="301" customWidth="1"/>
    <col min="6403" max="6403" width="17.5703125" style="301" bestFit="1" customWidth="1"/>
    <col min="6404" max="6404" width="60.7109375" style="301" customWidth="1"/>
    <col min="6405" max="6405" width="10" style="301" bestFit="1" customWidth="1"/>
    <col min="6406" max="6406" width="16.85546875" style="301" customWidth="1"/>
    <col min="6407" max="6407" width="15.85546875" style="301" customWidth="1"/>
    <col min="6408" max="6408" width="15.5703125" style="301" customWidth="1"/>
    <col min="6409" max="6409" width="13.28515625" style="301" customWidth="1"/>
    <col min="6410" max="6656" width="9.140625" style="301"/>
    <col min="6657" max="6657" width="16" style="301" customWidth="1"/>
    <col min="6658" max="6658" width="16.85546875" style="301" customWidth="1"/>
    <col min="6659" max="6659" width="17.5703125" style="301" bestFit="1" customWidth="1"/>
    <col min="6660" max="6660" width="60.7109375" style="301" customWidth="1"/>
    <col min="6661" max="6661" width="10" style="301" bestFit="1" customWidth="1"/>
    <col min="6662" max="6662" width="16.85546875" style="301" customWidth="1"/>
    <col min="6663" max="6663" width="15.85546875" style="301" customWidth="1"/>
    <col min="6664" max="6664" width="15.5703125" style="301" customWidth="1"/>
    <col min="6665" max="6665" width="13.28515625" style="301" customWidth="1"/>
    <col min="6666" max="6912" width="9.140625" style="301"/>
    <col min="6913" max="6913" width="16" style="301" customWidth="1"/>
    <col min="6914" max="6914" width="16.85546875" style="301" customWidth="1"/>
    <col min="6915" max="6915" width="17.5703125" style="301" bestFit="1" customWidth="1"/>
    <col min="6916" max="6916" width="60.7109375" style="301" customWidth="1"/>
    <col min="6917" max="6917" width="10" style="301" bestFit="1" customWidth="1"/>
    <col min="6918" max="6918" width="16.85546875" style="301" customWidth="1"/>
    <col min="6919" max="6919" width="15.85546875" style="301" customWidth="1"/>
    <col min="6920" max="6920" width="15.5703125" style="301" customWidth="1"/>
    <col min="6921" max="6921" width="13.28515625" style="301" customWidth="1"/>
    <col min="6922" max="7168" width="9.140625" style="301"/>
    <col min="7169" max="7169" width="16" style="301" customWidth="1"/>
    <col min="7170" max="7170" width="16.85546875" style="301" customWidth="1"/>
    <col min="7171" max="7171" width="17.5703125" style="301" bestFit="1" customWidth="1"/>
    <col min="7172" max="7172" width="60.7109375" style="301" customWidth="1"/>
    <col min="7173" max="7173" width="10" style="301" bestFit="1" customWidth="1"/>
    <col min="7174" max="7174" width="16.85546875" style="301" customWidth="1"/>
    <col min="7175" max="7175" width="15.85546875" style="301" customWidth="1"/>
    <col min="7176" max="7176" width="15.5703125" style="301" customWidth="1"/>
    <col min="7177" max="7177" width="13.28515625" style="301" customWidth="1"/>
    <col min="7178" max="7424" width="9.140625" style="301"/>
    <col min="7425" max="7425" width="16" style="301" customWidth="1"/>
    <col min="7426" max="7426" width="16.85546875" style="301" customWidth="1"/>
    <col min="7427" max="7427" width="17.5703125" style="301" bestFit="1" customWidth="1"/>
    <col min="7428" max="7428" width="60.7109375" style="301" customWidth="1"/>
    <col min="7429" max="7429" width="10" style="301" bestFit="1" customWidth="1"/>
    <col min="7430" max="7430" width="16.85546875" style="301" customWidth="1"/>
    <col min="7431" max="7431" width="15.85546875" style="301" customWidth="1"/>
    <col min="7432" max="7432" width="15.5703125" style="301" customWidth="1"/>
    <col min="7433" max="7433" width="13.28515625" style="301" customWidth="1"/>
    <col min="7434" max="7680" width="9.140625" style="301"/>
    <col min="7681" max="7681" width="16" style="301" customWidth="1"/>
    <col min="7682" max="7682" width="16.85546875" style="301" customWidth="1"/>
    <col min="7683" max="7683" width="17.5703125" style="301" bestFit="1" customWidth="1"/>
    <col min="7684" max="7684" width="60.7109375" style="301" customWidth="1"/>
    <col min="7685" max="7685" width="10" style="301" bestFit="1" customWidth="1"/>
    <col min="7686" max="7686" width="16.85546875" style="301" customWidth="1"/>
    <col min="7687" max="7687" width="15.85546875" style="301" customWidth="1"/>
    <col min="7688" max="7688" width="15.5703125" style="301" customWidth="1"/>
    <col min="7689" max="7689" width="13.28515625" style="301" customWidth="1"/>
    <col min="7690" max="7936" width="9.140625" style="301"/>
    <col min="7937" max="7937" width="16" style="301" customWidth="1"/>
    <col min="7938" max="7938" width="16.85546875" style="301" customWidth="1"/>
    <col min="7939" max="7939" width="17.5703125" style="301" bestFit="1" customWidth="1"/>
    <col min="7940" max="7940" width="60.7109375" style="301" customWidth="1"/>
    <col min="7941" max="7941" width="10" style="301" bestFit="1" customWidth="1"/>
    <col min="7942" max="7942" width="16.85546875" style="301" customWidth="1"/>
    <col min="7943" max="7943" width="15.85546875" style="301" customWidth="1"/>
    <col min="7944" max="7944" width="15.5703125" style="301" customWidth="1"/>
    <col min="7945" max="7945" width="13.28515625" style="301" customWidth="1"/>
    <col min="7946" max="8192" width="9.140625" style="301"/>
    <col min="8193" max="8193" width="16" style="301" customWidth="1"/>
    <col min="8194" max="8194" width="16.85546875" style="301" customWidth="1"/>
    <col min="8195" max="8195" width="17.5703125" style="301" bestFit="1" customWidth="1"/>
    <col min="8196" max="8196" width="60.7109375" style="301" customWidth="1"/>
    <col min="8197" max="8197" width="10" style="301" bestFit="1" customWidth="1"/>
    <col min="8198" max="8198" width="16.85546875" style="301" customWidth="1"/>
    <col min="8199" max="8199" width="15.85546875" style="301" customWidth="1"/>
    <col min="8200" max="8200" width="15.5703125" style="301" customWidth="1"/>
    <col min="8201" max="8201" width="13.28515625" style="301" customWidth="1"/>
    <col min="8202" max="8448" width="9.140625" style="301"/>
    <col min="8449" max="8449" width="16" style="301" customWidth="1"/>
    <col min="8450" max="8450" width="16.85546875" style="301" customWidth="1"/>
    <col min="8451" max="8451" width="17.5703125" style="301" bestFit="1" customWidth="1"/>
    <col min="8452" max="8452" width="60.7109375" style="301" customWidth="1"/>
    <col min="8453" max="8453" width="10" style="301" bestFit="1" customWidth="1"/>
    <col min="8454" max="8454" width="16.85546875" style="301" customWidth="1"/>
    <col min="8455" max="8455" width="15.85546875" style="301" customWidth="1"/>
    <col min="8456" max="8456" width="15.5703125" style="301" customWidth="1"/>
    <col min="8457" max="8457" width="13.28515625" style="301" customWidth="1"/>
    <col min="8458" max="8704" width="9.140625" style="301"/>
    <col min="8705" max="8705" width="16" style="301" customWidth="1"/>
    <col min="8706" max="8706" width="16.85546875" style="301" customWidth="1"/>
    <col min="8707" max="8707" width="17.5703125" style="301" bestFit="1" customWidth="1"/>
    <col min="8708" max="8708" width="60.7109375" style="301" customWidth="1"/>
    <col min="8709" max="8709" width="10" style="301" bestFit="1" customWidth="1"/>
    <col min="8710" max="8710" width="16.85546875" style="301" customWidth="1"/>
    <col min="8711" max="8711" width="15.85546875" style="301" customWidth="1"/>
    <col min="8712" max="8712" width="15.5703125" style="301" customWidth="1"/>
    <col min="8713" max="8713" width="13.28515625" style="301" customWidth="1"/>
    <col min="8714" max="8960" width="9.140625" style="301"/>
    <col min="8961" max="8961" width="16" style="301" customWidth="1"/>
    <col min="8962" max="8962" width="16.85546875" style="301" customWidth="1"/>
    <col min="8963" max="8963" width="17.5703125" style="301" bestFit="1" customWidth="1"/>
    <col min="8964" max="8964" width="60.7109375" style="301" customWidth="1"/>
    <col min="8965" max="8965" width="10" style="301" bestFit="1" customWidth="1"/>
    <col min="8966" max="8966" width="16.85546875" style="301" customWidth="1"/>
    <col min="8967" max="8967" width="15.85546875" style="301" customWidth="1"/>
    <col min="8968" max="8968" width="15.5703125" style="301" customWidth="1"/>
    <col min="8969" max="8969" width="13.28515625" style="301" customWidth="1"/>
    <col min="8970" max="9216" width="9.140625" style="301"/>
    <col min="9217" max="9217" width="16" style="301" customWidth="1"/>
    <col min="9218" max="9218" width="16.85546875" style="301" customWidth="1"/>
    <col min="9219" max="9219" width="17.5703125" style="301" bestFit="1" customWidth="1"/>
    <col min="9220" max="9220" width="60.7109375" style="301" customWidth="1"/>
    <col min="9221" max="9221" width="10" style="301" bestFit="1" customWidth="1"/>
    <col min="9222" max="9222" width="16.85546875" style="301" customWidth="1"/>
    <col min="9223" max="9223" width="15.85546875" style="301" customWidth="1"/>
    <col min="9224" max="9224" width="15.5703125" style="301" customWidth="1"/>
    <col min="9225" max="9225" width="13.28515625" style="301" customWidth="1"/>
    <col min="9226" max="9472" width="9.140625" style="301"/>
    <col min="9473" max="9473" width="16" style="301" customWidth="1"/>
    <col min="9474" max="9474" width="16.85546875" style="301" customWidth="1"/>
    <col min="9475" max="9475" width="17.5703125" style="301" bestFit="1" customWidth="1"/>
    <col min="9476" max="9476" width="60.7109375" style="301" customWidth="1"/>
    <col min="9477" max="9477" width="10" style="301" bestFit="1" customWidth="1"/>
    <col min="9478" max="9478" width="16.85546875" style="301" customWidth="1"/>
    <col min="9479" max="9479" width="15.85546875" style="301" customWidth="1"/>
    <col min="9480" max="9480" width="15.5703125" style="301" customWidth="1"/>
    <col min="9481" max="9481" width="13.28515625" style="301" customWidth="1"/>
    <col min="9482" max="9728" width="9.140625" style="301"/>
    <col min="9729" max="9729" width="16" style="301" customWidth="1"/>
    <col min="9730" max="9730" width="16.85546875" style="301" customWidth="1"/>
    <col min="9731" max="9731" width="17.5703125" style="301" bestFit="1" customWidth="1"/>
    <col min="9732" max="9732" width="60.7109375" style="301" customWidth="1"/>
    <col min="9733" max="9733" width="10" style="301" bestFit="1" customWidth="1"/>
    <col min="9734" max="9734" width="16.85546875" style="301" customWidth="1"/>
    <col min="9735" max="9735" width="15.85546875" style="301" customWidth="1"/>
    <col min="9736" max="9736" width="15.5703125" style="301" customWidth="1"/>
    <col min="9737" max="9737" width="13.28515625" style="301" customWidth="1"/>
    <col min="9738" max="9984" width="9.140625" style="301"/>
    <col min="9985" max="9985" width="16" style="301" customWidth="1"/>
    <col min="9986" max="9986" width="16.85546875" style="301" customWidth="1"/>
    <col min="9987" max="9987" width="17.5703125" style="301" bestFit="1" customWidth="1"/>
    <col min="9988" max="9988" width="60.7109375" style="301" customWidth="1"/>
    <col min="9989" max="9989" width="10" style="301" bestFit="1" customWidth="1"/>
    <col min="9990" max="9990" width="16.85546875" style="301" customWidth="1"/>
    <col min="9991" max="9991" width="15.85546875" style="301" customWidth="1"/>
    <col min="9992" max="9992" width="15.5703125" style="301" customWidth="1"/>
    <col min="9993" max="9993" width="13.28515625" style="301" customWidth="1"/>
    <col min="9994" max="10240" width="9.140625" style="301"/>
    <col min="10241" max="10241" width="16" style="301" customWidth="1"/>
    <col min="10242" max="10242" width="16.85546875" style="301" customWidth="1"/>
    <col min="10243" max="10243" width="17.5703125" style="301" bestFit="1" customWidth="1"/>
    <col min="10244" max="10244" width="60.7109375" style="301" customWidth="1"/>
    <col min="10245" max="10245" width="10" style="301" bestFit="1" customWidth="1"/>
    <col min="10246" max="10246" width="16.85546875" style="301" customWidth="1"/>
    <col min="10247" max="10247" width="15.85546875" style="301" customWidth="1"/>
    <col min="10248" max="10248" width="15.5703125" style="301" customWidth="1"/>
    <col min="10249" max="10249" width="13.28515625" style="301" customWidth="1"/>
    <col min="10250" max="10496" width="9.140625" style="301"/>
    <col min="10497" max="10497" width="16" style="301" customWidth="1"/>
    <col min="10498" max="10498" width="16.85546875" style="301" customWidth="1"/>
    <col min="10499" max="10499" width="17.5703125" style="301" bestFit="1" customWidth="1"/>
    <col min="10500" max="10500" width="60.7109375" style="301" customWidth="1"/>
    <col min="10501" max="10501" width="10" style="301" bestFit="1" customWidth="1"/>
    <col min="10502" max="10502" width="16.85546875" style="301" customWidth="1"/>
    <col min="10503" max="10503" width="15.85546875" style="301" customWidth="1"/>
    <col min="10504" max="10504" width="15.5703125" style="301" customWidth="1"/>
    <col min="10505" max="10505" width="13.28515625" style="301" customWidth="1"/>
    <col min="10506" max="10752" width="9.140625" style="301"/>
    <col min="10753" max="10753" width="16" style="301" customWidth="1"/>
    <col min="10754" max="10754" width="16.85546875" style="301" customWidth="1"/>
    <col min="10755" max="10755" width="17.5703125" style="301" bestFit="1" customWidth="1"/>
    <col min="10756" max="10756" width="60.7109375" style="301" customWidth="1"/>
    <col min="10757" max="10757" width="10" style="301" bestFit="1" customWidth="1"/>
    <col min="10758" max="10758" width="16.85546875" style="301" customWidth="1"/>
    <col min="10759" max="10759" width="15.85546875" style="301" customWidth="1"/>
    <col min="10760" max="10760" width="15.5703125" style="301" customWidth="1"/>
    <col min="10761" max="10761" width="13.28515625" style="301" customWidth="1"/>
    <col min="10762" max="11008" width="9.140625" style="301"/>
    <col min="11009" max="11009" width="16" style="301" customWidth="1"/>
    <col min="11010" max="11010" width="16.85546875" style="301" customWidth="1"/>
    <col min="11011" max="11011" width="17.5703125" style="301" bestFit="1" customWidth="1"/>
    <col min="11012" max="11012" width="60.7109375" style="301" customWidth="1"/>
    <col min="11013" max="11013" width="10" style="301" bestFit="1" customWidth="1"/>
    <col min="11014" max="11014" width="16.85546875" style="301" customWidth="1"/>
    <col min="11015" max="11015" width="15.85546875" style="301" customWidth="1"/>
    <col min="11016" max="11016" width="15.5703125" style="301" customWidth="1"/>
    <col min="11017" max="11017" width="13.28515625" style="301" customWidth="1"/>
    <col min="11018" max="11264" width="9.140625" style="301"/>
    <col min="11265" max="11265" width="16" style="301" customWidth="1"/>
    <col min="11266" max="11266" width="16.85546875" style="301" customWidth="1"/>
    <col min="11267" max="11267" width="17.5703125" style="301" bestFit="1" customWidth="1"/>
    <col min="11268" max="11268" width="60.7109375" style="301" customWidth="1"/>
    <col min="11269" max="11269" width="10" style="301" bestFit="1" customWidth="1"/>
    <col min="11270" max="11270" width="16.85546875" style="301" customWidth="1"/>
    <col min="11271" max="11271" width="15.85546875" style="301" customWidth="1"/>
    <col min="11272" max="11272" width="15.5703125" style="301" customWidth="1"/>
    <col min="11273" max="11273" width="13.28515625" style="301" customWidth="1"/>
    <col min="11274" max="11520" width="9.140625" style="301"/>
    <col min="11521" max="11521" width="16" style="301" customWidth="1"/>
    <col min="11522" max="11522" width="16.85546875" style="301" customWidth="1"/>
    <col min="11523" max="11523" width="17.5703125" style="301" bestFit="1" customWidth="1"/>
    <col min="11524" max="11524" width="60.7109375" style="301" customWidth="1"/>
    <col min="11525" max="11525" width="10" style="301" bestFit="1" customWidth="1"/>
    <col min="11526" max="11526" width="16.85546875" style="301" customWidth="1"/>
    <col min="11527" max="11527" width="15.85546875" style="301" customWidth="1"/>
    <col min="11528" max="11528" width="15.5703125" style="301" customWidth="1"/>
    <col min="11529" max="11529" width="13.28515625" style="301" customWidth="1"/>
    <col min="11530" max="11776" width="9.140625" style="301"/>
    <col min="11777" max="11777" width="16" style="301" customWidth="1"/>
    <col min="11778" max="11778" width="16.85546875" style="301" customWidth="1"/>
    <col min="11779" max="11779" width="17.5703125" style="301" bestFit="1" customWidth="1"/>
    <col min="11780" max="11780" width="60.7109375" style="301" customWidth="1"/>
    <col min="11781" max="11781" width="10" style="301" bestFit="1" customWidth="1"/>
    <col min="11782" max="11782" width="16.85546875" style="301" customWidth="1"/>
    <col min="11783" max="11783" width="15.85546875" style="301" customWidth="1"/>
    <col min="11784" max="11784" width="15.5703125" style="301" customWidth="1"/>
    <col min="11785" max="11785" width="13.28515625" style="301" customWidth="1"/>
    <col min="11786" max="12032" width="9.140625" style="301"/>
    <col min="12033" max="12033" width="16" style="301" customWidth="1"/>
    <col min="12034" max="12034" width="16.85546875" style="301" customWidth="1"/>
    <col min="12035" max="12035" width="17.5703125" style="301" bestFit="1" customWidth="1"/>
    <col min="12036" max="12036" width="60.7109375" style="301" customWidth="1"/>
    <col min="12037" max="12037" width="10" style="301" bestFit="1" customWidth="1"/>
    <col min="12038" max="12038" width="16.85546875" style="301" customWidth="1"/>
    <col min="12039" max="12039" width="15.85546875" style="301" customWidth="1"/>
    <col min="12040" max="12040" width="15.5703125" style="301" customWidth="1"/>
    <col min="12041" max="12041" width="13.28515625" style="301" customWidth="1"/>
    <col min="12042" max="12288" width="9.140625" style="301"/>
    <col min="12289" max="12289" width="16" style="301" customWidth="1"/>
    <col min="12290" max="12290" width="16.85546875" style="301" customWidth="1"/>
    <col min="12291" max="12291" width="17.5703125" style="301" bestFit="1" customWidth="1"/>
    <col min="12292" max="12292" width="60.7109375" style="301" customWidth="1"/>
    <col min="12293" max="12293" width="10" style="301" bestFit="1" customWidth="1"/>
    <col min="12294" max="12294" width="16.85546875" style="301" customWidth="1"/>
    <col min="12295" max="12295" width="15.85546875" style="301" customWidth="1"/>
    <col min="12296" max="12296" width="15.5703125" style="301" customWidth="1"/>
    <col min="12297" max="12297" width="13.28515625" style="301" customWidth="1"/>
    <col min="12298" max="12544" width="9.140625" style="301"/>
    <col min="12545" max="12545" width="16" style="301" customWidth="1"/>
    <col min="12546" max="12546" width="16.85546875" style="301" customWidth="1"/>
    <col min="12547" max="12547" width="17.5703125" style="301" bestFit="1" customWidth="1"/>
    <col min="12548" max="12548" width="60.7109375" style="301" customWidth="1"/>
    <col min="12549" max="12549" width="10" style="301" bestFit="1" customWidth="1"/>
    <col min="12550" max="12550" width="16.85546875" style="301" customWidth="1"/>
    <col min="12551" max="12551" width="15.85546875" style="301" customWidth="1"/>
    <col min="12552" max="12552" width="15.5703125" style="301" customWidth="1"/>
    <col min="12553" max="12553" width="13.28515625" style="301" customWidth="1"/>
    <col min="12554" max="12800" width="9.140625" style="301"/>
    <col min="12801" max="12801" width="16" style="301" customWidth="1"/>
    <col min="12802" max="12802" width="16.85546875" style="301" customWidth="1"/>
    <col min="12803" max="12803" width="17.5703125" style="301" bestFit="1" customWidth="1"/>
    <col min="12804" max="12804" width="60.7109375" style="301" customWidth="1"/>
    <col min="12805" max="12805" width="10" style="301" bestFit="1" customWidth="1"/>
    <col min="12806" max="12806" width="16.85546875" style="301" customWidth="1"/>
    <col min="12807" max="12807" width="15.85546875" style="301" customWidth="1"/>
    <col min="12808" max="12808" width="15.5703125" style="301" customWidth="1"/>
    <col min="12809" max="12809" width="13.28515625" style="301" customWidth="1"/>
    <col min="12810" max="13056" width="9.140625" style="301"/>
    <col min="13057" max="13057" width="16" style="301" customWidth="1"/>
    <col min="13058" max="13058" width="16.85546875" style="301" customWidth="1"/>
    <col min="13059" max="13059" width="17.5703125" style="301" bestFit="1" customWidth="1"/>
    <col min="13060" max="13060" width="60.7109375" style="301" customWidth="1"/>
    <col min="13061" max="13061" width="10" style="301" bestFit="1" customWidth="1"/>
    <col min="13062" max="13062" width="16.85546875" style="301" customWidth="1"/>
    <col min="13063" max="13063" width="15.85546875" style="301" customWidth="1"/>
    <col min="13064" max="13064" width="15.5703125" style="301" customWidth="1"/>
    <col min="13065" max="13065" width="13.28515625" style="301" customWidth="1"/>
    <col min="13066" max="13312" width="9.140625" style="301"/>
    <col min="13313" max="13313" width="16" style="301" customWidth="1"/>
    <col min="13314" max="13314" width="16.85546875" style="301" customWidth="1"/>
    <col min="13315" max="13315" width="17.5703125" style="301" bestFit="1" customWidth="1"/>
    <col min="13316" max="13316" width="60.7109375" style="301" customWidth="1"/>
    <col min="13317" max="13317" width="10" style="301" bestFit="1" customWidth="1"/>
    <col min="13318" max="13318" width="16.85546875" style="301" customWidth="1"/>
    <col min="13319" max="13319" width="15.85546875" style="301" customWidth="1"/>
    <col min="13320" max="13320" width="15.5703125" style="301" customWidth="1"/>
    <col min="13321" max="13321" width="13.28515625" style="301" customWidth="1"/>
    <col min="13322" max="13568" width="9.140625" style="301"/>
    <col min="13569" max="13569" width="16" style="301" customWidth="1"/>
    <col min="13570" max="13570" width="16.85546875" style="301" customWidth="1"/>
    <col min="13571" max="13571" width="17.5703125" style="301" bestFit="1" customWidth="1"/>
    <col min="13572" max="13572" width="60.7109375" style="301" customWidth="1"/>
    <col min="13573" max="13573" width="10" style="301" bestFit="1" customWidth="1"/>
    <col min="13574" max="13574" width="16.85546875" style="301" customWidth="1"/>
    <col min="13575" max="13575" width="15.85546875" style="301" customWidth="1"/>
    <col min="13576" max="13576" width="15.5703125" style="301" customWidth="1"/>
    <col min="13577" max="13577" width="13.28515625" style="301" customWidth="1"/>
    <col min="13578" max="13824" width="9.140625" style="301"/>
    <col min="13825" max="13825" width="16" style="301" customWidth="1"/>
    <col min="13826" max="13826" width="16.85546875" style="301" customWidth="1"/>
    <col min="13827" max="13827" width="17.5703125" style="301" bestFit="1" customWidth="1"/>
    <col min="13828" max="13828" width="60.7109375" style="301" customWidth="1"/>
    <col min="13829" max="13829" width="10" style="301" bestFit="1" customWidth="1"/>
    <col min="13830" max="13830" width="16.85546875" style="301" customWidth="1"/>
    <col min="13831" max="13831" width="15.85546875" style="301" customWidth="1"/>
    <col min="13832" max="13832" width="15.5703125" style="301" customWidth="1"/>
    <col min="13833" max="13833" width="13.28515625" style="301" customWidth="1"/>
    <col min="13834" max="14080" width="9.140625" style="301"/>
    <col min="14081" max="14081" width="16" style="301" customWidth="1"/>
    <col min="14082" max="14082" width="16.85546875" style="301" customWidth="1"/>
    <col min="14083" max="14083" width="17.5703125" style="301" bestFit="1" customWidth="1"/>
    <col min="14084" max="14084" width="60.7109375" style="301" customWidth="1"/>
    <col min="14085" max="14085" width="10" style="301" bestFit="1" customWidth="1"/>
    <col min="14086" max="14086" width="16.85546875" style="301" customWidth="1"/>
    <col min="14087" max="14087" width="15.85546875" style="301" customWidth="1"/>
    <col min="14088" max="14088" width="15.5703125" style="301" customWidth="1"/>
    <col min="14089" max="14089" width="13.28515625" style="301" customWidth="1"/>
    <col min="14090" max="14336" width="9.140625" style="301"/>
    <col min="14337" max="14337" width="16" style="301" customWidth="1"/>
    <col min="14338" max="14338" width="16.85546875" style="301" customWidth="1"/>
    <col min="14339" max="14339" width="17.5703125" style="301" bestFit="1" customWidth="1"/>
    <col min="14340" max="14340" width="60.7109375" style="301" customWidth="1"/>
    <col min="14341" max="14341" width="10" style="301" bestFit="1" customWidth="1"/>
    <col min="14342" max="14342" width="16.85546875" style="301" customWidth="1"/>
    <col min="14343" max="14343" width="15.85546875" style="301" customWidth="1"/>
    <col min="14344" max="14344" width="15.5703125" style="301" customWidth="1"/>
    <col min="14345" max="14345" width="13.28515625" style="301" customWidth="1"/>
    <col min="14346" max="14592" width="9.140625" style="301"/>
    <col min="14593" max="14593" width="16" style="301" customWidth="1"/>
    <col min="14594" max="14594" width="16.85546875" style="301" customWidth="1"/>
    <col min="14595" max="14595" width="17.5703125" style="301" bestFit="1" customWidth="1"/>
    <col min="14596" max="14596" width="60.7109375" style="301" customWidth="1"/>
    <col min="14597" max="14597" width="10" style="301" bestFit="1" customWidth="1"/>
    <col min="14598" max="14598" width="16.85546875" style="301" customWidth="1"/>
    <col min="14599" max="14599" width="15.85546875" style="301" customWidth="1"/>
    <col min="14600" max="14600" width="15.5703125" style="301" customWidth="1"/>
    <col min="14601" max="14601" width="13.28515625" style="301" customWidth="1"/>
    <col min="14602" max="14848" width="9.140625" style="301"/>
    <col min="14849" max="14849" width="16" style="301" customWidth="1"/>
    <col min="14850" max="14850" width="16.85546875" style="301" customWidth="1"/>
    <col min="14851" max="14851" width="17.5703125" style="301" bestFit="1" customWidth="1"/>
    <col min="14852" max="14852" width="60.7109375" style="301" customWidth="1"/>
    <col min="14853" max="14853" width="10" style="301" bestFit="1" customWidth="1"/>
    <col min="14854" max="14854" width="16.85546875" style="301" customWidth="1"/>
    <col min="14855" max="14855" width="15.85546875" style="301" customWidth="1"/>
    <col min="14856" max="14856" width="15.5703125" style="301" customWidth="1"/>
    <col min="14857" max="14857" width="13.28515625" style="301" customWidth="1"/>
    <col min="14858" max="15104" width="9.140625" style="301"/>
    <col min="15105" max="15105" width="16" style="301" customWidth="1"/>
    <col min="15106" max="15106" width="16.85546875" style="301" customWidth="1"/>
    <col min="15107" max="15107" width="17.5703125" style="301" bestFit="1" customWidth="1"/>
    <col min="15108" max="15108" width="60.7109375" style="301" customWidth="1"/>
    <col min="15109" max="15109" width="10" style="301" bestFit="1" customWidth="1"/>
    <col min="15110" max="15110" width="16.85546875" style="301" customWidth="1"/>
    <col min="15111" max="15111" width="15.85546875" style="301" customWidth="1"/>
    <col min="15112" max="15112" width="15.5703125" style="301" customWidth="1"/>
    <col min="15113" max="15113" width="13.28515625" style="301" customWidth="1"/>
    <col min="15114" max="15360" width="9.140625" style="301"/>
    <col min="15361" max="15361" width="16" style="301" customWidth="1"/>
    <col min="15362" max="15362" width="16.85546875" style="301" customWidth="1"/>
    <col min="15363" max="15363" width="17.5703125" style="301" bestFit="1" customWidth="1"/>
    <col min="15364" max="15364" width="60.7109375" style="301" customWidth="1"/>
    <col min="15365" max="15365" width="10" style="301" bestFit="1" customWidth="1"/>
    <col min="15366" max="15366" width="16.85546875" style="301" customWidth="1"/>
    <col min="15367" max="15367" width="15.85546875" style="301" customWidth="1"/>
    <col min="15368" max="15368" width="15.5703125" style="301" customWidth="1"/>
    <col min="15369" max="15369" width="13.28515625" style="301" customWidth="1"/>
    <col min="15370" max="15616" width="9.140625" style="301"/>
    <col min="15617" max="15617" width="16" style="301" customWidth="1"/>
    <col min="15618" max="15618" width="16.85546875" style="301" customWidth="1"/>
    <col min="15619" max="15619" width="17.5703125" style="301" bestFit="1" customWidth="1"/>
    <col min="15620" max="15620" width="60.7109375" style="301" customWidth="1"/>
    <col min="15621" max="15621" width="10" style="301" bestFit="1" customWidth="1"/>
    <col min="15622" max="15622" width="16.85546875" style="301" customWidth="1"/>
    <col min="15623" max="15623" width="15.85546875" style="301" customWidth="1"/>
    <col min="15624" max="15624" width="15.5703125" style="301" customWidth="1"/>
    <col min="15625" max="15625" width="13.28515625" style="301" customWidth="1"/>
    <col min="15626" max="15872" width="9.140625" style="301"/>
    <col min="15873" max="15873" width="16" style="301" customWidth="1"/>
    <col min="15874" max="15874" width="16.85546875" style="301" customWidth="1"/>
    <col min="15875" max="15875" width="17.5703125" style="301" bestFit="1" customWidth="1"/>
    <col min="15876" max="15876" width="60.7109375" style="301" customWidth="1"/>
    <col min="15877" max="15877" width="10" style="301" bestFit="1" customWidth="1"/>
    <col min="15878" max="15878" width="16.85546875" style="301" customWidth="1"/>
    <col min="15879" max="15879" width="15.85546875" style="301" customWidth="1"/>
    <col min="15880" max="15880" width="15.5703125" style="301" customWidth="1"/>
    <col min="15881" max="15881" width="13.28515625" style="301" customWidth="1"/>
    <col min="15882" max="16128" width="9.140625" style="301"/>
    <col min="16129" max="16129" width="16" style="301" customWidth="1"/>
    <col min="16130" max="16130" width="16.85546875" style="301" customWidth="1"/>
    <col min="16131" max="16131" width="17.5703125" style="301" bestFit="1" customWidth="1"/>
    <col min="16132" max="16132" width="60.7109375" style="301" customWidth="1"/>
    <col min="16133" max="16133" width="10" style="301" bestFit="1" customWidth="1"/>
    <col min="16134" max="16134" width="16.85546875" style="301" customWidth="1"/>
    <col min="16135" max="16135" width="15.85546875" style="301" customWidth="1"/>
    <col min="16136" max="16136" width="15.5703125" style="301" customWidth="1"/>
    <col min="16137" max="16137" width="13.28515625" style="301" customWidth="1"/>
    <col min="16138" max="16384" width="9.140625" style="301"/>
  </cols>
  <sheetData>
    <row r="1" spans="1:10" ht="24.75" customHeight="1" thickBot="1">
      <c r="A1" s="958" t="s">
        <v>367</v>
      </c>
      <c r="B1" s="959"/>
      <c r="C1" s="959"/>
      <c r="D1" s="959"/>
      <c r="E1" s="959"/>
      <c r="F1" s="959"/>
      <c r="G1" s="959"/>
      <c r="H1" s="959"/>
    </row>
    <row r="2" spans="1:10" ht="66" customHeight="1">
      <c r="A2" s="302" t="s">
        <v>368</v>
      </c>
      <c r="B2" s="303" t="s">
        <v>369</v>
      </c>
      <c r="C2" s="303" t="s">
        <v>281</v>
      </c>
      <c r="D2" s="303" t="s">
        <v>370</v>
      </c>
      <c r="E2" s="304" t="s">
        <v>371</v>
      </c>
      <c r="F2" s="305" t="s">
        <v>372</v>
      </c>
      <c r="G2" s="305" t="s">
        <v>373</v>
      </c>
      <c r="H2" s="306" t="s">
        <v>374</v>
      </c>
    </row>
    <row r="3" spans="1:10" ht="18" customHeight="1">
      <c r="A3" s="307">
        <v>1</v>
      </c>
      <c r="B3" s="308" t="s">
        <v>375</v>
      </c>
      <c r="C3" s="309" t="s">
        <v>289</v>
      </c>
      <c r="D3" s="309" t="s">
        <v>376</v>
      </c>
      <c r="E3" s="310" t="s">
        <v>377</v>
      </c>
      <c r="F3" s="311">
        <v>6867.0350199999993</v>
      </c>
      <c r="G3" s="311">
        <v>7153.0886399999999</v>
      </c>
      <c r="H3" s="312">
        <f>G3-F3</f>
        <v>286.05362000000059</v>
      </c>
      <c r="I3"/>
      <c r="J3"/>
    </row>
    <row r="4" spans="1:10" ht="18" customHeight="1">
      <c r="A4" s="307">
        <v>1</v>
      </c>
      <c r="B4" s="308" t="s">
        <v>375</v>
      </c>
      <c r="C4" s="309" t="s">
        <v>290</v>
      </c>
      <c r="D4" s="309" t="s">
        <v>378</v>
      </c>
      <c r="E4" s="310" t="s">
        <v>379</v>
      </c>
      <c r="F4" s="311">
        <v>6221.2494999999999</v>
      </c>
      <c r="G4" s="311">
        <v>6587.2194400000008</v>
      </c>
      <c r="H4" s="312">
        <f t="shared" ref="H4:H23" si="0">G4-F4</f>
        <v>365.96994000000086</v>
      </c>
      <c r="I4"/>
      <c r="J4"/>
    </row>
    <row r="5" spans="1:10" ht="18" customHeight="1">
      <c r="A5" s="307">
        <v>1</v>
      </c>
      <c r="B5" s="308" t="s">
        <v>375</v>
      </c>
      <c r="C5" s="309" t="s">
        <v>290</v>
      </c>
      <c r="D5" s="309" t="s">
        <v>380</v>
      </c>
      <c r="E5" s="313">
        <v>31813861</v>
      </c>
      <c r="F5" s="311">
        <v>33585.666549999994</v>
      </c>
      <c r="G5" s="311">
        <v>35351.774770000004</v>
      </c>
      <c r="H5" s="312">
        <f t="shared" si="0"/>
        <v>1766.1082200000092</v>
      </c>
      <c r="I5"/>
      <c r="J5"/>
    </row>
    <row r="6" spans="1:10" ht="18" customHeight="1">
      <c r="A6" s="307">
        <v>1</v>
      </c>
      <c r="B6" s="308" t="s">
        <v>375</v>
      </c>
      <c r="C6" s="314" t="s">
        <v>300</v>
      </c>
      <c r="D6" s="309" t="s">
        <v>381</v>
      </c>
      <c r="E6" s="310" t="s">
        <v>382</v>
      </c>
      <c r="F6" s="311">
        <v>879.91</v>
      </c>
      <c r="G6" s="311">
        <v>849.87671999999998</v>
      </c>
      <c r="H6" s="312">
        <f t="shared" si="0"/>
        <v>-30.033279999999991</v>
      </c>
      <c r="I6"/>
      <c r="J6"/>
    </row>
    <row r="7" spans="1:10" ht="18" customHeight="1">
      <c r="A7" s="307">
        <v>7</v>
      </c>
      <c r="B7" s="308" t="s">
        <v>375</v>
      </c>
      <c r="C7" s="314" t="s">
        <v>290</v>
      </c>
      <c r="D7" s="309" t="s">
        <v>383</v>
      </c>
      <c r="E7" s="310">
        <v>30853915</v>
      </c>
      <c r="F7" s="311">
        <v>404.60424</v>
      </c>
      <c r="G7" s="311">
        <v>502.45323999999999</v>
      </c>
      <c r="H7" s="312">
        <f t="shared" si="0"/>
        <v>97.84899999999999</v>
      </c>
      <c r="I7"/>
      <c r="J7"/>
    </row>
    <row r="8" spans="1:10" ht="18" customHeight="1">
      <c r="A8" s="307">
        <v>8</v>
      </c>
      <c r="B8" s="308" t="s">
        <v>384</v>
      </c>
      <c r="C8" s="309" t="s">
        <v>299</v>
      </c>
      <c r="D8" s="309" t="s">
        <v>385</v>
      </c>
      <c r="E8" s="313">
        <v>17335469</v>
      </c>
      <c r="F8" s="311">
        <v>1047.4096199999999</v>
      </c>
      <c r="G8" s="311">
        <v>1047.4083000000001</v>
      </c>
      <c r="H8" s="312">
        <f t="shared" si="0"/>
        <v>-1.3199999998505518E-3</v>
      </c>
      <c r="I8"/>
      <c r="J8"/>
    </row>
    <row r="9" spans="1:10" ht="18" customHeight="1">
      <c r="A9" s="315">
        <v>8</v>
      </c>
      <c r="B9" s="308" t="s">
        <v>384</v>
      </c>
      <c r="C9" s="309" t="s">
        <v>298</v>
      </c>
      <c r="D9" s="309" t="s">
        <v>386</v>
      </c>
      <c r="E9" s="310" t="s">
        <v>387</v>
      </c>
      <c r="F9" s="311">
        <v>2114.09276</v>
      </c>
      <c r="G9" s="311">
        <v>2228.8836800000004</v>
      </c>
      <c r="H9" s="312">
        <f t="shared" si="0"/>
        <v>114.79092000000037</v>
      </c>
      <c r="I9"/>
      <c r="J9"/>
    </row>
    <row r="10" spans="1:10" ht="18" customHeight="1">
      <c r="A10" s="307">
        <v>8</v>
      </c>
      <c r="B10" s="308" t="s">
        <v>384</v>
      </c>
      <c r="C10" s="309" t="s">
        <v>296</v>
      </c>
      <c r="D10" s="309" t="s">
        <v>388</v>
      </c>
      <c r="E10" s="313">
        <v>17335965</v>
      </c>
      <c r="F10" s="311">
        <v>520.14473999999996</v>
      </c>
      <c r="G10" s="311">
        <v>419.47678000000002</v>
      </c>
      <c r="H10" s="312">
        <f t="shared" si="0"/>
        <v>-100.66795999999994</v>
      </c>
      <c r="I10"/>
      <c r="J10"/>
    </row>
    <row r="11" spans="1:10" ht="18" customHeight="1">
      <c r="A11" s="307">
        <v>8</v>
      </c>
      <c r="B11" s="308" t="s">
        <v>384</v>
      </c>
      <c r="C11" s="309" t="s">
        <v>296</v>
      </c>
      <c r="D11" s="309" t="s">
        <v>389</v>
      </c>
      <c r="E11" s="313">
        <v>44455356</v>
      </c>
      <c r="F11" s="311">
        <v>1082.51666</v>
      </c>
      <c r="G11" s="311">
        <v>1206.4966499999998</v>
      </c>
      <c r="H11" s="312">
        <f t="shared" si="0"/>
        <v>123.97998999999982</v>
      </c>
      <c r="I11"/>
      <c r="J11"/>
    </row>
    <row r="12" spans="1:10" ht="18" customHeight="1">
      <c r="A12" s="307">
        <v>8</v>
      </c>
      <c r="B12" s="308" t="s">
        <v>384</v>
      </c>
      <c r="C12" s="309" t="s">
        <v>319</v>
      </c>
      <c r="D12" s="309" t="s">
        <v>390</v>
      </c>
      <c r="E12" s="313" t="s">
        <v>391</v>
      </c>
      <c r="F12" s="311">
        <v>209.98148999999998</v>
      </c>
      <c r="G12" s="311">
        <v>209.98148999999998</v>
      </c>
      <c r="H12" s="312">
        <f t="shared" si="0"/>
        <v>0</v>
      </c>
      <c r="I12"/>
      <c r="J12"/>
    </row>
    <row r="13" spans="1:10" ht="18" customHeight="1">
      <c r="A13" s="307">
        <v>8</v>
      </c>
      <c r="B13" s="308" t="s">
        <v>384</v>
      </c>
      <c r="C13" s="309" t="s">
        <v>287</v>
      </c>
      <c r="D13" s="309" t="s">
        <v>392</v>
      </c>
      <c r="E13" s="313">
        <v>17336163</v>
      </c>
      <c r="F13" s="311">
        <v>2798.8988300000001</v>
      </c>
      <c r="G13" s="311">
        <v>2886.6753800000001</v>
      </c>
      <c r="H13" s="312">
        <f t="shared" si="0"/>
        <v>87.776550000000043</v>
      </c>
      <c r="I13"/>
      <c r="J13"/>
    </row>
    <row r="14" spans="1:10" ht="18" customHeight="1">
      <c r="A14" s="315">
        <v>8</v>
      </c>
      <c r="B14" s="308" t="s">
        <v>384</v>
      </c>
      <c r="C14" s="314" t="s">
        <v>292</v>
      </c>
      <c r="D14" s="309" t="s">
        <v>393</v>
      </c>
      <c r="E14" s="310" t="s">
        <v>394</v>
      </c>
      <c r="F14" s="311">
        <v>7565.9023699999998</v>
      </c>
      <c r="G14" s="311">
        <v>7731.1713600000003</v>
      </c>
      <c r="H14" s="312">
        <f t="shared" si="0"/>
        <v>165.26899000000049</v>
      </c>
      <c r="I14"/>
      <c r="J14"/>
    </row>
    <row r="15" spans="1:10" ht="18" customHeight="1">
      <c r="A15" s="307">
        <v>8</v>
      </c>
      <c r="B15" s="308" t="s">
        <v>384</v>
      </c>
      <c r="C15" s="314" t="s">
        <v>294</v>
      </c>
      <c r="D15" s="309" t="s">
        <v>395</v>
      </c>
      <c r="E15" s="313">
        <v>17335795</v>
      </c>
      <c r="F15" s="311">
        <v>6597.2895499999995</v>
      </c>
      <c r="G15" s="311">
        <v>6797.2895499999995</v>
      </c>
      <c r="H15" s="312">
        <f t="shared" si="0"/>
        <v>200</v>
      </c>
      <c r="I15"/>
      <c r="J15"/>
    </row>
    <row r="16" spans="1:10" ht="18" customHeight="1">
      <c r="A16" s="315">
        <v>8</v>
      </c>
      <c r="B16" s="308" t="s">
        <v>384</v>
      </c>
      <c r="C16" s="309" t="s">
        <v>307</v>
      </c>
      <c r="D16" s="309" t="s">
        <v>396</v>
      </c>
      <c r="E16" s="310" t="s">
        <v>397</v>
      </c>
      <c r="F16" s="311">
        <v>3218.2564600000001</v>
      </c>
      <c r="G16" s="311">
        <v>3290.5541200000002</v>
      </c>
      <c r="H16" s="312">
        <f t="shared" si="0"/>
        <v>72.297660000000178</v>
      </c>
      <c r="I16"/>
      <c r="J16"/>
    </row>
    <row r="17" spans="1:10" ht="18" customHeight="1">
      <c r="A17" s="315">
        <v>8</v>
      </c>
      <c r="B17" s="308" t="s">
        <v>384</v>
      </c>
      <c r="C17" s="309" t="s">
        <v>307</v>
      </c>
      <c r="D17" s="309" t="s">
        <v>398</v>
      </c>
      <c r="E17" s="313" t="s">
        <v>399</v>
      </c>
      <c r="F17" s="311">
        <v>351.64049999999997</v>
      </c>
      <c r="G17" s="311">
        <v>351.64049999999997</v>
      </c>
      <c r="H17" s="312">
        <f t="shared" si="0"/>
        <v>0</v>
      </c>
      <c r="I17"/>
      <c r="J17"/>
    </row>
    <row r="18" spans="1:10" ht="18" customHeight="1">
      <c r="A18" s="307">
        <v>10</v>
      </c>
      <c r="B18" s="308" t="s">
        <v>384</v>
      </c>
      <c r="C18" s="314" t="s">
        <v>302</v>
      </c>
      <c r="D18" s="309" t="s">
        <v>400</v>
      </c>
      <c r="E18" s="313">
        <v>17336015</v>
      </c>
      <c r="F18" s="311">
        <v>359.20795000000004</v>
      </c>
      <c r="G18" s="311">
        <v>359.20795000000004</v>
      </c>
      <c r="H18" s="312">
        <f t="shared" si="0"/>
        <v>0</v>
      </c>
      <c r="I18"/>
      <c r="J18"/>
    </row>
    <row r="19" spans="1:10" ht="18" customHeight="1">
      <c r="A19" s="307">
        <v>11</v>
      </c>
      <c r="B19" s="308" t="s">
        <v>384</v>
      </c>
      <c r="C19" s="314" t="s">
        <v>308</v>
      </c>
      <c r="D19" s="309" t="s">
        <v>401</v>
      </c>
      <c r="E19" s="310">
        <v>36167991</v>
      </c>
      <c r="F19" s="311">
        <v>114.85071000000001</v>
      </c>
      <c r="G19" s="311">
        <v>105.54689</v>
      </c>
      <c r="H19" s="312">
        <f t="shared" si="0"/>
        <v>-9.3038200000000018</v>
      </c>
      <c r="I19"/>
      <c r="J19"/>
    </row>
    <row r="20" spans="1:10" ht="18" customHeight="1">
      <c r="A20" s="307">
        <v>11</v>
      </c>
      <c r="B20" s="308" t="s">
        <v>384</v>
      </c>
      <c r="C20" s="314" t="s">
        <v>292</v>
      </c>
      <c r="D20" s="309" t="s">
        <v>402</v>
      </c>
      <c r="E20" s="310" t="s">
        <v>403</v>
      </c>
      <c r="F20" s="311">
        <v>2182.9495200000001</v>
      </c>
      <c r="G20" s="311">
        <v>2206.3589300000003</v>
      </c>
      <c r="H20" s="312">
        <f t="shared" si="0"/>
        <v>23.409410000000207</v>
      </c>
      <c r="I20"/>
      <c r="J20"/>
    </row>
    <row r="21" spans="1:10" ht="18" customHeight="1">
      <c r="A21" s="315">
        <v>11</v>
      </c>
      <c r="B21" s="308" t="s">
        <v>384</v>
      </c>
      <c r="C21" s="309" t="s">
        <v>300</v>
      </c>
      <c r="D21" s="316" t="s">
        <v>404</v>
      </c>
      <c r="E21" s="313">
        <v>36084221</v>
      </c>
      <c r="F21" s="311">
        <v>96.774119999999996</v>
      </c>
      <c r="G21" s="311">
        <v>190.75480999999999</v>
      </c>
      <c r="H21" s="312">
        <f t="shared" si="0"/>
        <v>93.980689999999996</v>
      </c>
      <c r="I21"/>
      <c r="J21"/>
    </row>
    <row r="22" spans="1:10" ht="17.25" customHeight="1">
      <c r="A22" s="307">
        <v>11</v>
      </c>
      <c r="B22" s="308" t="s">
        <v>384</v>
      </c>
      <c r="C22" s="309" t="s">
        <v>288</v>
      </c>
      <c r="D22" s="309" t="s">
        <v>405</v>
      </c>
      <c r="E22" s="310">
        <v>31908977</v>
      </c>
      <c r="F22" s="311">
        <v>243.16626000000002</v>
      </c>
      <c r="G22" s="311">
        <v>304.74459999999999</v>
      </c>
      <c r="H22" s="312">
        <f t="shared" si="0"/>
        <v>61.578339999999969</v>
      </c>
      <c r="I22"/>
      <c r="J22"/>
    </row>
    <row r="23" spans="1:10" s="317" customFormat="1" ht="18" customHeight="1">
      <c r="A23" s="315">
        <v>12</v>
      </c>
      <c r="B23" s="308" t="s">
        <v>384</v>
      </c>
      <c r="C23" s="309" t="s">
        <v>317</v>
      </c>
      <c r="D23" s="309" t="s">
        <v>406</v>
      </c>
      <c r="E23" s="310">
        <v>37954032</v>
      </c>
      <c r="F23" s="311">
        <v>150.14183</v>
      </c>
      <c r="G23" s="311">
        <v>150.14183</v>
      </c>
      <c r="H23" s="312">
        <f t="shared" si="0"/>
        <v>0</v>
      </c>
      <c r="I23"/>
      <c r="J23"/>
    </row>
    <row r="24" spans="1:10" s="317" customFormat="1" ht="18" customHeight="1" thickBot="1">
      <c r="A24" s="318" t="s">
        <v>4</v>
      </c>
      <c r="B24" s="319"/>
      <c r="C24" s="319" t="s">
        <v>352</v>
      </c>
      <c r="D24" s="319"/>
      <c r="E24" s="319"/>
      <c r="F24" s="320">
        <f>SUM(F3:F23)</f>
        <v>76611.688679999977</v>
      </c>
      <c r="G24" s="320">
        <f>SUM(G3:G23)</f>
        <v>79930.745630000005</v>
      </c>
      <c r="H24" s="321">
        <f>SUM(H3:H23)</f>
        <v>3319.056950000012</v>
      </c>
      <c r="I24" s="301"/>
      <c r="J24" s="301"/>
    </row>
    <row r="25" spans="1:10" s="317" customFormat="1" ht="18" customHeight="1">
      <c r="A25" s="322"/>
      <c r="B25" s="323"/>
      <c r="C25" s="324"/>
      <c r="D25" s="324"/>
      <c r="E25" s="325"/>
      <c r="F25" s="326"/>
      <c r="G25" s="326"/>
      <c r="H25" s="327"/>
      <c r="I25" s="301"/>
      <c r="J25" s="301"/>
    </row>
    <row r="26" spans="1:10" s="283" customFormat="1" ht="14.25">
      <c r="A26" s="328" t="s">
        <v>368</v>
      </c>
      <c r="B26" s="329"/>
      <c r="C26" s="329"/>
      <c r="D26" s="329"/>
      <c r="E26" s="329"/>
      <c r="F26" s="330"/>
      <c r="G26" s="330"/>
      <c r="H26" s="330"/>
    </row>
    <row r="27" spans="1:10" s="317" customFormat="1" ht="12.75" customHeight="1">
      <c r="A27" s="331">
        <v>1</v>
      </c>
      <c r="B27" s="960" t="s">
        <v>407</v>
      </c>
      <c r="C27" s="960"/>
      <c r="D27" s="960"/>
      <c r="F27" s="328"/>
    </row>
    <row r="28" spans="1:10" s="317" customFormat="1" ht="12.75" customHeight="1">
      <c r="A28" s="331">
        <v>2</v>
      </c>
      <c r="B28" s="960" t="s">
        <v>408</v>
      </c>
      <c r="C28" s="960"/>
      <c r="D28" s="960"/>
      <c r="F28" s="332"/>
    </row>
    <row r="29" spans="1:10" s="317" customFormat="1" ht="12.75" customHeight="1">
      <c r="A29" s="331">
        <v>3</v>
      </c>
      <c r="B29" s="957" t="s">
        <v>409</v>
      </c>
      <c r="C29" s="957"/>
      <c r="D29" s="957"/>
      <c r="F29" s="332"/>
    </row>
    <row r="30" spans="1:10" s="317" customFormat="1" ht="12.75" customHeight="1">
      <c r="A30" s="331">
        <v>4</v>
      </c>
      <c r="B30" s="957" t="s">
        <v>410</v>
      </c>
      <c r="C30" s="957"/>
      <c r="D30" s="957"/>
    </row>
    <row r="31" spans="1:10" s="317" customFormat="1" ht="12.75" customHeight="1">
      <c r="A31" s="331">
        <v>5</v>
      </c>
      <c r="B31" s="957" t="s">
        <v>411</v>
      </c>
      <c r="C31" s="957"/>
      <c r="D31" s="957"/>
    </row>
    <row r="32" spans="1:10" s="317" customFormat="1" ht="12.75" customHeight="1">
      <c r="A32" s="331">
        <v>6</v>
      </c>
      <c r="B32" s="957" t="s">
        <v>412</v>
      </c>
      <c r="C32" s="957"/>
      <c r="D32" s="957"/>
    </row>
    <row r="33" spans="1:6" s="317" customFormat="1" ht="12.75" customHeight="1">
      <c r="A33" s="331">
        <v>7</v>
      </c>
      <c r="B33" s="957" t="s">
        <v>413</v>
      </c>
      <c r="C33" s="957"/>
      <c r="D33" s="957"/>
      <c r="E33" s="333"/>
    </row>
    <row r="34" spans="1:6" s="317" customFormat="1" ht="12.75" customHeight="1">
      <c r="A34" s="331">
        <v>8</v>
      </c>
      <c r="B34" s="957" t="s">
        <v>414</v>
      </c>
      <c r="C34" s="957"/>
      <c r="D34" s="957"/>
      <c r="E34" s="333"/>
    </row>
    <row r="35" spans="1:6" s="317" customFormat="1" ht="12.75" customHeight="1">
      <c r="A35" s="331">
        <v>9</v>
      </c>
      <c r="B35" s="957" t="s">
        <v>415</v>
      </c>
      <c r="C35" s="957"/>
      <c r="D35" s="957"/>
      <c r="E35" s="334"/>
      <c r="F35" s="335"/>
    </row>
    <row r="36" spans="1:6" s="317" customFormat="1" ht="12.75" customHeight="1">
      <c r="A36" s="331">
        <v>10</v>
      </c>
      <c r="B36" s="957" t="s">
        <v>416</v>
      </c>
      <c r="C36" s="957"/>
      <c r="D36" s="957"/>
      <c r="E36" s="333"/>
    </row>
    <row r="37" spans="1:6" s="317" customFormat="1" ht="12.75" customHeight="1">
      <c r="A37" s="331">
        <v>11</v>
      </c>
      <c r="B37" s="957" t="s">
        <v>417</v>
      </c>
      <c r="C37" s="957"/>
      <c r="D37" s="957"/>
      <c r="E37" s="333"/>
    </row>
    <row r="38" spans="1:6" s="317" customFormat="1" ht="12.75" customHeight="1">
      <c r="A38" s="331">
        <v>12</v>
      </c>
      <c r="B38" s="957" t="s">
        <v>418</v>
      </c>
      <c r="C38" s="957"/>
      <c r="D38" s="957"/>
      <c r="E38" s="336"/>
    </row>
    <row r="39" spans="1:6" s="317" customFormat="1" ht="12.75" customHeight="1">
      <c r="A39" s="337">
        <v>13</v>
      </c>
      <c r="B39" s="957" t="s">
        <v>419</v>
      </c>
      <c r="C39" s="957"/>
      <c r="D39" s="957"/>
      <c r="E39" s="336"/>
    </row>
    <row r="40" spans="1:6" s="317" customFormat="1" ht="9.75" customHeight="1">
      <c r="E40" s="336"/>
    </row>
    <row r="41" spans="1:6" s="317" customFormat="1" ht="14.25">
      <c r="A41" s="338" t="s">
        <v>369</v>
      </c>
      <c r="B41" s="339"/>
      <c r="E41" s="336"/>
    </row>
    <row r="42" spans="1:6" s="317" customFormat="1" ht="12.75" customHeight="1">
      <c r="A42" s="331" t="s">
        <v>375</v>
      </c>
      <c r="B42" s="957" t="s">
        <v>420</v>
      </c>
      <c r="C42" s="957"/>
      <c r="D42" s="957"/>
      <c r="E42" s="336"/>
    </row>
    <row r="43" spans="1:6" s="317" customFormat="1" ht="12.75" customHeight="1">
      <c r="A43" s="331" t="s">
        <v>384</v>
      </c>
      <c r="B43" s="957" t="s">
        <v>421</v>
      </c>
      <c r="C43" s="957"/>
      <c r="D43" s="957"/>
    </row>
    <row r="44" spans="1:6" ht="14.25"/>
  </sheetData>
  <mergeCells count="16">
    <mergeCell ref="B31:D31"/>
    <mergeCell ref="A1:H1"/>
    <mergeCell ref="B27:D27"/>
    <mergeCell ref="B28:D28"/>
    <mergeCell ref="B29:D29"/>
    <mergeCell ref="B30:D30"/>
    <mergeCell ref="B38:D38"/>
    <mergeCell ref="B39:D39"/>
    <mergeCell ref="B42:D42"/>
    <mergeCell ref="B43:D43"/>
    <mergeCell ref="B32:D32"/>
    <mergeCell ref="B33:D33"/>
    <mergeCell ref="B34:D34"/>
    <mergeCell ref="B35:D35"/>
    <mergeCell ref="B36:D36"/>
    <mergeCell ref="B37:D37"/>
  </mergeCells>
  <conditionalFormatting sqref="H26">
    <cfRule type="cellIs" dxfId="2" priority="3" stopIfTrue="1" operator="lessThan">
      <formula>0</formula>
    </cfRule>
  </conditionalFormatting>
  <conditionalFormatting sqref="H25">
    <cfRule type="cellIs" dxfId="1" priority="2" stopIfTrue="1" operator="lessThan">
      <formula>0</formula>
    </cfRule>
  </conditionalFormatting>
  <conditionalFormatting sqref="H3:H24">
    <cfRule type="cellIs" dxfId="0" priority="1" stopIfTrue="1" operator="lessThan">
      <formula>0</formula>
    </cfRule>
  </conditionalFormatting>
  <pageMargins left="0.39370078740157483" right="0" top="0.31496062992125984" bottom="0.59055118110236227" header="0.19685039370078741" footer="0.19685039370078741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110"/>
  <sheetViews>
    <sheetView showGridLines="0" zoomScale="70" zoomScaleNormal="70" zoomScaleSheetLayoutView="75" workbookViewId="0">
      <selection activeCell="A49" sqref="A49"/>
    </sheetView>
  </sheetViews>
  <sheetFormatPr defaultRowHeight="12.75"/>
  <cols>
    <col min="1" max="1" width="17.28515625" style="288" customWidth="1"/>
    <col min="2" max="2" width="6.42578125" style="288" customWidth="1"/>
    <col min="3" max="3" width="7.7109375" style="288" customWidth="1"/>
    <col min="4" max="4" width="39.140625" style="288" customWidth="1"/>
    <col min="5" max="5" width="9.5703125" style="288" customWidth="1"/>
    <col min="6" max="6" width="14.28515625" style="485" customWidth="1"/>
    <col min="7" max="7" width="16.5703125" style="485" customWidth="1"/>
    <col min="8" max="8" width="16" style="288" customWidth="1"/>
    <col min="9" max="9" width="12.140625" style="288" customWidth="1"/>
    <col min="10" max="10" width="14.140625" style="288" customWidth="1"/>
    <col min="11" max="11" width="14.42578125" style="341" customWidth="1"/>
    <col min="12" max="12" width="16.140625" style="341" customWidth="1"/>
    <col min="13" max="13" width="13.28515625" style="341" customWidth="1"/>
    <col min="14" max="14" width="16.85546875" style="341" customWidth="1"/>
    <col min="15" max="15" width="17.7109375" style="341" customWidth="1"/>
    <col min="16" max="16" width="7" style="82" customWidth="1"/>
    <col min="17" max="17" width="6.85546875" style="82" customWidth="1"/>
    <col min="18" max="18" width="6.7109375" style="82" customWidth="1"/>
    <col min="19" max="19" width="17.28515625" style="82" customWidth="1"/>
    <col min="20" max="20" width="16.5703125" style="82" customWidth="1"/>
    <col min="21" max="21" width="9.140625" style="82"/>
    <col min="22" max="16384" width="9.140625" style="341"/>
  </cols>
  <sheetData>
    <row r="1" spans="1:21" ht="25.5" customHeight="1">
      <c r="A1" s="970" t="s">
        <v>422</v>
      </c>
      <c r="B1" s="970"/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</row>
    <row r="2" spans="1:21" ht="15" customHeight="1">
      <c r="A2" s="968" t="s">
        <v>281</v>
      </c>
      <c r="B2" s="964" t="s">
        <v>423</v>
      </c>
      <c r="C2" s="964" t="s">
        <v>424</v>
      </c>
      <c r="D2" s="964" t="s">
        <v>370</v>
      </c>
      <c r="E2" s="964" t="s">
        <v>371</v>
      </c>
      <c r="F2" s="964" t="s">
        <v>425</v>
      </c>
      <c r="G2" s="966" t="s">
        <v>426</v>
      </c>
      <c r="H2" s="964" t="s">
        <v>427</v>
      </c>
      <c r="I2" s="964" t="s">
        <v>428</v>
      </c>
      <c r="J2" s="964" t="s">
        <v>429</v>
      </c>
      <c r="K2" s="961" t="s">
        <v>430</v>
      </c>
      <c r="L2" s="962"/>
      <c r="M2" s="962"/>
      <c r="N2" s="963"/>
      <c r="O2" s="971" t="s">
        <v>431</v>
      </c>
    </row>
    <row r="3" spans="1:21" ht="90" customHeight="1">
      <c r="A3" s="969"/>
      <c r="B3" s="965"/>
      <c r="C3" s="965"/>
      <c r="D3" s="965"/>
      <c r="E3" s="965"/>
      <c r="F3" s="965"/>
      <c r="G3" s="967"/>
      <c r="H3" s="965"/>
      <c r="I3" s="965"/>
      <c r="J3" s="965"/>
      <c r="K3" s="353" t="s">
        <v>432</v>
      </c>
      <c r="L3" s="354" t="s">
        <v>433</v>
      </c>
      <c r="M3" s="354" t="s">
        <v>434</v>
      </c>
      <c r="N3" s="354" t="s">
        <v>435</v>
      </c>
      <c r="O3" s="972"/>
    </row>
    <row r="4" spans="1:21" s="349" customFormat="1" ht="25.5">
      <c r="A4" s="355" t="s">
        <v>289</v>
      </c>
      <c r="B4" s="356">
        <v>1</v>
      </c>
      <c r="C4" s="356" t="s">
        <v>375</v>
      </c>
      <c r="D4" s="357" t="s">
        <v>376</v>
      </c>
      <c r="E4" s="358" t="s">
        <v>377</v>
      </c>
      <c r="F4" s="359" t="s">
        <v>436</v>
      </c>
      <c r="G4" s="360">
        <v>7153.0886399999999</v>
      </c>
      <c r="H4" s="361"/>
      <c r="I4" s="362"/>
      <c r="J4" s="363"/>
      <c r="K4" s="363">
        <v>0</v>
      </c>
      <c r="L4" s="363">
        <v>4343.5600809931611</v>
      </c>
      <c r="M4" s="364">
        <v>39510</v>
      </c>
      <c r="N4" s="363">
        <v>996.54823076412401</v>
      </c>
      <c r="O4" s="363">
        <v>2200</v>
      </c>
      <c r="P4" s="82"/>
      <c r="Q4" s="82"/>
      <c r="R4" s="82"/>
      <c r="S4" s="82"/>
      <c r="T4" s="82"/>
      <c r="U4" s="82"/>
    </row>
    <row r="5" spans="1:21" s="349" customFormat="1" ht="25.5">
      <c r="A5" s="355" t="s">
        <v>312</v>
      </c>
      <c r="B5" s="356">
        <v>11</v>
      </c>
      <c r="C5" s="356" t="s">
        <v>384</v>
      </c>
      <c r="D5" s="355" t="s">
        <v>437</v>
      </c>
      <c r="E5" s="365">
        <v>36167908</v>
      </c>
      <c r="F5" s="359" t="s">
        <v>438</v>
      </c>
      <c r="G5" s="360">
        <v>0</v>
      </c>
      <c r="H5" s="361"/>
      <c r="I5" s="362"/>
      <c r="J5" s="363"/>
      <c r="K5" s="363">
        <v>48.962209999999999</v>
      </c>
      <c r="L5" s="363">
        <v>49.047249999999998</v>
      </c>
      <c r="M5" s="364">
        <v>39967</v>
      </c>
      <c r="N5" s="363">
        <v>0</v>
      </c>
      <c r="O5" s="363">
        <v>0</v>
      </c>
      <c r="P5" s="82"/>
      <c r="Q5" s="82"/>
      <c r="R5" s="82"/>
      <c r="S5" s="82"/>
      <c r="T5" s="82"/>
      <c r="U5" s="82"/>
    </row>
    <row r="6" spans="1:21" s="349" customFormat="1" ht="25.5">
      <c r="A6" s="355" t="s">
        <v>290</v>
      </c>
      <c r="B6" s="356">
        <v>1</v>
      </c>
      <c r="C6" s="356" t="s">
        <v>375</v>
      </c>
      <c r="D6" s="355" t="s">
        <v>378</v>
      </c>
      <c r="E6" s="358" t="s">
        <v>379</v>
      </c>
      <c r="F6" s="359" t="s">
        <v>436</v>
      </c>
      <c r="G6" s="360">
        <v>6587.2194400000008</v>
      </c>
      <c r="H6" s="366"/>
      <c r="I6" s="367"/>
      <c r="J6" s="368"/>
      <c r="K6" s="363">
        <v>478.75641999999999</v>
      </c>
      <c r="L6" s="363">
        <v>10363.452029999999</v>
      </c>
      <c r="M6" s="364">
        <v>39841</v>
      </c>
      <c r="N6" s="363">
        <v>8457.0058800000006</v>
      </c>
      <c r="O6" s="363">
        <v>1500</v>
      </c>
      <c r="P6" s="82"/>
      <c r="Q6" s="82"/>
      <c r="R6" s="82"/>
      <c r="S6" s="82"/>
      <c r="T6" s="82"/>
      <c r="U6" s="82"/>
    </row>
    <row r="7" spans="1:21" s="349" customFormat="1">
      <c r="A7" s="355" t="s">
        <v>290</v>
      </c>
      <c r="B7" s="356">
        <v>1</v>
      </c>
      <c r="C7" s="356" t="s">
        <v>375</v>
      </c>
      <c r="D7" s="355" t="s">
        <v>380</v>
      </c>
      <c r="E7" s="365">
        <v>31813861</v>
      </c>
      <c r="F7" s="359" t="s">
        <v>436</v>
      </c>
      <c r="G7" s="360">
        <v>35351.774770000004</v>
      </c>
      <c r="H7" s="366"/>
      <c r="I7" s="367"/>
      <c r="J7" s="368"/>
      <c r="K7" s="363">
        <v>0</v>
      </c>
      <c r="L7" s="363">
        <v>0</v>
      </c>
      <c r="M7" s="11"/>
      <c r="N7" s="363">
        <v>0</v>
      </c>
      <c r="O7" s="363">
        <v>4200</v>
      </c>
      <c r="P7" s="82"/>
      <c r="Q7" s="82"/>
      <c r="R7" s="82"/>
      <c r="S7" s="82"/>
      <c r="T7" s="82"/>
      <c r="U7" s="82"/>
    </row>
    <row r="8" spans="1:21" s="349" customFormat="1">
      <c r="A8" s="355" t="s">
        <v>290</v>
      </c>
      <c r="B8" s="356">
        <v>7</v>
      </c>
      <c r="C8" s="356" t="s">
        <v>375</v>
      </c>
      <c r="D8" s="355" t="s">
        <v>383</v>
      </c>
      <c r="E8" s="365">
        <v>30853915</v>
      </c>
      <c r="F8" s="359" t="s">
        <v>436</v>
      </c>
      <c r="G8" s="360">
        <v>502.45323999999999</v>
      </c>
      <c r="H8" s="366"/>
      <c r="I8" s="367"/>
      <c r="J8" s="368"/>
      <c r="K8" s="363">
        <v>0</v>
      </c>
      <c r="L8" s="363">
        <v>0</v>
      </c>
      <c r="M8" s="369"/>
      <c r="N8" s="363">
        <v>0</v>
      </c>
      <c r="O8" s="363">
        <v>650.79101000000003</v>
      </c>
      <c r="P8" s="82"/>
      <c r="Q8" s="82"/>
      <c r="R8" s="82"/>
      <c r="S8" s="82"/>
      <c r="T8" s="82"/>
      <c r="U8" s="82"/>
    </row>
    <row r="9" spans="1:21" s="349" customFormat="1">
      <c r="A9" s="355" t="s">
        <v>299</v>
      </c>
      <c r="B9" s="356">
        <v>8</v>
      </c>
      <c r="C9" s="356" t="s">
        <v>384</v>
      </c>
      <c r="D9" s="355" t="s">
        <v>385</v>
      </c>
      <c r="E9" s="365">
        <v>17335469</v>
      </c>
      <c r="F9" s="359" t="s">
        <v>436</v>
      </c>
      <c r="G9" s="360">
        <v>1047.4083000000001</v>
      </c>
      <c r="H9" s="366"/>
      <c r="I9" s="367"/>
      <c r="J9" s="368"/>
      <c r="K9" s="363">
        <v>0</v>
      </c>
      <c r="L9" s="363">
        <v>0</v>
      </c>
      <c r="M9" s="370">
        <v>40458</v>
      </c>
      <c r="N9" s="363">
        <v>7.6346000000000007</v>
      </c>
      <c r="O9" s="363">
        <v>0</v>
      </c>
      <c r="P9" s="82"/>
      <c r="Q9" s="82"/>
      <c r="R9" s="82"/>
      <c r="S9" s="82"/>
      <c r="T9" s="82"/>
      <c r="U9" s="82"/>
    </row>
    <row r="10" spans="1:21" s="349" customFormat="1" ht="25.5">
      <c r="A10" s="11" t="s">
        <v>298</v>
      </c>
      <c r="B10" s="371">
        <v>8</v>
      </c>
      <c r="C10" s="371" t="s">
        <v>384</v>
      </c>
      <c r="D10" s="355" t="s">
        <v>386</v>
      </c>
      <c r="E10" s="358" t="s">
        <v>387</v>
      </c>
      <c r="F10" s="359" t="s">
        <v>438</v>
      </c>
      <c r="G10" s="360">
        <v>2228.8836800000004</v>
      </c>
      <c r="H10" s="366"/>
      <c r="I10" s="372"/>
      <c r="J10" s="373"/>
      <c r="K10" s="363">
        <v>6.7227600000000001</v>
      </c>
      <c r="L10" s="363">
        <v>6.7227600000000001</v>
      </c>
      <c r="M10" s="370">
        <v>40476</v>
      </c>
      <c r="N10" s="363">
        <v>0</v>
      </c>
      <c r="O10" s="363">
        <v>0</v>
      </c>
      <c r="P10" s="82"/>
      <c r="Q10" s="82"/>
      <c r="R10" s="82"/>
      <c r="S10" s="82"/>
      <c r="T10" s="82"/>
      <c r="U10" s="82"/>
    </row>
    <row r="11" spans="1:21" s="349" customFormat="1">
      <c r="A11" s="369" t="s">
        <v>298</v>
      </c>
      <c r="B11" s="374">
        <v>9</v>
      </c>
      <c r="C11" s="374" t="s">
        <v>384</v>
      </c>
      <c r="D11" s="375" t="s">
        <v>439</v>
      </c>
      <c r="E11" s="376" t="s">
        <v>440</v>
      </c>
      <c r="F11" s="377" t="s">
        <v>438</v>
      </c>
      <c r="G11" s="360">
        <v>0</v>
      </c>
      <c r="H11" s="366"/>
      <c r="I11" s="372"/>
      <c r="J11" s="373"/>
      <c r="K11" s="363">
        <v>1.1126500000000001</v>
      </c>
      <c r="L11" s="363">
        <v>1.1126500000000001</v>
      </c>
      <c r="M11" s="378">
        <v>40476</v>
      </c>
      <c r="N11" s="363">
        <v>0</v>
      </c>
      <c r="O11" s="363">
        <v>0</v>
      </c>
      <c r="P11" s="82"/>
      <c r="Q11" s="82"/>
      <c r="R11" s="82"/>
      <c r="S11" s="82"/>
      <c r="T11" s="82"/>
      <c r="U11" s="82"/>
    </row>
    <row r="12" spans="1:21" s="349" customFormat="1">
      <c r="A12" s="379" t="s">
        <v>296</v>
      </c>
      <c r="B12" s="356">
        <v>8</v>
      </c>
      <c r="C12" s="356" t="s">
        <v>384</v>
      </c>
      <c r="D12" s="380" t="s">
        <v>388</v>
      </c>
      <c r="E12" s="365">
        <v>17335965</v>
      </c>
      <c r="F12" s="359" t="s">
        <v>438</v>
      </c>
      <c r="G12" s="360">
        <v>419.47678000000002</v>
      </c>
      <c r="H12" s="381"/>
      <c r="I12" s="372"/>
      <c r="J12" s="373"/>
      <c r="K12" s="363">
        <v>1107.7281499999999</v>
      </c>
      <c r="L12" s="363">
        <v>0</v>
      </c>
      <c r="M12" s="382"/>
      <c r="N12" s="363">
        <v>0</v>
      </c>
      <c r="O12" s="363">
        <v>0</v>
      </c>
      <c r="P12" s="82"/>
      <c r="Q12" s="82"/>
      <c r="R12" s="82"/>
      <c r="S12" s="82"/>
      <c r="T12" s="82"/>
      <c r="U12" s="82"/>
    </row>
    <row r="13" spans="1:21" s="349" customFormat="1" ht="25.5">
      <c r="A13" s="383" t="s">
        <v>296</v>
      </c>
      <c r="B13" s="384">
        <v>8</v>
      </c>
      <c r="C13" s="384" t="s">
        <v>384</v>
      </c>
      <c r="D13" s="385" t="s">
        <v>389</v>
      </c>
      <c r="E13" s="386">
        <v>44455356</v>
      </c>
      <c r="F13" s="384" t="s">
        <v>436</v>
      </c>
      <c r="G13" s="360">
        <v>1206.4966499999998</v>
      </c>
      <c r="H13" s="381"/>
      <c r="I13" s="372"/>
      <c r="J13" s="373"/>
      <c r="K13" s="363">
        <v>0</v>
      </c>
      <c r="L13" s="363">
        <v>0</v>
      </c>
      <c r="M13" s="387"/>
      <c r="N13" s="363">
        <v>0</v>
      </c>
      <c r="O13" s="363">
        <v>0</v>
      </c>
      <c r="P13" s="82"/>
      <c r="Q13" s="82"/>
      <c r="R13" s="82"/>
      <c r="S13" s="82"/>
      <c r="T13" s="82"/>
      <c r="U13" s="82"/>
    </row>
    <row r="14" spans="1:21" s="349" customFormat="1" ht="25.5">
      <c r="A14" s="388" t="s">
        <v>319</v>
      </c>
      <c r="B14" s="389">
        <v>8</v>
      </c>
      <c r="C14" s="389" t="s">
        <v>384</v>
      </c>
      <c r="D14" s="390" t="s">
        <v>390</v>
      </c>
      <c r="E14" s="391" t="s">
        <v>391</v>
      </c>
      <c r="F14" s="392" t="s">
        <v>438</v>
      </c>
      <c r="G14" s="360">
        <v>209.98148999999998</v>
      </c>
      <c r="H14" s="381"/>
      <c r="I14" s="393"/>
      <c r="J14" s="373"/>
      <c r="K14" s="363">
        <v>0</v>
      </c>
      <c r="L14" s="363">
        <v>0</v>
      </c>
      <c r="M14" s="383"/>
      <c r="N14" s="363">
        <v>0</v>
      </c>
      <c r="O14" s="363">
        <v>0</v>
      </c>
      <c r="P14" s="82"/>
      <c r="Q14" s="82"/>
      <c r="R14" s="82"/>
      <c r="S14" s="82"/>
      <c r="T14" s="82"/>
      <c r="U14" s="82"/>
    </row>
    <row r="15" spans="1:21" s="349" customFormat="1">
      <c r="A15" s="355" t="s">
        <v>316</v>
      </c>
      <c r="B15" s="371">
        <v>8</v>
      </c>
      <c r="C15" s="371" t="s">
        <v>384</v>
      </c>
      <c r="D15" s="355" t="s">
        <v>441</v>
      </c>
      <c r="E15" s="358" t="s">
        <v>442</v>
      </c>
      <c r="F15" s="359" t="s">
        <v>443</v>
      </c>
      <c r="G15" s="360">
        <v>0</v>
      </c>
      <c r="H15" s="381"/>
      <c r="I15" s="372"/>
      <c r="J15" s="373"/>
      <c r="K15" s="363">
        <v>92.575179999999989</v>
      </c>
      <c r="L15" s="363">
        <v>232.65982</v>
      </c>
      <c r="M15" s="364">
        <v>39748</v>
      </c>
      <c r="N15" s="363">
        <v>219.07986</v>
      </c>
      <c r="O15" s="363">
        <v>0</v>
      </c>
      <c r="P15" s="82"/>
      <c r="Q15" s="82"/>
      <c r="R15" s="82"/>
      <c r="S15" s="82"/>
      <c r="T15" s="82"/>
      <c r="U15" s="82"/>
    </row>
    <row r="16" spans="1:21" s="349" customFormat="1">
      <c r="A16" s="11" t="s">
        <v>291</v>
      </c>
      <c r="B16" s="371">
        <v>10</v>
      </c>
      <c r="C16" s="371" t="s">
        <v>384</v>
      </c>
      <c r="D16" s="394" t="s">
        <v>444</v>
      </c>
      <c r="E16" s="358" t="s">
        <v>445</v>
      </c>
      <c r="F16" s="359" t="s">
        <v>443</v>
      </c>
      <c r="G16" s="360">
        <v>0</v>
      </c>
      <c r="H16" s="395"/>
      <c r="I16" s="396"/>
      <c r="J16" s="397"/>
      <c r="K16" s="363">
        <v>3.4605399999999999</v>
      </c>
      <c r="L16" s="363">
        <v>2.9765600000000001</v>
      </c>
      <c r="M16" s="398">
        <v>39903</v>
      </c>
      <c r="N16" s="363">
        <v>9.5355499999999989</v>
      </c>
      <c r="O16" s="363">
        <v>0</v>
      </c>
      <c r="P16" s="82"/>
      <c r="Q16" s="82"/>
      <c r="R16" s="82"/>
      <c r="S16" s="82"/>
      <c r="T16" s="82"/>
      <c r="U16" s="82"/>
    </row>
    <row r="17" spans="1:21" s="349" customFormat="1">
      <c r="A17" s="11" t="s">
        <v>293</v>
      </c>
      <c r="B17" s="356">
        <v>1</v>
      </c>
      <c r="C17" s="356" t="s">
        <v>375</v>
      </c>
      <c r="D17" s="394" t="s">
        <v>446</v>
      </c>
      <c r="E17" s="358" t="s">
        <v>447</v>
      </c>
      <c r="F17" s="359" t="s">
        <v>438</v>
      </c>
      <c r="G17" s="360">
        <v>0</v>
      </c>
      <c r="H17" s="395"/>
      <c r="I17" s="396"/>
      <c r="J17" s="397"/>
      <c r="K17" s="363">
        <v>216.92169000000001</v>
      </c>
      <c r="L17" s="363">
        <v>216.92169000000001</v>
      </c>
      <c r="M17" s="399">
        <v>39538</v>
      </c>
      <c r="N17" s="363">
        <v>413.98602</v>
      </c>
      <c r="O17" s="363">
        <v>0</v>
      </c>
      <c r="P17" s="82"/>
      <c r="Q17" s="82"/>
      <c r="R17" s="82"/>
      <c r="S17" s="82"/>
      <c r="T17" s="82"/>
      <c r="U17" s="82"/>
    </row>
    <row r="18" spans="1:21" s="403" customFormat="1">
      <c r="A18" s="11" t="s">
        <v>293</v>
      </c>
      <c r="B18" s="356">
        <v>7</v>
      </c>
      <c r="C18" s="356" t="s">
        <v>375</v>
      </c>
      <c r="D18" s="394" t="s">
        <v>448</v>
      </c>
      <c r="E18" s="358" t="s">
        <v>449</v>
      </c>
      <c r="F18" s="359" t="s">
        <v>438</v>
      </c>
      <c r="G18" s="360">
        <v>0</v>
      </c>
      <c r="H18" s="400"/>
      <c r="I18" s="401"/>
      <c r="J18" s="402"/>
      <c r="K18" s="363">
        <v>7.9579999999999998E-2</v>
      </c>
      <c r="L18" s="363">
        <v>7.9579999999999998E-2</v>
      </c>
      <c r="M18" s="399">
        <v>40226</v>
      </c>
      <c r="N18" s="363">
        <v>0</v>
      </c>
      <c r="O18" s="363">
        <v>0</v>
      </c>
      <c r="P18" s="82"/>
      <c r="Q18" s="82"/>
      <c r="R18" s="82"/>
      <c r="S18" s="82"/>
      <c r="T18" s="82"/>
      <c r="U18" s="82"/>
    </row>
    <row r="19" spans="1:21" s="349" customFormat="1">
      <c r="A19" s="11" t="s">
        <v>295</v>
      </c>
      <c r="B19" s="371">
        <v>10</v>
      </c>
      <c r="C19" s="371" t="s">
        <v>384</v>
      </c>
      <c r="D19" s="394" t="s">
        <v>450</v>
      </c>
      <c r="E19" s="358" t="s">
        <v>451</v>
      </c>
      <c r="F19" s="359" t="s">
        <v>443</v>
      </c>
      <c r="G19" s="360">
        <v>0</v>
      </c>
      <c r="H19" s="404"/>
      <c r="I19" s="362"/>
      <c r="J19" s="363"/>
      <c r="K19" s="363">
        <v>50.36262696673969</v>
      </c>
      <c r="L19" s="363">
        <v>109.20100577574189</v>
      </c>
      <c r="M19" s="364">
        <v>39643</v>
      </c>
      <c r="N19" s="363">
        <v>2.9077872933678549E-2</v>
      </c>
      <c r="O19" s="363">
        <v>0</v>
      </c>
      <c r="P19" s="82"/>
      <c r="Q19" s="82"/>
      <c r="R19" s="82"/>
      <c r="S19" s="82"/>
      <c r="T19" s="82"/>
      <c r="U19" s="82"/>
    </row>
    <row r="20" spans="1:21" s="349" customFormat="1" ht="25.5">
      <c r="A20" s="405" t="s">
        <v>295</v>
      </c>
      <c r="B20" s="371">
        <v>10</v>
      </c>
      <c r="C20" s="371" t="s">
        <v>384</v>
      </c>
      <c r="D20" s="394" t="s">
        <v>452</v>
      </c>
      <c r="E20" s="358" t="s">
        <v>453</v>
      </c>
      <c r="F20" s="359" t="s">
        <v>443</v>
      </c>
      <c r="G20" s="360">
        <v>0</v>
      </c>
      <c r="H20" s="404"/>
      <c r="I20" s="362"/>
      <c r="J20" s="363"/>
      <c r="K20" s="363">
        <v>7.2512115780389019E-2</v>
      </c>
      <c r="L20" s="363">
        <v>0</v>
      </c>
      <c r="M20" s="364">
        <v>39722</v>
      </c>
      <c r="N20" s="363">
        <v>0.13602867954590719</v>
      </c>
      <c r="O20" s="363">
        <v>0</v>
      </c>
      <c r="P20" s="82"/>
      <c r="Q20" s="82"/>
      <c r="R20" s="82"/>
      <c r="S20" s="82"/>
      <c r="T20" s="82"/>
      <c r="U20" s="82"/>
    </row>
    <row r="21" spans="1:21" s="349" customFormat="1">
      <c r="A21" s="405" t="s">
        <v>295</v>
      </c>
      <c r="B21" s="371">
        <v>4</v>
      </c>
      <c r="C21" s="371" t="s">
        <v>375</v>
      </c>
      <c r="D21" s="394" t="s">
        <v>454</v>
      </c>
      <c r="E21" s="358" t="s">
        <v>455</v>
      </c>
      <c r="F21" s="359" t="s">
        <v>438</v>
      </c>
      <c r="G21" s="360">
        <v>0</v>
      </c>
      <c r="H21" s="404"/>
      <c r="I21" s="362"/>
      <c r="J21" s="363"/>
      <c r="K21" s="363">
        <v>49.088246033326691</v>
      </c>
      <c r="L21" s="363">
        <v>49.088246033326691</v>
      </c>
      <c r="M21" s="364">
        <v>39722</v>
      </c>
      <c r="N21" s="363">
        <v>0.22239925645621722</v>
      </c>
      <c r="O21" s="363">
        <v>0</v>
      </c>
      <c r="P21" s="82"/>
      <c r="Q21" s="82"/>
      <c r="R21" s="82"/>
      <c r="S21" s="82"/>
      <c r="T21" s="82"/>
      <c r="U21" s="82"/>
    </row>
    <row r="22" spans="1:21" s="349" customFormat="1" ht="25.5">
      <c r="A22" s="11" t="s">
        <v>287</v>
      </c>
      <c r="B22" s="356">
        <v>8</v>
      </c>
      <c r="C22" s="356" t="s">
        <v>384</v>
      </c>
      <c r="D22" s="357" t="s">
        <v>392</v>
      </c>
      <c r="E22" s="365">
        <v>17336163</v>
      </c>
      <c r="F22" s="359" t="s">
        <v>436</v>
      </c>
      <c r="G22" s="360">
        <v>2886.6753800000001</v>
      </c>
      <c r="H22" s="366"/>
      <c r="I22" s="381"/>
      <c r="J22" s="368"/>
      <c r="K22" s="363">
        <v>0</v>
      </c>
      <c r="L22" s="363">
        <v>151.06071</v>
      </c>
      <c r="M22" s="406">
        <v>39673</v>
      </c>
      <c r="N22" s="363">
        <v>0</v>
      </c>
      <c r="O22" s="363">
        <v>0</v>
      </c>
      <c r="P22" s="82"/>
      <c r="Q22" s="82"/>
      <c r="R22" s="82"/>
      <c r="S22" s="82"/>
      <c r="T22" s="82"/>
      <c r="U22" s="82"/>
    </row>
    <row r="23" spans="1:21" s="349" customFormat="1" ht="25.5">
      <c r="A23" s="407" t="s">
        <v>315</v>
      </c>
      <c r="B23" s="384">
        <v>12</v>
      </c>
      <c r="C23" s="408" t="s">
        <v>384</v>
      </c>
      <c r="D23" s="409" t="s">
        <v>456</v>
      </c>
      <c r="E23" s="11">
        <v>35581778</v>
      </c>
      <c r="F23" s="410" t="s">
        <v>438</v>
      </c>
      <c r="G23" s="360">
        <v>0</v>
      </c>
      <c r="H23" s="366"/>
      <c r="I23" s="381"/>
      <c r="J23" s="368"/>
      <c r="K23" s="363">
        <v>3.0073400000000001</v>
      </c>
      <c r="L23" s="363">
        <v>2.8410900000000003</v>
      </c>
      <c r="M23" s="364">
        <v>40094</v>
      </c>
      <c r="N23" s="363">
        <v>322.86203</v>
      </c>
      <c r="O23" s="363">
        <v>0</v>
      </c>
      <c r="P23" s="82"/>
      <c r="Q23" s="82"/>
      <c r="R23" s="82"/>
      <c r="S23" s="82"/>
      <c r="T23" s="82"/>
      <c r="U23" s="82"/>
    </row>
    <row r="24" spans="1:21" s="403" customFormat="1">
      <c r="A24" s="407" t="s">
        <v>315</v>
      </c>
      <c r="B24" s="384">
        <v>11</v>
      </c>
      <c r="C24" s="408" t="s">
        <v>384</v>
      </c>
      <c r="D24" s="409" t="s">
        <v>457</v>
      </c>
      <c r="E24" s="11">
        <v>35581000</v>
      </c>
      <c r="F24" s="410" t="s">
        <v>438</v>
      </c>
      <c r="G24" s="360">
        <v>0</v>
      </c>
      <c r="H24" s="366"/>
      <c r="I24" s="381"/>
      <c r="J24" s="368"/>
      <c r="K24" s="363">
        <v>3.168E-2</v>
      </c>
      <c r="L24" s="363">
        <v>3.168E-2</v>
      </c>
      <c r="M24" s="364">
        <v>40078</v>
      </c>
      <c r="N24" s="363">
        <v>31.680250000000001</v>
      </c>
      <c r="O24" s="363">
        <v>0</v>
      </c>
      <c r="P24" s="82"/>
      <c r="Q24" s="82"/>
      <c r="R24" s="82"/>
      <c r="S24" s="82"/>
      <c r="T24" s="82"/>
      <c r="U24" s="82"/>
    </row>
    <row r="25" spans="1:21" s="415" customFormat="1">
      <c r="A25" s="407" t="s">
        <v>302</v>
      </c>
      <c r="B25" s="384">
        <v>1</v>
      </c>
      <c r="C25" s="408" t="s">
        <v>375</v>
      </c>
      <c r="D25" s="409" t="s">
        <v>458</v>
      </c>
      <c r="E25" s="411">
        <v>17336007</v>
      </c>
      <c r="F25" s="410" t="s">
        <v>438</v>
      </c>
      <c r="G25" s="360">
        <v>0</v>
      </c>
      <c r="H25" s="412"/>
      <c r="I25" s="413"/>
      <c r="J25" s="414"/>
      <c r="K25" s="363">
        <v>3.1660000000000001E-2</v>
      </c>
      <c r="L25" s="363">
        <v>3.1660000000000001E-2</v>
      </c>
      <c r="M25" s="399">
        <v>39846</v>
      </c>
      <c r="N25" s="363">
        <v>0</v>
      </c>
      <c r="O25" s="363">
        <v>0</v>
      </c>
      <c r="P25" s="82"/>
      <c r="Q25" s="82"/>
      <c r="R25" s="82"/>
      <c r="S25" s="82"/>
      <c r="T25" s="82"/>
      <c r="U25" s="82"/>
    </row>
    <row r="26" spans="1:21" s="349" customFormat="1" ht="25.5">
      <c r="A26" s="355" t="s">
        <v>302</v>
      </c>
      <c r="B26" s="356">
        <v>10</v>
      </c>
      <c r="C26" s="356" t="s">
        <v>384</v>
      </c>
      <c r="D26" s="357" t="s">
        <v>400</v>
      </c>
      <c r="E26" s="416">
        <v>17336015</v>
      </c>
      <c r="F26" s="356" t="s">
        <v>436</v>
      </c>
      <c r="G26" s="360">
        <v>359.20795000000004</v>
      </c>
      <c r="H26" s="395"/>
      <c r="I26" s="396"/>
      <c r="J26" s="397"/>
      <c r="K26" s="363">
        <v>2.2550000000000001E-2</v>
      </c>
      <c r="L26" s="363">
        <v>2.2550000000000001E-2</v>
      </c>
      <c r="M26" s="378">
        <v>39780</v>
      </c>
      <c r="N26" s="363">
        <v>0</v>
      </c>
      <c r="O26" s="363">
        <v>0</v>
      </c>
      <c r="P26" s="82"/>
      <c r="Q26" s="82"/>
      <c r="R26" s="82"/>
      <c r="S26" s="82"/>
      <c r="T26" s="82"/>
      <c r="U26" s="82"/>
    </row>
    <row r="27" spans="1:21" s="349" customFormat="1">
      <c r="A27" s="355" t="s">
        <v>305</v>
      </c>
      <c r="B27" s="356">
        <v>10</v>
      </c>
      <c r="C27" s="356" t="s">
        <v>384</v>
      </c>
      <c r="D27" s="357" t="s">
        <v>459</v>
      </c>
      <c r="E27" s="416">
        <v>35606347</v>
      </c>
      <c r="F27" s="356" t="s">
        <v>438</v>
      </c>
      <c r="G27" s="360">
        <v>0</v>
      </c>
      <c r="H27" s="395"/>
      <c r="I27" s="396"/>
      <c r="J27" s="397"/>
      <c r="K27" s="363">
        <v>8.1869999999999998E-2</v>
      </c>
      <c r="L27" s="363">
        <v>8.1869999999999998E-2</v>
      </c>
      <c r="M27" s="364">
        <v>39777</v>
      </c>
      <c r="N27" s="363">
        <v>0</v>
      </c>
      <c r="O27" s="363">
        <v>0</v>
      </c>
      <c r="P27" s="82"/>
      <c r="Q27" s="82"/>
      <c r="R27" s="82"/>
      <c r="S27" s="82"/>
      <c r="T27" s="82"/>
      <c r="U27" s="82"/>
    </row>
    <row r="28" spans="1:21" s="403" customFormat="1">
      <c r="A28" s="355" t="s">
        <v>305</v>
      </c>
      <c r="B28" s="356">
        <v>9</v>
      </c>
      <c r="C28" s="356" t="s">
        <v>384</v>
      </c>
      <c r="D28" s="357" t="s">
        <v>460</v>
      </c>
      <c r="E28" s="416">
        <v>17336139</v>
      </c>
      <c r="F28" s="356" t="s">
        <v>438</v>
      </c>
      <c r="G28" s="360">
        <v>0</v>
      </c>
      <c r="H28" s="395"/>
      <c r="I28" s="396"/>
      <c r="J28" s="397"/>
      <c r="K28" s="363">
        <v>0.22374000000000002</v>
      </c>
      <c r="L28" s="363">
        <v>0.22340000000000002</v>
      </c>
      <c r="M28" s="364">
        <v>39777</v>
      </c>
      <c r="N28" s="363">
        <v>0</v>
      </c>
      <c r="O28" s="363">
        <v>0</v>
      </c>
      <c r="P28" s="82"/>
      <c r="Q28" s="82"/>
      <c r="R28" s="82"/>
      <c r="S28" s="82"/>
      <c r="T28" s="82"/>
      <c r="U28" s="82"/>
    </row>
    <row r="29" spans="1:21" s="422" customFormat="1">
      <c r="A29" s="375" t="s">
        <v>308</v>
      </c>
      <c r="B29" s="417">
        <v>11</v>
      </c>
      <c r="C29" s="417" t="s">
        <v>384</v>
      </c>
      <c r="D29" s="418" t="s">
        <v>401</v>
      </c>
      <c r="E29" s="419">
        <v>36167991</v>
      </c>
      <c r="F29" s="420" t="s">
        <v>461</v>
      </c>
      <c r="G29" s="360">
        <v>105.54689</v>
      </c>
      <c r="H29" s="421"/>
      <c r="I29" s="396"/>
      <c r="J29" s="397"/>
      <c r="K29" s="363">
        <v>4.0400000000000002E-3</v>
      </c>
      <c r="L29" s="363">
        <v>4.0400000000000002E-3</v>
      </c>
      <c r="M29" s="370">
        <v>40150</v>
      </c>
      <c r="N29" s="363">
        <v>0</v>
      </c>
      <c r="O29" s="363">
        <v>0</v>
      </c>
      <c r="P29" s="82"/>
      <c r="Q29" s="82"/>
      <c r="R29" s="82"/>
      <c r="S29" s="82"/>
      <c r="T29" s="82"/>
      <c r="U29" s="82"/>
    </row>
    <row r="30" spans="1:21" s="425" customFormat="1" ht="25.5">
      <c r="A30" s="11" t="s">
        <v>292</v>
      </c>
      <c r="B30" s="423">
        <v>8</v>
      </c>
      <c r="C30" s="356" t="s">
        <v>384</v>
      </c>
      <c r="D30" s="380" t="s">
        <v>393</v>
      </c>
      <c r="E30" s="358" t="s">
        <v>394</v>
      </c>
      <c r="F30" s="359" t="s">
        <v>436</v>
      </c>
      <c r="G30" s="360">
        <v>7731.1713600000003</v>
      </c>
      <c r="H30" s="395"/>
      <c r="I30" s="396"/>
      <c r="J30" s="397"/>
      <c r="K30" s="363">
        <v>0</v>
      </c>
      <c r="L30" s="363">
        <v>0</v>
      </c>
      <c r="M30" s="424"/>
      <c r="N30" s="363">
        <v>0</v>
      </c>
      <c r="O30" s="363">
        <v>0</v>
      </c>
      <c r="P30" s="82"/>
      <c r="Q30" s="82"/>
      <c r="R30" s="82"/>
      <c r="S30" s="82"/>
      <c r="T30" s="82"/>
      <c r="U30" s="82"/>
    </row>
    <row r="31" spans="1:21" s="425" customFormat="1" ht="25.5">
      <c r="A31" s="383" t="s">
        <v>292</v>
      </c>
      <c r="B31" s="384">
        <v>11</v>
      </c>
      <c r="C31" s="384" t="s">
        <v>384</v>
      </c>
      <c r="D31" s="426" t="s">
        <v>402</v>
      </c>
      <c r="E31" s="427" t="s">
        <v>403</v>
      </c>
      <c r="F31" s="392" t="s">
        <v>436</v>
      </c>
      <c r="G31" s="360">
        <v>2206.3589300000003</v>
      </c>
      <c r="H31" s="428" t="s">
        <v>462</v>
      </c>
      <c r="I31" s="429">
        <v>40709</v>
      </c>
      <c r="J31" s="397">
        <v>953.44416000000001</v>
      </c>
      <c r="K31" s="363">
        <v>47.860849999999999</v>
      </c>
      <c r="L31" s="363">
        <v>47.860849999999999</v>
      </c>
      <c r="M31" s="430">
        <v>40886</v>
      </c>
      <c r="N31" s="363">
        <v>0</v>
      </c>
      <c r="O31" s="363">
        <v>0</v>
      </c>
      <c r="P31" s="82"/>
      <c r="Q31" s="82"/>
      <c r="R31" s="82"/>
      <c r="S31" s="82"/>
      <c r="T31" s="82"/>
      <c r="U31" s="82"/>
    </row>
    <row r="32" spans="1:21" s="425" customFormat="1" ht="25.5">
      <c r="A32" s="355" t="s">
        <v>294</v>
      </c>
      <c r="B32" s="371">
        <v>8</v>
      </c>
      <c r="C32" s="371" t="s">
        <v>384</v>
      </c>
      <c r="D32" s="394" t="s">
        <v>395</v>
      </c>
      <c r="E32" s="365">
        <v>17335795</v>
      </c>
      <c r="F32" s="359" t="s">
        <v>436</v>
      </c>
      <c r="G32" s="360">
        <v>6797.2895499999995</v>
      </c>
      <c r="H32" s="431"/>
      <c r="I32" s="432"/>
      <c r="J32" s="433"/>
      <c r="K32" s="363">
        <v>2049.78755</v>
      </c>
      <c r="L32" s="363">
        <v>0</v>
      </c>
      <c r="M32" s="364">
        <v>40870</v>
      </c>
      <c r="N32" s="363">
        <v>0</v>
      </c>
      <c r="O32" s="363">
        <v>0</v>
      </c>
      <c r="P32" s="82"/>
      <c r="Q32" s="82"/>
      <c r="R32" s="82"/>
      <c r="S32" s="82"/>
      <c r="T32" s="82"/>
      <c r="U32" s="82"/>
    </row>
    <row r="33" spans="1:21" s="349" customFormat="1">
      <c r="A33" s="355" t="s">
        <v>318</v>
      </c>
      <c r="B33" s="356">
        <v>8</v>
      </c>
      <c r="C33" s="356" t="s">
        <v>384</v>
      </c>
      <c r="D33" s="394" t="s">
        <v>463</v>
      </c>
      <c r="E33" s="358" t="s">
        <v>464</v>
      </c>
      <c r="F33" s="359" t="s">
        <v>443</v>
      </c>
      <c r="G33" s="360">
        <v>0</v>
      </c>
      <c r="H33" s="434"/>
      <c r="I33" s="434"/>
      <c r="J33" s="434"/>
      <c r="K33" s="363">
        <v>25.41001</v>
      </c>
      <c r="L33" s="363">
        <v>104.27731</v>
      </c>
      <c r="M33" s="364">
        <v>39534</v>
      </c>
      <c r="N33" s="363">
        <v>201.66673</v>
      </c>
      <c r="O33" s="363">
        <v>0</v>
      </c>
      <c r="P33" s="82"/>
      <c r="Q33" s="82"/>
      <c r="R33" s="82"/>
      <c r="S33" s="82"/>
      <c r="T33" s="82"/>
      <c r="U33" s="82"/>
    </row>
    <row r="34" spans="1:21" s="349" customFormat="1">
      <c r="A34" s="375" t="s">
        <v>318</v>
      </c>
      <c r="B34" s="356">
        <v>10</v>
      </c>
      <c r="C34" s="356" t="s">
        <v>384</v>
      </c>
      <c r="D34" s="357" t="s">
        <v>465</v>
      </c>
      <c r="E34" s="358" t="s">
        <v>466</v>
      </c>
      <c r="F34" s="356" t="s">
        <v>443</v>
      </c>
      <c r="G34" s="360">
        <v>0</v>
      </c>
      <c r="H34" s="434"/>
      <c r="I34" s="434"/>
      <c r="J34" s="434"/>
      <c r="K34" s="363">
        <v>0</v>
      </c>
      <c r="L34" s="363">
        <v>0.28141000000000005</v>
      </c>
      <c r="M34" s="370">
        <v>40109</v>
      </c>
      <c r="N34" s="363">
        <v>0</v>
      </c>
      <c r="O34" s="363">
        <v>0</v>
      </c>
      <c r="P34" s="82"/>
      <c r="Q34" s="82"/>
      <c r="R34" s="82"/>
      <c r="S34" s="82"/>
      <c r="T34" s="82"/>
      <c r="U34" s="82"/>
    </row>
    <row r="35" spans="1:21" s="403" customFormat="1" ht="25.5">
      <c r="A35" s="355" t="s">
        <v>317</v>
      </c>
      <c r="B35" s="371">
        <v>8</v>
      </c>
      <c r="C35" s="371" t="s">
        <v>384</v>
      </c>
      <c r="D35" s="357" t="s">
        <v>467</v>
      </c>
      <c r="E35" s="365">
        <v>36597341</v>
      </c>
      <c r="F35" s="359" t="s">
        <v>438</v>
      </c>
      <c r="G35" s="360">
        <v>0</v>
      </c>
      <c r="H35" s="395"/>
      <c r="I35" s="435"/>
      <c r="J35" s="373"/>
      <c r="K35" s="363">
        <v>11.40123</v>
      </c>
      <c r="L35" s="363">
        <v>11.40123</v>
      </c>
      <c r="M35" s="364">
        <v>39562</v>
      </c>
      <c r="N35" s="363">
        <v>0</v>
      </c>
      <c r="O35" s="363">
        <v>0</v>
      </c>
      <c r="P35" s="82"/>
      <c r="Q35" s="82"/>
      <c r="R35" s="82"/>
      <c r="S35" s="82"/>
      <c r="T35" s="82"/>
      <c r="U35" s="82"/>
    </row>
    <row r="36" spans="1:21" s="349" customFormat="1" ht="25.5">
      <c r="A36" s="11" t="s">
        <v>317</v>
      </c>
      <c r="B36" s="356">
        <v>5</v>
      </c>
      <c r="C36" s="356" t="s">
        <v>375</v>
      </c>
      <c r="D36" s="357" t="s">
        <v>468</v>
      </c>
      <c r="E36" s="416">
        <v>17335949</v>
      </c>
      <c r="F36" s="356" t="s">
        <v>438</v>
      </c>
      <c r="G36" s="360">
        <v>0</v>
      </c>
      <c r="H36" s="436"/>
      <c r="I36" s="437"/>
      <c r="J36" s="438"/>
      <c r="K36" s="363">
        <v>69.743110000000001</v>
      </c>
      <c r="L36" s="363">
        <v>69.743110000000001</v>
      </c>
      <c r="M36" s="364">
        <v>39552</v>
      </c>
      <c r="N36" s="363">
        <v>174.61481000000001</v>
      </c>
      <c r="O36" s="363">
        <v>0</v>
      </c>
      <c r="P36" s="82"/>
      <c r="Q36" s="82"/>
      <c r="R36" s="82"/>
      <c r="S36" s="82"/>
      <c r="T36" s="82"/>
      <c r="U36" s="82"/>
    </row>
    <row r="37" spans="1:21" s="349" customFormat="1">
      <c r="A37" s="11" t="s">
        <v>317</v>
      </c>
      <c r="B37" s="356">
        <v>9</v>
      </c>
      <c r="C37" s="356" t="s">
        <v>384</v>
      </c>
      <c r="D37" s="357" t="s">
        <v>469</v>
      </c>
      <c r="E37" s="358" t="s">
        <v>470</v>
      </c>
      <c r="F37" s="359" t="s">
        <v>443</v>
      </c>
      <c r="G37" s="360">
        <v>0</v>
      </c>
      <c r="H37" s="436"/>
      <c r="I37" s="437"/>
      <c r="J37" s="438"/>
      <c r="K37" s="363">
        <v>3.9029400000000001</v>
      </c>
      <c r="L37" s="363">
        <v>3.9029400000000001</v>
      </c>
      <c r="M37" s="364">
        <v>39583</v>
      </c>
      <c r="N37" s="363">
        <v>4.6100000000000002E-2</v>
      </c>
      <c r="O37" s="363">
        <v>0</v>
      </c>
      <c r="P37" s="82"/>
      <c r="Q37" s="82"/>
      <c r="R37" s="82"/>
      <c r="S37" s="82"/>
      <c r="T37" s="82"/>
      <c r="U37" s="82"/>
    </row>
    <row r="38" spans="1:21" s="403" customFormat="1" ht="25.5">
      <c r="A38" s="11" t="s">
        <v>317</v>
      </c>
      <c r="B38" s="356">
        <v>11</v>
      </c>
      <c r="C38" s="356" t="s">
        <v>384</v>
      </c>
      <c r="D38" s="357" t="s">
        <v>471</v>
      </c>
      <c r="E38" s="358" t="s">
        <v>472</v>
      </c>
      <c r="F38" s="359" t="s">
        <v>438</v>
      </c>
      <c r="G38" s="360">
        <v>0</v>
      </c>
      <c r="H38" s="404"/>
      <c r="I38" s="439"/>
      <c r="J38" s="440"/>
      <c r="K38" s="363">
        <v>0</v>
      </c>
      <c r="L38" s="363">
        <v>5.6320600000000001</v>
      </c>
      <c r="M38" s="370">
        <v>39510</v>
      </c>
      <c r="N38" s="363">
        <v>0.11284999999999999</v>
      </c>
      <c r="O38" s="363">
        <v>0</v>
      </c>
      <c r="P38" s="82"/>
      <c r="Q38" s="82"/>
      <c r="R38" s="82"/>
      <c r="S38" s="82"/>
      <c r="T38" s="82"/>
      <c r="U38" s="82"/>
    </row>
    <row r="39" spans="1:21" s="349" customFormat="1" ht="25.5">
      <c r="A39" s="11" t="s">
        <v>317</v>
      </c>
      <c r="B39" s="441">
        <v>12</v>
      </c>
      <c r="C39" s="441" t="s">
        <v>384</v>
      </c>
      <c r="D39" s="442" t="s">
        <v>406</v>
      </c>
      <c r="E39" s="358">
        <v>37954032</v>
      </c>
      <c r="F39" s="359" t="s">
        <v>443</v>
      </c>
      <c r="G39" s="360">
        <v>150.14183</v>
      </c>
      <c r="H39" s="404"/>
      <c r="I39" s="437"/>
      <c r="J39" s="438"/>
      <c r="K39" s="363">
        <v>1.304E-2</v>
      </c>
      <c r="L39" s="363">
        <v>1.304E-2</v>
      </c>
      <c r="M39" s="364">
        <v>39562</v>
      </c>
      <c r="N39" s="363">
        <v>0</v>
      </c>
      <c r="O39" s="363">
        <v>0</v>
      </c>
      <c r="P39" s="82"/>
      <c r="Q39" s="82"/>
      <c r="R39" s="82"/>
      <c r="S39" s="82"/>
      <c r="T39" s="82"/>
      <c r="U39" s="82"/>
    </row>
    <row r="40" spans="1:21" s="349" customFormat="1">
      <c r="A40" s="355" t="s">
        <v>307</v>
      </c>
      <c r="B40" s="371">
        <v>8</v>
      </c>
      <c r="C40" s="371" t="s">
        <v>384</v>
      </c>
      <c r="D40" s="355" t="s">
        <v>398</v>
      </c>
      <c r="E40" s="358" t="s">
        <v>399</v>
      </c>
      <c r="F40" s="359" t="s">
        <v>438</v>
      </c>
      <c r="G40" s="360">
        <v>351.64049999999997</v>
      </c>
      <c r="H40" s="404"/>
      <c r="I40" s="362"/>
      <c r="J40" s="363"/>
      <c r="K40" s="363">
        <v>0</v>
      </c>
      <c r="L40" s="363">
        <v>0</v>
      </c>
      <c r="M40" s="443"/>
      <c r="N40" s="363">
        <v>0</v>
      </c>
      <c r="O40" s="363">
        <v>0</v>
      </c>
      <c r="P40" s="82"/>
      <c r="Q40" s="82"/>
      <c r="R40" s="82"/>
      <c r="S40" s="82"/>
      <c r="T40" s="82"/>
      <c r="U40" s="82"/>
    </row>
    <row r="41" spans="1:21" s="349" customFormat="1">
      <c r="A41" s="355" t="s">
        <v>307</v>
      </c>
      <c r="B41" s="356">
        <v>8</v>
      </c>
      <c r="C41" s="371" t="s">
        <v>384</v>
      </c>
      <c r="D41" s="355" t="s">
        <v>396</v>
      </c>
      <c r="E41" s="358" t="s">
        <v>397</v>
      </c>
      <c r="F41" s="359" t="s">
        <v>436</v>
      </c>
      <c r="G41" s="360">
        <v>3290.5541200000002</v>
      </c>
      <c r="H41" s="404"/>
      <c r="I41" s="362"/>
      <c r="J41" s="363"/>
      <c r="K41" s="363">
        <v>0</v>
      </c>
      <c r="L41" s="363">
        <v>0</v>
      </c>
      <c r="M41" s="11"/>
      <c r="N41" s="363">
        <v>0</v>
      </c>
      <c r="O41" s="363">
        <v>0</v>
      </c>
      <c r="P41" s="82"/>
      <c r="Q41" s="82"/>
      <c r="R41" s="82"/>
      <c r="S41" s="82"/>
      <c r="T41" s="82"/>
      <c r="U41" s="82"/>
    </row>
    <row r="42" spans="1:21" s="403" customFormat="1">
      <c r="A42" s="383" t="s">
        <v>306</v>
      </c>
      <c r="B42" s="384">
        <v>8</v>
      </c>
      <c r="C42" s="384" t="s">
        <v>384</v>
      </c>
      <c r="D42" s="426" t="s">
        <v>473</v>
      </c>
      <c r="E42" s="444" t="s">
        <v>474</v>
      </c>
      <c r="F42" s="384" t="s">
        <v>443</v>
      </c>
      <c r="G42" s="360">
        <v>0</v>
      </c>
      <c r="H42" s="404"/>
      <c r="I42" s="362"/>
      <c r="J42" s="363"/>
      <c r="K42" s="363">
        <v>166.82998000000001</v>
      </c>
      <c r="L42" s="363">
        <v>167.67281</v>
      </c>
      <c r="M42" s="398">
        <v>39700</v>
      </c>
      <c r="N42" s="363">
        <v>325.59449999999998</v>
      </c>
      <c r="O42" s="363">
        <v>0</v>
      </c>
      <c r="P42" s="82"/>
      <c r="Q42" s="82"/>
      <c r="R42" s="82"/>
      <c r="S42" s="82"/>
      <c r="T42" s="82"/>
      <c r="U42" s="82"/>
    </row>
    <row r="43" spans="1:21" s="349" customFormat="1" ht="25.5">
      <c r="A43" s="383" t="s">
        <v>297</v>
      </c>
      <c r="B43" s="384">
        <v>12</v>
      </c>
      <c r="C43" s="384" t="s">
        <v>384</v>
      </c>
      <c r="D43" s="426" t="s">
        <v>475</v>
      </c>
      <c r="E43" s="11">
        <v>37886851</v>
      </c>
      <c r="F43" s="384" t="s">
        <v>438</v>
      </c>
      <c r="G43" s="360">
        <v>0</v>
      </c>
      <c r="H43" s="404"/>
      <c r="I43" s="362"/>
      <c r="J43" s="363"/>
      <c r="K43" s="363">
        <v>0.74702000000000002</v>
      </c>
      <c r="L43" s="363">
        <v>0.74702000000000002</v>
      </c>
      <c r="M43" s="364">
        <v>40168</v>
      </c>
      <c r="N43" s="363">
        <v>0</v>
      </c>
      <c r="O43" s="363">
        <v>0</v>
      </c>
      <c r="P43" s="82"/>
      <c r="Q43" s="82"/>
      <c r="R43" s="82"/>
      <c r="S43" s="82"/>
      <c r="T43" s="82"/>
      <c r="U43" s="82"/>
    </row>
    <row r="44" spans="1:21" s="349" customFormat="1">
      <c r="A44" s="355" t="s">
        <v>311</v>
      </c>
      <c r="B44" s="371">
        <v>8</v>
      </c>
      <c r="C44" s="371" t="s">
        <v>384</v>
      </c>
      <c r="D44" s="357" t="s">
        <v>476</v>
      </c>
      <c r="E44" s="416">
        <v>17335396</v>
      </c>
      <c r="F44" s="356" t="s">
        <v>443</v>
      </c>
      <c r="G44" s="360">
        <v>0</v>
      </c>
      <c r="H44" s="366"/>
      <c r="I44" s="445"/>
      <c r="J44" s="438"/>
      <c r="K44" s="363">
        <v>0</v>
      </c>
      <c r="L44" s="363">
        <v>380.71489000000003</v>
      </c>
      <c r="M44" s="364">
        <v>39563</v>
      </c>
      <c r="N44" s="363">
        <v>773.28695999999991</v>
      </c>
      <c r="O44" s="363">
        <v>0</v>
      </c>
      <c r="P44" s="82"/>
      <c r="Q44" s="82"/>
      <c r="R44" s="82"/>
      <c r="S44" s="82"/>
      <c r="T44" s="82"/>
      <c r="U44" s="82"/>
    </row>
    <row r="45" spans="1:21" s="349" customFormat="1">
      <c r="A45" s="11" t="s">
        <v>311</v>
      </c>
      <c r="B45" s="356">
        <v>8</v>
      </c>
      <c r="C45" s="356" t="s">
        <v>384</v>
      </c>
      <c r="D45" s="379" t="s">
        <v>477</v>
      </c>
      <c r="E45" s="11">
        <v>36597376</v>
      </c>
      <c r="F45" s="356" t="s">
        <v>438</v>
      </c>
      <c r="G45" s="360">
        <v>0</v>
      </c>
      <c r="H45" s="366"/>
      <c r="I45" s="445"/>
      <c r="J45" s="438"/>
      <c r="K45" s="363">
        <v>0.14152000000000001</v>
      </c>
      <c r="L45" s="363">
        <v>0.14152000000000001</v>
      </c>
      <c r="M45" s="364">
        <v>40190</v>
      </c>
      <c r="N45" s="363">
        <v>0.64344000000000001</v>
      </c>
      <c r="O45" s="363">
        <v>0</v>
      </c>
      <c r="P45" s="82"/>
      <c r="Q45" s="82"/>
      <c r="R45" s="82"/>
      <c r="S45" s="82"/>
      <c r="T45" s="82"/>
      <c r="U45" s="82"/>
    </row>
    <row r="46" spans="1:21" s="349" customFormat="1">
      <c r="A46" s="11" t="s">
        <v>321</v>
      </c>
      <c r="B46" s="356">
        <v>1</v>
      </c>
      <c r="C46" s="356" t="s">
        <v>375</v>
      </c>
      <c r="D46" s="379" t="s">
        <v>478</v>
      </c>
      <c r="E46" s="358" t="s">
        <v>479</v>
      </c>
      <c r="F46" s="356" t="s">
        <v>438</v>
      </c>
      <c r="G46" s="360">
        <v>0</v>
      </c>
      <c r="H46" s="395"/>
      <c r="I46" s="446"/>
      <c r="J46" s="447"/>
      <c r="K46" s="363">
        <v>0</v>
      </c>
      <c r="L46" s="363">
        <v>0</v>
      </c>
      <c r="M46" s="364"/>
      <c r="N46" s="363">
        <v>0</v>
      </c>
      <c r="O46" s="363">
        <v>0</v>
      </c>
      <c r="P46" s="82"/>
      <c r="Q46" s="82"/>
      <c r="R46" s="82"/>
      <c r="S46" s="82"/>
      <c r="T46" s="82"/>
      <c r="U46" s="82"/>
    </row>
    <row r="47" spans="1:21" s="349" customFormat="1">
      <c r="A47" s="11" t="s">
        <v>300</v>
      </c>
      <c r="B47" s="356">
        <v>1</v>
      </c>
      <c r="C47" s="356" t="s">
        <v>375</v>
      </c>
      <c r="D47" s="357" t="s">
        <v>381</v>
      </c>
      <c r="E47" s="358" t="s">
        <v>382</v>
      </c>
      <c r="F47" s="356" t="s">
        <v>438</v>
      </c>
      <c r="G47" s="360">
        <v>849.87671999999998</v>
      </c>
      <c r="H47" s="448"/>
      <c r="I47" s="449"/>
      <c r="J47" s="368"/>
      <c r="K47" s="363">
        <v>0</v>
      </c>
      <c r="L47" s="363">
        <v>0</v>
      </c>
      <c r="M47" s="11"/>
      <c r="N47" s="363">
        <v>0</v>
      </c>
      <c r="O47" s="363">
        <v>1849.2421299999999</v>
      </c>
      <c r="P47" s="82"/>
      <c r="Q47" s="82"/>
      <c r="R47" s="82"/>
      <c r="S47" s="82"/>
      <c r="T47" s="82"/>
      <c r="U47" s="82"/>
    </row>
    <row r="48" spans="1:21" s="403" customFormat="1">
      <c r="A48" s="11" t="s">
        <v>300</v>
      </c>
      <c r="B48" s="356">
        <v>11</v>
      </c>
      <c r="C48" s="356" t="s">
        <v>384</v>
      </c>
      <c r="D48" s="357" t="s">
        <v>404</v>
      </c>
      <c r="E48" s="416">
        <v>36084221</v>
      </c>
      <c r="F48" s="359" t="s">
        <v>438</v>
      </c>
      <c r="G48" s="360">
        <v>190.75480999999999</v>
      </c>
      <c r="H48" s="404"/>
      <c r="I48" s="437"/>
      <c r="J48" s="438"/>
      <c r="K48" s="363">
        <v>33.752789999999997</v>
      </c>
      <c r="L48" s="363">
        <v>33.752789999999997</v>
      </c>
      <c r="M48" s="364">
        <v>40017</v>
      </c>
      <c r="N48" s="363">
        <v>0</v>
      </c>
      <c r="O48" s="363">
        <v>0</v>
      </c>
      <c r="P48" s="82"/>
      <c r="Q48" s="82"/>
      <c r="R48" s="82"/>
      <c r="S48" s="82"/>
      <c r="T48" s="82"/>
      <c r="U48" s="82"/>
    </row>
    <row r="49" spans="1:21" s="403" customFormat="1" ht="25.5">
      <c r="A49" s="11" t="s">
        <v>288</v>
      </c>
      <c r="B49" s="356">
        <v>11</v>
      </c>
      <c r="C49" s="356" t="s">
        <v>384</v>
      </c>
      <c r="D49" s="357" t="s">
        <v>405</v>
      </c>
      <c r="E49" s="11">
        <v>31908977</v>
      </c>
      <c r="F49" s="356" t="s">
        <v>461</v>
      </c>
      <c r="G49" s="360">
        <v>304.74459999999999</v>
      </c>
      <c r="H49" s="404"/>
      <c r="I49" s="437"/>
      <c r="J49" s="438"/>
      <c r="K49" s="363">
        <v>1.6127499999999999</v>
      </c>
      <c r="L49" s="363">
        <v>1.6127499999999999</v>
      </c>
      <c r="M49" s="364">
        <v>39898</v>
      </c>
      <c r="N49" s="363">
        <v>55.077179999999998</v>
      </c>
      <c r="O49" s="363">
        <v>0</v>
      </c>
      <c r="P49" s="82"/>
      <c r="Q49" s="82"/>
      <c r="R49" s="82"/>
      <c r="S49" s="82"/>
      <c r="T49" s="82"/>
      <c r="U49" s="82"/>
    </row>
    <row r="50" spans="1:21" s="403" customFormat="1" ht="25.5">
      <c r="A50" s="405" t="s">
        <v>320</v>
      </c>
      <c r="B50" s="371">
        <v>12</v>
      </c>
      <c r="C50" s="371" t="s">
        <v>384</v>
      </c>
      <c r="D50" s="357" t="s">
        <v>480</v>
      </c>
      <c r="E50" s="365">
        <v>37887068</v>
      </c>
      <c r="F50" s="359" t="s">
        <v>438</v>
      </c>
      <c r="G50" s="360">
        <v>0</v>
      </c>
      <c r="H50" s="404"/>
      <c r="I50" s="437"/>
      <c r="J50" s="438"/>
      <c r="K50" s="363">
        <v>0.58626999999999996</v>
      </c>
      <c r="L50" s="363">
        <v>0.58626999999999996</v>
      </c>
      <c r="M50" s="364">
        <v>39994</v>
      </c>
      <c r="N50" s="363">
        <v>0</v>
      </c>
      <c r="O50" s="363">
        <v>0</v>
      </c>
      <c r="P50" s="82"/>
      <c r="Q50" s="82"/>
      <c r="R50" s="82"/>
      <c r="S50" s="82"/>
      <c r="T50" s="82"/>
      <c r="U50" s="82"/>
    </row>
    <row r="51" spans="1:21" s="403" customFormat="1" ht="25.5">
      <c r="A51" s="375" t="s">
        <v>313</v>
      </c>
      <c r="B51" s="374">
        <v>11</v>
      </c>
      <c r="C51" s="374" t="s">
        <v>384</v>
      </c>
      <c r="D51" s="418" t="s">
        <v>481</v>
      </c>
      <c r="E51" s="416">
        <v>37954954</v>
      </c>
      <c r="F51" s="356" t="s">
        <v>443</v>
      </c>
      <c r="G51" s="360">
        <v>0</v>
      </c>
      <c r="H51" s="436"/>
      <c r="I51" s="437"/>
      <c r="J51" s="438"/>
      <c r="K51" s="363">
        <v>2.0260699999999998</v>
      </c>
      <c r="L51" s="363">
        <v>5.8788</v>
      </c>
      <c r="M51" s="370">
        <v>39744</v>
      </c>
      <c r="N51" s="363">
        <v>0</v>
      </c>
      <c r="O51" s="363">
        <v>0</v>
      </c>
      <c r="P51" s="82"/>
      <c r="Q51" s="82"/>
      <c r="R51" s="82"/>
      <c r="S51" s="82"/>
      <c r="T51" s="82"/>
      <c r="U51" s="82"/>
    </row>
    <row r="52" spans="1:21" s="403" customFormat="1" ht="21" customHeight="1">
      <c r="A52" s="375" t="s">
        <v>313</v>
      </c>
      <c r="B52" s="374">
        <v>7</v>
      </c>
      <c r="C52" s="374" t="s">
        <v>375</v>
      </c>
      <c r="D52" s="418" t="s">
        <v>482</v>
      </c>
      <c r="E52" s="416">
        <v>17336082</v>
      </c>
      <c r="F52" s="356" t="s">
        <v>438</v>
      </c>
      <c r="G52" s="360">
        <v>0</v>
      </c>
      <c r="H52" s="436"/>
      <c r="I52" s="437"/>
      <c r="J52" s="438"/>
      <c r="K52" s="363">
        <v>0.11531</v>
      </c>
      <c r="L52" s="363">
        <v>0.11531</v>
      </c>
      <c r="M52" s="370">
        <v>40288</v>
      </c>
      <c r="N52" s="363">
        <v>3.5173000000000001</v>
      </c>
      <c r="O52" s="363">
        <v>0</v>
      </c>
      <c r="P52" s="82"/>
      <c r="Q52" s="82"/>
      <c r="R52" s="82"/>
      <c r="S52" s="82"/>
      <c r="T52" s="82"/>
      <c r="U52" s="82"/>
    </row>
    <row r="53" spans="1:21" s="462" customFormat="1" ht="26.25" customHeight="1">
      <c r="A53" s="450" t="s">
        <v>4</v>
      </c>
      <c r="B53" s="451"/>
      <c r="C53" s="451"/>
      <c r="D53" s="451"/>
      <c r="E53" s="452"/>
      <c r="F53" s="453"/>
      <c r="G53" s="454">
        <f>SUM(G4:G52)</f>
        <v>79930.745630000005</v>
      </c>
      <c r="H53" s="455"/>
      <c r="I53" s="456"/>
      <c r="J53" s="457">
        <f>SUM(J4:J52)</f>
        <v>953.44416000000001</v>
      </c>
      <c r="K53" s="458">
        <f>SUM(K4:K52)</f>
        <v>4473.1758851158465</v>
      </c>
      <c r="L53" s="459">
        <f>SUM(L4:L52)</f>
        <v>16363.452782802224</v>
      </c>
      <c r="M53" s="460"/>
      <c r="N53" s="458">
        <f>SUM(N4:N52)</f>
        <v>11993.279796573057</v>
      </c>
      <c r="O53" s="461">
        <f>SUM(O4:O52)</f>
        <v>10400.033140000001</v>
      </c>
      <c r="P53" s="82"/>
      <c r="Q53" s="82"/>
      <c r="R53" s="82"/>
      <c r="S53" s="82"/>
      <c r="T53" s="82"/>
      <c r="U53" s="82"/>
    </row>
    <row r="54" spans="1:21" ht="15" customHeight="1">
      <c r="A54" s="340"/>
      <c r="B54" s="340"/>
      <c r="C54" s="341"/>
      <c r="D54" s="341"/>
      <c r="E54" s="341"/>
      <c r="F54" s="342"/>
      <c r="G54" s="343"/>
      <c r="H54" s="343"/>
      <c r="I54" s="343"/>
      <c r="J54" s="343"/>
      <c r="K54" s="343"/>
      <c r="L54" s="343"/>
      <c r="M54" s="343"/>
      <c r="N54" s="343"/>
      <c r="O54" s="343"/>
    </row>
    <row r="55" spans="1:21" ht="12.75" customHeight="1">
      <c r="A55" s="344" t="s">
        <v>419</v>
      </c>
      <c r="B55" s="345"/>
      <c r="C55" s="345"/>
      <c r="D55" s="345"/>
      <c r="E55" s="346"/>
      <c r="F55" s="347"/>
      <c r="G55" s="341"/>
      <c r="H55" s="341"/>
      <c r="I55" s="341"/>
      <c r="J55" s="341"/>
    </row>
    <row r="56" spans="1:21" ht="15" customHeight="1">
      <c r="A56" s="345"/>
      <c r="B56" s="345"/>
      <c r="C56" s="345"/>
      <c r="D56" s="345"/>
      <c r="E56" s="346"/>
      <c r="F56" s="347"/>
      <c r="G56" s="347"/>
      <c r="H56" s="345"/>
      <c r="I56" s="345"/>
      <c r="J56" s="345"/>
      <c r="K56" s="348"/>
      <c r="L56" s="348"/>
      <c r="M56" s="349"/>
      <c r="N56" s="349"/>
    </row>
    <row r="57" spans="1:21" s="462" customFormat="1" ht="15" customHeight="1">
      <c r="A57" s="968" t="s">
        <v>281</v>
      </c>
      <c r="B57" s="964" t="s">
        <v>423</v>
      </c>
      <c r="C57" s="964" t="s">
        <v>424</v>
      </c>
      <c r="D57" s="964" t="s">
        <v>483</v>
      </c>
      <c r="E57" s="964" t="s">
        <v>371</v>
      </c>
      <c r="F57" s="964" t="s">
        <v>425</v>
      </c>
      <c r="G57" s="966" t="s">
        <v>426</v>
      </c>
      <c r="H57" s="964" t="s">
        <v>427</v>
      </c>
      <c r="I57" s="964" t="s">
        <v>428</v>
      </c>
      <c r="J57" s="964" t="s">
        <v>429</v>
      </c>
      <c r="K57" s="961" t="s">
        <v>430</v>
      </c>
      <c r="L57" s="962"/>
      <c r="M57" s="962"/>
      <c r="N57" s="963"/>
      <c r="P57" s="82"/>
      <c r="Q57" s="82"/>
      <c r="R57" s="82"/>
      <c r="S57" s="82"/>
      <c r="T57" s="82"/>
      <c r="U57" s="82"/>
    </row>
    <row r="58" spans="1:21" s="462" customFormat="1" ht="99" customHeight="1">
      <c r="A58" s="969"/>
      <c r="B58" s="965"/>
      <c r="C58" s="965"/>
      <c r="D58" s="965"/>
      <c r="E58" s="965"/>
      <c r="F58" s="965"/>
      <c r="G58" s="967"/>
      <c r="H58" s="965"/>
      <c r="I58" s="965"/>
      <c r="J58" s="965"/>
      <c r="K58" s="353" t="s">
        <v>432</v>
      </c>
      <c r="L58" s="354" t="s">
        <v>433</v>
      </c>
      <c r="M58" s="354" t="s">
        <v>434</v>
      </c>
      <c r="N58" s="354" t="s">
        <v>435</v>
      </c>
      <c r="P58" s="82"/>
      <c r="Q58" s="82"/>
      <c r="R58" s="82"/>
      <c r="S58" s="82"/>
      <c r="T58" s="82"/>
      <c r="U58" s="82"/>
    </row>
    <row r="59" spans="1:21" s="349" customFormat="1" ht="40.5" customHeight="1">
      <c r="A59" s="463" t="s">
        <v>295</v>
      </c>
      <c r="B59" s="464">
        <v>13</v>
      </c>
      <c r="C59" s="464" t="s">
        <v>384</v>
      </c>
      <c r="D59" s="465" t="s">
        <v>484</v>
      </c>
      <c r="E59" s="466">
        <v>42041741</v>
      </c>
      <c r="F59" s="467" t="s">
        <v>443</v>
      </c>
      <c r="G59" s="373">
        <v>0</v>
      </c>
      <c r="H59" s="468"/>
      <c r="I59" s="468"/>
      <c r="J59" s="373"/>
      <c r="K59" s="397">
        <v>191.78223129522669</v>
      </c>
      <c r="L59" s="397">
        <v>191.78223129522669</v>
      </c>
      <c r="M59" s="364">
        <v>39722</v>
      </c>
      <c r="N59" s="397">
        <v>294.2369713868419</v>
      </c>
      <c r="O59" s="82"/>
      <c r="P59" s="82"/>
      <c r="Q59" s="82"/>
      <c r="R59" s="82"/>
      <c r="S59" s="82"/>
      <c r="T59" s="82"/>
      <c r="U59" s="82"/>
    </row>
    <row r="60" spans="1:21" s="349" customFormat="1" ht="40.5" customHeight="1">
      <c r="A60" s="434" t="s">
        <v>315</v>
      </c>
      <c r="B60" s="464">
        <v>13</v>
      </c>
      <c r="C60" s="464" t="s">
        <v>384</v>
      </c>
      <c r="D60" s="465" t="s">
        <v>485</v>
      </c>
      <c r="E60" s="437">
        <v>42093937</v>
      </c>
      <c r="F60" s="467" t="s">
        <v>443</v>
      </c>
      <c r="G60" s="438">
        <v>0</v>
      </c>
      <c r="H60" s="381"/>
      <c r="I60" s="381"/>
      <c r="J60" s="368"/>
      <c r="K60" s="397">
        <v>123.78976</v>
      </c>
      <c r="L60" s="397">
        <v>123.78976</v>
      </c>
      <c r="M60" s="364">
        <v>39589</v>
      </c>
      <c r="N60" s="397">
        <v>88.100949999999997</v>
      </c>
      <c r="O60" s="82"/>
      <c r="P60" s="82"/>
      <c r="Q60" s="82"/>
      <c r="R60" s="82"/>
      <c r="S60" s="82"/>
      <c r="T60" s="82"/>
      <c r="U60" s="82"/>
    </row>
    <row r="61" spans="1:21" s="349" customFormat="1" ht="54.75" customHeight="1">
      <c r="A61" s="469" t="s">
        <v>317</v>
      </c>
      <c r="B61" s="470">
        <v>13</v>
      </c>
      <c r="C61" s="470" t="s">
        <v>384</v>
      </c>
      <c r="D61" s="471" t="s">
        <v>486</v>
      </c>
      <c r="E61" s="472">
        <v>42093937</v>
      </c>
      <c r="F61" s="470" t="s">
        <v>443</v>
      </c>
      <c r="G61" s="440">
        <v>0</v>
      </c>
      <c r="H61" s="362"/>
      <c r="I61" s="469"/>
      <c r="J61" s="363"/>
      <c r="K61" s="397">
        <v>311.04984999999999</v>
      </c>
      <c r="L61" s="397">
        <v>311.04984999999999</v>
      </c>
      <c r="M61" s="370">
        <v>39561</v>
      </c>
      <c r="N61" s="397">
        <v>677.24404000000004</v>
      </c>
      <c r="O61" s="82"/>
      <c r="P61" s="82"/>
      <c r="Q61" s="82"/>
      <c r="R61" s="82"/>
      <c r="S61" s="82"/>
      <c r="T61" s="82"/>
      <c r="U61" s="82"/>
    </row>
    <row r="62" spans="1:21" s="462" customFormat="1" ht="15">
      <c r="A62" s="473" t="s">
        <v>4</v>
      </c>
      <c r="B62" s="474"/>
      <c r="C62" s="474"/>
      <c r="D62" s="474"/>
      <c r="E62" s="474"/>
      <c r="F62" s="475"/>
      <c r="G62" s="454">
        <v>0</v>
      </c>
      <c r="H62" s="476"/>
      <c r="I62" s="477"/>
      <c r="J62" s="478">
        <f>SUM(J59:J61)</f>
        <v>0</v>
      </c>
      <c r="K62" s="479">
        <f>SUM(K59:K61)</f>
        <v>626.62184129522666</v>
      </c>
      <c r="L62" s="480">
        <f>SUM(L59:L61)</f>
        <v>626.62184129522666</v>
      </c>
      <c r="M62" s="480"/>
      <c r="N62" s="479">
        <f>SUM(N59:N61)</f>
        <v>1059.5819613868421</v>
      </c>
      <c r="O62" s="82"/>
      <c r="P62" s="82"/>
      <c r="Q62" s="82"/>
      <c r="R62" s="82"/>
      <c r="S62" s="82"/>
      <c r="T62" s="82"/>
      <c r="U62" s="82"/>
    </row>
    <row r="63" spans="1:21" ht="12.75" customHeight="1">
      <c r="A63" s="341"/>
      <c r="B63" s="341"/>
      <c r="C63" s="341"/>
      <c r="D63" s="341"/>
      <c r="E63" s="341"/>
      <c r="F63" s="342"/>
      <c r="G63" s="342"/>
      <c r="J63" s="350"/>
      <c r="K63" s="350"/>
      <c r="L63" s="350"/>
      <c r="M63" s="350"/>
      <c r="N63" s="350"/>
      <c r="O63" s="350"/>
    </row>
    <row r="64" spans="1:21" ht="15.75">
      <c r="A64" s="481" t="s">
        <v>487</v>
      </c>
      <c r="B64" s="341"/>
      <c r="C64" s="341"/>
      <c r="D64" s="341"/>
      <c r="E64" s="341"/>
      <c r="F64" s="342"/>
      <c r="G64" s="342"/>
      <c r="K64" s="482"/>
      <c r="L64" s="482"/>
      <c r="M64" s="482"/>
      <c r="N64" s="482"/>
    </row>
    <row r="65" spans="1:14" ht="15">
      <c r="A65" s="483" t="s">
        <v>368</v>
      </c>
      <c r="B65" s="483"/>
      <c r="C65" s="483"/>
      <c r="D65" s="484"/>
      <c r="L65" s="350"/>
    </row>
    <row r="66" spans="1:14" ht="15.75" customHeight="1">
      <c r="A66" s="352">
        <v>1</v>
      </c>
      <c r="B66" s="486" t="s">
        <v>407</v>
      </c>
      <c r="C66" s="487"/>
      <c r="D66" s="484"/>
      <c r="I66" s="352">
        <v>10</v>
      </c>
      <c r="J66" s="486" t="s">
        <v>416</v>
      </c>
      <c r="K66" s="350"/>
      <c r="L66" s="351"/>
      <c r="M66" s="351"/>
      <c r="N66" s="351"/>
    </row>
    <row r="67" spans="1:14" ht="15.75">
      <c r="A67" s="352">
        <v>2</v>
      </c>
      <c r="B67" s="486" t="s">
        <v>408</v>
      </c>
      <c r="C67" s="487"/>
      <c r="D67" s="484"/>
      <c r="I67" s="352">
        <v>11</v>
      </c>
      <c r="J67" s="486" t="s">
        <v>417</v>
      </c>
      <c r="K67" s="350"/>
    </row>
    <row r="68" spans="1:14" ht="15.75" customHeight="1">
      <c r="A68" s="352">
        <v>3</v>
      </c>
      <c r="B68" s="486" t="s">
        <v>409</v>
      </c>
      <c r="C68" s="487"/>
      <c r="D68" s="484"/>
      <c r="I68" s="352">
        <v>12</v>
      </c>
      <c r="J68" s="486" t="s">
        <v>418</v>
      </c>
      <c r="K68" s="350"/>
    </row>
    <row r="69" spans="1:14" ht="15.75">
      <c r="A69" s="352">
        <v>4</v>
      </c>
      <c r="B69" s="486" t="s">
        <v>410</v>
      </c>
      <c r="C69" s="487"/>
      <c r="D69" s="484"/>
      <c r="I69" s="352">
        <v>13</v>
      </c>
      <c r="J69" s="486" t="s">
        <v>419</v>
      </c>
      <c r="K69" s="350"/>
    </row>
    <row r="70" spans="1:14" ht="15.75" customHeight="1">
      <c r="A70" s="352">
        <v>5</v>
      </c>
      <c r="B70" s="486" t="s">
        <v>411</v>
      </c>
      <c r="C70" s="487"/>
      <c r="D70" s="484"/>
      <c r="I70" s="341"/>
      <c r="J70" s="341"/>
      <c r="K70" s="350"/>
      <c r="L70" s="350"/>
    </row>
    <row r="71" spans="1:14" ht="15.75">
      <c r="A71" s="352">
        <v>6</v>
      </c>
      <c r="B71" s="486" t="s">
        <v>412</v>
      </c>
      <c r="K71" s="350"/>
      <c r="L71" s="350"/>
    </row>
    <row r="72" spans="1:14" ht="15.75" customHeight="1">
      <c r="A72" s="352">
        <v>7</v>
      </c>
      <c r="B72" s="486" t="s">
        <v>413</v>
      </c>
      <c r="I72" s="483" t="s">
        <v>369</v>
      </c>
      <c r="J72" s="483"/>
      <c r="K72" s="350"/>
      <c r="L72" s="350"/>
    </row>
    <row r="73" spans="1:14" ht="15.75">
      <c r="A73" s="352">
        <v>8</v>
      </c>
      <c r="B73" s="486" t="s">
        <v>414</v>
      </c>
      <c r="I73" s="352" t="s">
        <v>375</v>
      </c>
      <c r="J73" s="486" t="s">
        <v>420</v>
      </c>
      <c r="K73" s="350"/>
      <c r="L73" s="350"/>
    </row>
    <row r="74" spans="1:14" ht="15.75" customHeight="1">
      <c r="A74" s="352">
        <v>9</v>
      </c>
      <c r="B74" s="486" t="s">
        <v>415</v>
      </c>
      <c r="I74" s="352" t="s">
        <v>384</v>
      </c>
      <c r="J74" s="486" t="s">
        <v>421</v>
      </c>
      <c r="K74" s="350"/>
      <c r="L74" s="350"/>
    </row>
    <row r="75" spans="1:14" ht="12.75" customHeight="1">
      <c r="D75" s="341"/>
      <c r="E75" s="341"/>
      <c r="F75" s="342"/>
      <c r="G75" s="342"/>
      <c r="K75" s="350"/>
      <c r="L75" s="350"/>
    </row>
    <row r="76" spans="1:14" ht="15" customHeight="1">
      <c r="A76" s="341"/>
      <c r="B76" s="488" t="s">
        <v>438</v>
      </c>
      <c r="C76" s="489" t="s">
        <v>488</v>
      </c>
      <c r="D76" s="342"/>
      <c r="K76" s="350"/>
      <c r="L76" s="350"/>
    </row>
    <row r="77" spans="1:14" ht="15">
      <c r="A77" s="341"/>
      <c r="B77" s="488" t="s">
        <v>436</v>
      </c>
      <c r="C77" s="489" t="s">
        <v>489</v>
      </c>
      <c r="K77" s="350"/>
      <c r="L77" s="350"/>
    </row>
    <row r="78" spans="1:14" ht="15" customHeight="1">
      <c r="A78" s="341"/>
      <c r="B78" s="488" t="s">
        <v>461</v>
      </c>
      <c r="C78" s="489" t="s">
        <v>490</v>
      </c>
      <c r="K78" s="350"/>
      <c r="L78" s="350"/>
    </row>
    <row r="79" spans="1:14" ht="15">
      <c r="A79" s="341"/>
      <c r="B79" s="488" t="s">
        <v>443</v>
      </c>
      <c r="C79" s="489" t="s">
        <v>491</v>
      </c>
      <c r="H79" s="341"/>
      <c r="I79" s="341"/>
      <c r="J79" s="341"/>
      <c r="K79" s="350"/>
      <c r="L79" s="350"/>
    </row>
    <row r="80" spans="1:14" ht="15" customHeight="1">
      <c r="H80" s="490"/>
      <c r="I80" s="490"/>
      <c r="J80" s="341"/>
      <c r="K80" s="350"/>
      <c r="L80" s="350"/>
    </row>
    <row r="81" spans="1:12" ht="15">
      <c r="H81" s="491"/>
      <c r="I81" s="492"/>
      <c r="J81" s="341"/>
      <c r="K81" s="350"/>
      <c r="L81" s="350"/>
    </row>
    <row r="82" spans="1:12" ht="14.25" customHeight="1">
      <c r="H82" s="493"/>
      <c r="I82" s="493"/>
      <c r="J82" s="341"/>
      <c r="K82" s="350"/>
      <c r="L82" s="350"/>
    </row>
    <row r="83" spans="1:12" ht="12.75" customHeight="1">
      <c r="H83" s="494"/>
      <c r="I83" s="494"/>
      <c r="J83" s="341"/>
      <c r="K83" s="350"/>
      <c r="L83" s="350"/>
    </row>
    <row r="84" spans="1:12" ht="12.75" customHeight="1">
      <c r="H84" s="495"/>
      <c r="I84" s="495"/>
      <c r="J84" s="341"/>
      <c r="K84" s="350"/>
      <c r="L84" s="350"/>
    </row>
    <row r="85" spans="1:12" ht="12.75" customHeight="1">
      <c r="H85" s="496"/>
      <c r="I85" s="496"/>
      <c r="J85" s="341"/>
      <c r="K85" s="350"/>
      <c r="L85" s="350"/>
    </row>
    <row r="86" spans="1:12" ht="15" customHeight="1">
      <c r="H86" s="351"/>
      <c r="I86" s="351"/>
      <c r="J86" s="341"/>
      <c r="K86" s="350"/>
      <c r="L86" s="350"/>
    </row>
    <row r="87" spans="1:12" ht="12.75" customHeight="1">
      <c r="H87" s="341"/>
      <c r="I87" s="482"/>
      <c r="J87" s="341"/>
      <c r="K87" s="350"/>
      <c r="L87" s="350"/>
    </row>
    <row r="88" spans="1:12" ht="12.75" customHeight="1">
      <c r="H88" s="482"/>
      <c r="I88" s="482"/>
      <c r="J88" s="341"/>
      <c r="K88" s="350"/>
      <c r="L88" s="350"/>
    </row>
    <row r="89" spans="1:12" ht="12.75" customHeight="1">
      <c r="H89" s="482"/>
      <c r="I89" s="482"/>
      <c r="J89" s="341"/>
      <c r="K89" s="350"/>
      <c r="L89" s="350"/>
    </row>
    <row r="90" spans="1:12" ht="12.75" customHeight="1">
      <c r="A90" s="341"/>
      <c r="B90" s="341"/>
      <c r="C90" s="341"/>
      <c r="D90" s="341"/>
      <c r="E90" s="341"/>
      <c r="F90" s="341"/>
      <c r="G90" s="341"/>
      <c r="H90" s="497"/>
      <c r="I90" s="497"/>
      <c r="J90" s="341"/>
      <c r="K90" s="350"/>
      <c r="L90" s="350"/>
    </row>
    <row r="91" spans="1:12" ht="12.75" customHeight="1">
      <c r="A91" s="341"/>
      <c r="B91" s="341"/>
      <c r="C91" s="341"/>
      <c r="D91" s="341"/>
      <c r="E91" s="341"/>
      <c r="F91" s="341"/>
      <c r="G91" s="341"/>
      <c r="H91" s="341"/>
      <c r="I91" s="341"/>
      <c r="J91" s="341"/>
      <c r="K91" s="350"/>
      <c r="L91" s="350"/>
    </row>
    <row r="92" spans="1:12" ht="12.75" customHeight="1">
      <c r="A92" s="341"/>
      <c r="B92" s="341"/>
      <c r="C92" s="341"/>
      <c r="D92" s="341"/>
      <c r="E92" s="341"/>
      <c r="F92" s="341"/>
      <c r="G92" s="341"/>
      <c r="H92" s="341"/>
      <c r="I92" s="341"/>
      <c r="J92" s="341"/>
      <c r="K92" s="350"/>
      <c r="L92" s="350"/>
    </row>
    <row r="93" spans="1:12" ht="12.75" customHeight="1">
      <c r="A93" s="341"/>
      <c r="B93" s="341"/>
      <c r="C93" s="341"/>
      <c r="D93" s="341"/>
      <c r="E93" s="341"/>
      <c r="F93" s="341"/>
      <c r="G93" s="341"/>
      <c r="K93" s="350"/>
      <c r="L93" s="350"/>
    </row>
    <row r="94" spans="1:12" ht="12.75" customHeight="1">
      <c r="A94" s="341"/>
      <c r="B94" s="341"/>
      <c r="C94" s="341"/>
      <c r="D94" s="341"/>
      <c r="E94" s="341"/>
      <c r="F94" s="341"/>
      <c r="G94" s="341"/>
      <c r="K94" s="350"/>
      <c r="L94" s="350"/>
    </row>
    <row r="95" spans="1:12" ht="12.75" customHeight="1">
      <c r="A95" s="341"/>
      <c r="B95" s="341"/>
      <c r="C95" s="341"/>
      <c r="D95" s="341"/>
      <c r="E95" s="341"/>
      <c r="F95" s="341"/>
      <c r="G95" s="341"/>
      <c r="K95" s="350"/>
      <c r="L95" s="350"/>
    </row>
    <row r="96" spans="1:12" ht="12.75" customHeight="1">
      <c r="A96" s="341"/>
      <c r="B96" s="341"/>
      <c r="C96" s="341"/>
      <c r="D96" s="341"/>
      <c r="E96" s="341"/>
      <c r="F96" s="341"/>
      <c r="G96" s="341"/>
      <c r="K96" s="350"/>
      <c r="L96" s="350"/>
    </row>
    <row r="97" spans="1:12" ht="12.75" customHeight="1">
      <c r="A97" s="341"/>
      <c r="B97" s="341"/>
      <c r="C97" s="341"/>
      <c r="D97" s="341"/>
      <c r="E97" s="341"/>
      <c r="F97" s="341"/>
      <c r="G97" s="341"/>
      <c r="K97" s="350"/>
      <c r="L97" s="350"/>
    </row>
    <row r="98" spans="1:12" ht="12.75" customHeight="1">
      <c r="A98" s="341"/>
      <c r="B98" s="341"/>
      <c r="C98" s="341"/>
      <c r="D98" s="341"/>
      <c r="E98" s="341"/>
      <c r="F98" s="341"/>
      <c r="G98" s="341"/>
      <c r="K98" s="350"/>
      <c r="L98" s="350"/>
    </row>
    <row r="99" spans="1:12" ht="12.75" customHeight="1">
      <c r="A99" s="341"/>
      <c r="B99" s="341"/>
      <c r="C99" s="341"/>
      <c r="D99" s="341"/>
      <c r="E99" s="341"/>
      <c r="F99" s="341"/>
      <c r="G99" s="341"/>
      <c r="K99" s="350"/>
      <c r="L99" s="350"/>
    </row>
    <row r="100" spans="1:12" ht="12.75" customHeight="1">
      <c r="A100" s="341"/>
      <c r="B100" s="341"/>
      <c r="C100" s="341"/>
      <c r="D100" s="341"/>
      <c r="E100" s="341"/>
      <c r="F100" s="341"/>
      <c r="G100" s="341"/>
      <c r="K100" s="350"/>
      <c r="L100" s="350"/>
    </row>
    <row r="101" spans="1:12" ht="12.75" customHeight="1">
      <c r="A101" s="341"/>
      <c r="B101" s="341"/>
      <c r="C101" s="341"/>
      <c r="D101" s="341"/>
      <c r="E101" s="341"/>
      <c r="F101" s="341"/>
      <c r="G101" s="341"/>
      <c r="K101" s="350"/>
      <c r="L101" s="350"/>
    </row>
    <row r="102" spans="1:12" ht="12.75" customHeight="1">
      <c r="A102" s="341"/>
      <c r="B102" s="341"/>
      <c r="C102" s="341"/>
      <c r="D102" s="341"/>
      <c r="E102" s="341"/>
      <c r="F102" s="341"/>
      <c r="G102" s="341"/>
      <c r="K102" s="350"/>
      <c r="L102" s="350"/>
    </row>
    <row r="103" spans="1:12" ht="12.75" customHeight="1">
      <c r="A103" s="341"/>
      <c r="B103" s="341"/>
      <c r="C103" s="341"/>
      <c r="D103" s="341"/>
      <c r="E103" s="341"/>
      <c r="F103" s="341"/>
      <c r="G103" s="341"/>
      <c r="K103" s="350"/>
      <c r="L103" s="350"/>
    </row>
    <row r="104" spans="1:12" ht="12.75" customHeight="1">
      <c r="A104" s="341"/>
      <c r="B104" s="341"/>
      <c r="C104" s="341"/>
      <c r="D104" s="341"/>
      <c r="E104" s="341"/>
      <c r="F104" s="341"/>
      <c r="G104" s="341"/>
      <c r="K104" s="350"/>
      <c r="L104" s="350"/>
    </row>
    <row r="105" spans="1:12" ht="12.75" customHeight="1">
      <c r="A105" s="341"/>
      <c r="B105" s="341"/>
      <c r="C105" s="341"/>
      <c r="D105" s="341"/>
      <c r="E105" s="341"/>
      <c r="F105" s="341"/>
      <c r="G105" s="341"/>
      <c r="K105" s="350"/>
      <c r="L105" s="350"/>
    </row>
    <row r="106" spans="1:12" ht="12.75" customHeight="1">
      <c r="A106" s="341"/>
      <c r="B106" s="341"/>
      <c r="C106" s="341"/>
      <c r="D106" s="341"/>
      <c r="E106" s="341"/>
      <c r="F106" s="341"/>
      <c r="G106" s="341"/>
      <c r="K106" s="350"/>
      <c r="L106" s="350"/>
    </row>
    <row r="107" spans="1:12" ht="12.75" customHeight="1">
      <c r="A107" s="341"/>
      <c r="B107" s="341"/>
      <c r="C107" s="341"/>
      <c r="D107" s="341"/>
      <c r="E107" s="341"/>
      <c r="F107" s="341"/>
      <c r="G107" s="341"/>
      <c r="K107" s="350"/>
      <c r="L107" s="350"/>
    </row>
    <row r="108" spans="1:12" ht="12.75" customHeight="1">
      <c r="A108" s="341"/>
      <c r="B108" s="341"/>
      <c r="C108" s="341"/>
      <c r="D108" s="341"/>
      <c r="E108" s="341"/>
      <c r="F108" s="341"/>
      <c r="G108" s="341"/>
      <c r="K108" s="350"/>
      <c r="L108" s="350"/>
    </row>
    <row r="109" spans="1:12" ht="12.75" customHeight="1">
      <c r="A109" s="341"/>
      <c r="B109" s="341"/>
      <c r="C109" s="341"/>
      <c r="D109" s="341"/>
      <c r="E109" s="341"/>
      <c r="F109" s="341"/>
      <c r="G109" s="341"/>
      <c r="K109" s="350"/>
      <c r="L109" s="350"/>
    </row>
    <row r="110" spans="1:12" ht="12.75" customHeight="1">
      <c r="A110" s="341"/>
      <c r="B110" s="341"/>
      <c r="C110" s="341"/>
      <c r="D110" s="341"/>
      <c r="E110" s="341"/>
      <c r="F110" s="341"/>
      <c r="G110" s="341"/>
      <c r="K110" s="350"/>
      <c r="L110" s="350"/>
    </row>
  </sheetData>
  <mergeCells count="24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A57:A58"/>
    <mergeCell ref="B57:B58"/>
    <mergeCell ref="C57:C58"/>
    <mergeCell ref="D57:D58"/>
    <mergeCell ref="E57:E58"/>
    <mergeCell ref="K57:N57"/>
    <mergeCell ref="J2:J3"/>
    <mergeCell ref="K2:N2"/>
    <mergeCell ref="F57:F58"/>
    <mergeCell ref="G57:G58"/>
    <mergeCell ref="H57:H58"/>
    <mergeCell ref="I57:I58"/>
    <mergeCell ref="J57:J58"/>
  </mergeCells>
  <pageMargins left="0.39370078740157483" right="0" top="0.31496062992125984" bottom="0.59055118110236227" header="0.19685039370078741" footer="0.19685039370078741"/>
  <pageSetup paperSize="9" scale="4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opLeftCell="B31" workbookViewId="0">
      <selection activeCell="A49" sqref="A49"/>
    </sheetView>
  </sheetViews>
  <sheetFormatPr defaultColWidth="3.42578125" defaultRowHeight="15" customHeight="1"/>
  <cols>
    <col min="1" max="1" width="45.85546875" style="26" customWidth="1"/>
    <col min="2" max="2" width="16.7109375" style="26" customWidth="1"/>
    <col min="3" max="3" width="18.85546875" style="26" customWidth="1"/>
    <col min="4" max="5" width="16.7109375" style="26" customWidth="1"/>
    <col min="6" max="7" width="12.28515625" style="26" customWidth="1"/>
    <col min="8" max="10" width="9.85546875" style="26" customWidth="1"/>
    <col min="11" max="13" width="3.42578125" style="26"/>
    <col min="14" max="14" width="12.42578125" style="26" customWidth="1"/>
    <col min="15" max="16384" width="3.42578125" style="26"/>
  </cols>
  <sheetData>
    <row r="1" spans="1:15" ht="15" customHeight="1">
      <c r="J1" s="27"/>
    </row>
    <row r="3" spans="1:15" ht="15" customHeight="1">
      <c r="C3" s="28"/>
      <c r="D3" s="28"/>
      <c r="E3" s="28"/>
      <c r="F3" s="28"/>
      <c r="K3" s="28"/>
    </row>
    <row r="4" spans="1:15" s="29" customFormat="1" ht="15" customHeight="1">
      <c r="J4" s="30"/>
    </row>
    <row r="5" spans="1:15" s="29" customFormat="1" ht="15" customHeight="1">
      <c r="C5" s="31"/>
      <c r="D5" s="31"/>
      <c r="E5" s="31"/>
      <c r="F5" s="31"/>
      <c r="K5" s="31"/>
      <c r="L5" s="31"/>
      <c r="M5" s="31"/>
    </row>
    <row r="6" spans="1:15" s="29" customFormat="1" ht="15" customHeight="1">
      <c r="K6" s="31"/>
      <c r="L6" s="31"/>
      <c r="M6" s="31"/>
    </row>
    <row r="7" spans="1:15" s="29" customFormat="1" ht="15" customHeight="1">
      <c r="A7" s="29" t="s">
        <v>5</v>
      </c>
      <c r="K7" s="31"/>
      <c r="L7" s="31"/>
      <c r="M7" s="31"/>
    </row>
    <row r="8" spans="1:15" s="29" customFormat="1" ht="15" customHeight="1">
      <c r="K8" s="31"/>
      <c r="L8" s="31"/>
      <c r="M8" s="31"/>
    </row>
    <row r="9" spans="1:15" s="29" customFormat="1" ht="15" customHeight="1">
      <c r="J9" s="30" t="s">
        <v>3</v>
      </c>
      <c r="K9" s="31"/>
      <c r="L9" s="31"/>
      <c r="M9" s="32"/>
    </row>
    <row r="10" spans="1:15" s="29" customFormat="1" ht="62.25" customHeight="1">
      <c r="A10" s="33" t="s">
        <v>6</v>
      </c>
      <c r="B10" s="33" t="s">
        <v>86</v>
      </c>
      <c r="C10" s="33" t="s">
        <v>106</v>
      </c>
      <c r="D10" s="33" t="s">
        <v>107</v>
      </c>
      <c r="E10" s="33" t="s">
        <v>108</v>
      </c>
      <c r="F10" s="33" t="s">
        <v>87</v>
      </c>
      <c r="G10" s="33" t="s">
        <v>88</v>
      </c>
      <c r="H10" s="33" t="s">
        <v>89</v>
      </c>
      <c r="I10" s="33" t="s">
        <v>90</v>
      </c>
      <c r="J10" s="33" t="s">
        <v>91</v>
      </c>
      <c r="L10" s="34"/>
      <c r="M10" s="34"/>
      <c r="N10" s="34"/>
      <c r="O10" s="34"/>
    </row>
    <row r="11" spans="1:15" s="29" customFormat="1" ht="15" customHeight="1">
      <c r="A11" s="33" t="s">
        <v>0</v>
      </c>
      <c r="B11" s="33">
        <v>1</v>
      </c>
      <c r="C11" s="35">
        <v>2</v>
      </c>
      <c r="D11" s="35">
        <v>3</v>
      </c>
      <c r="E11" s="35">
        <v>4</v>
      </c>
      <c r="F11" s="33">
        <v>5</v>
      </c>
      <c r="G11" s="33">
        <v>6</v>
      </c>
      <c r="H11" s="33">
        <v>7</v>
      </c>
      <c r="I11" s="35">
        <v>8</v>
      </c>
      <c r="J11" s="35">
        <v>9</v>
      </c>
      <c r="L11" s="34"/>
      <c r="M11" s="34"/>
      <c r="N11" s="34"/>
      <c r="O11" s="34"/>
    </row>
    <row r="12" spans="1:15" s="29" customFormat="1" ht="17.25" customHeight="1">
      <c r="A12" s="36" t="s">
        <v>7</v>
      </c>
      <c r="B12" s="37"/>
      <c r="C12" s="38"/>
      <c r="D12" s="38"/>
      <c r="E12" s="38"/>
      <c r="F12" s="37"/>
      <c r="G12" s="37"/>
      <c r="H12" s="37"/>
      <c r="I12" s="38"/>
      <c r="J12" s="38"/>
      <c r="L12" s="34"/>
      <c r="M12" s="34"/>
      <c r="N12" s="34"/>
      <c r="O12" s="34"/>
    </row>
    <row r="13" spans="1:15" s="29" customFormat="1" ht="15" customHeight="1">
      <c r="A13" s="39" t="s">
        <v>8</v>
      </c>
      <c r="B13" s="40">
        <v>315360</v>
      </c>
      <c r="C13" s="40">
        <v>264305</v>
      </c>
      <c r="D13" s="40">
        <v>242766</v>
      </c>
      <c r="E13" s="40">
        <v>224362</v>
      </c>
      <c r="F13" s="40">
        <f>+E13-C13</f>
        <v>-39943</v>
      </c>
      <c r="G13" s="40">
        <f>+E13-D13</f>
        <v>-18404</v>
      </c>
      <c r="H13" s="41">
        <f>+E13/B13*100</f>
        <v>71.144723490613899</v>
      </c>
      <c r="I13" s="41">
        <f>+E13/C13*100</f>
        <v>84.887535233915372</v>
      </c>
      <c r="J13" s="41">
        <f>+E13/D13*100</f>
        <v>92.419037262219589</v>
      </c>
      <c r="L13" s="31"/>
      <c r="M13" s="42"/>
      <c r="N13" s="42"/>
      <c r="O13" s="43"/>
    </row>
    <row r="14" spans="1:15" s="29" customFormat="1" ht="15" customHeight="1">
      <c r="A14" s="44" t="s">
        <v>9</v>
      </c>
      <c r="B14" s="45">
        <v>11046</v>
      </c>
      <c r="C14" s="40">
        <v>9217</v>
      </c>
      <c r="D14" s="40">
        <v>7986</v>
      </c>
      <c r="E14" s="40">
        <v>7414</v>
      </c>
      <c r="F14" s="40">
        <f t="shared" ref="F14:F18" si="0">+E14-C14</f>
        <v>-1803</v>
      </c>
      <c r="G14" s="40">
        <f t="shared" ref="G14:G18" si="1">+E14-D14</f>
        <v>-572</v>
      </c>
      <c r="H14" s="41">
        <f t="shared" ref="H14:H18" si="2">+E14/B14*100</f>
        <v>67.119319210573963</v>
      </c>
      <c r="I14" s="41">
        <f t="shared" ref="I14:I18" si="3">+E14/C14*100</f>
        <v>80.43832049473798</v>
      </c>
      <c r="J14" s="41">
        <f t="shared" ref="J14:J18" si="4">+E14/D14*100</f>
        <v>92.837465564738295</v>
      </c>
      <c r="L14" s="34"/>
      <c r="M14" s="42"/>
      <c r="N14" s="42"/>
      <c r="O14" s="43"/>
    </row>
    <row r="15" spans="1:15" s="29" customFormat="1" ht="15" customHeight="1">
      <c r="A15" s="44" t="s">
        <v>10</v>
      </c>
      <c r="B15" s="45">
        <v>63</v>
      </c>
      <c r="C15" s="40">
        <v>55</v>
      </c>
      <c r="D15" s="40">
        <v>46</v>
      </c>
      <c r="E15" s="40">
        <v>36</v>
      </c>
      <c r="F15" s="40">
        <f t="shared" si="0"/>
        <v>-19</v>
      </c>
      <c r="G15" s="40">
        <f t="shared" si="1"/>
        <v>-10</v>
      </c>
      <c r="H15" s="41">
        <f t="shared" si="2"/>
        <v>57.142857142857139</v>
      </c>
      <c r="I15" s="41">
        <f t="shared" si="3"/>
        <v>65.454545454545453</v>
      </c>
      <c r="J15" s="41">
        <f t="shared" si="4"/>
        <v>78.260869565217391</v>
      </c>
      <c r="L15" s="34"/>
      <c r="M15" s="42"/>
      <c r="N15" s="42"/>
      <c r="O15" s="43"/>
    </row>
    <row r="16" spans="1:15" s="29" customFormat="1" ht="15" customHeight="1">
      <c r="A16" s="44" t="s">
        <v>11</v>
      </c>
      <c r="B16" s="45">
        <v>125804</v>
      </c>
      <c r="C16" s="46">
        <v>103385</v>
      </c>
      <c r="D16" s="46">
        <v>105905</v>
      </c>
      <c r="E16" s="46">
        <v>106073</v>
      </c>
      <c r="F16" s="40">
        <f t="shared" si="0"/>
        <v>2688</v>
      </c>
      <c r="G16" s="40">
        <f t="shared" si="1"/>
        <v>168</v>
      </c>
      <c r="H16" s="41">
        <f t="shared" si="2"/>
        <v>84.316078980000626</v>
      </c>
      <c r="I16" s="41">
        <f t="shared" si="3"/>
        <v>102.59999032741693</v>
      </c>
      <c r="J16" s="41">
        <f t="shared" si="4"/>
        <v>100.15863273688683</v>
      </c>
      <c r="L16" s="34"/>
      <c r="M16" s="42"/>
      <c r="N16" s="42"/>
      <c r="O16" s="43"/>
    </row>
    <row r="17" spans="1:15" s="29" customFormat="1" ht="15" customHeight="1">
      <c r="A17" s="44" t="s">
        <v>12</v>
      </c>
      <c r="B17" s="40">
        <v>0</v>
      </c>
      <c r="C17" s="40">
        <v>0</v>
      </c>
      <c r="D17" s="40">
        <v>0</v>
      </c>
      <c r="E17" s="40">
        <v>0</v>
      </c>
      <c r="F17" s="40">
        <f t="shared" si="0"/>
        <v>0</v>
      </c>
      <c r="G17" s="40">
        <f t="shared" si="1"/>
        <v>0</v>
      </c>
      <c r="H17" s="41">
        <v>0</v>
      </c>
      <c r="I17" s="41">
        <v>0</v>
      </c>
      <c r="J17" s="41">
        <v>0</v>
      </c>
      <c r="K17" s="42"/>
      <c r="L17" s="42"/>
      <c r="M17" s="43"/>
    </row>
    <row r="18" spans="1:15" s="29" customFormat="1" ht="15" customHeight="1">
      <c r="A18" s="47" t="s">
        <v>13</v>
      </c>
      <c r="B18" s="48">
        <f>+B13+B14+B15+B16+B17</f>
        <v>452273</v>
      </c>
      <c r="C18" s="48">
        <f t="shared" ref="C18:E18" si="5">+C13+C14+C15+C16+C17</f>
        <v>376962</v>
      </c>
      <c r="D18" s="48">
        <f t="shared" si="5"/>
        <v>356703</v>
      </c>
      <c r="E18" s="48">
        <f t="shared" si="5"/>
        <v>337885</v>
      </c>
      <c r="F18" s="49">
        <f t="shared" si="0"/>
        <v>-39077</v>
      </c>
      <c r="G18" s="49">
        <f t="shared" si="1"/>
        <v>-18818</v>
      </c>
      <c r="H18" s="50">
        <f t="shared" si="2"/>
        <v>74.708196155861614</v>
      </c>
      <c r="I18" s="50">
        <f t="shared" si="3"/>
        <v>89.633703131880665</v>
      </c>
      <c r="J18" s="50">
        <f t="shared" si="4"/>
        <v>94.724462648197516</v>
      </c>
      <c r="L18" s="31"/>
      <c r="M18" s="42"/>
      <c r="N18" s="51"/>
      <c r="O18" s="43"/>
    </row>
    <row r="19" spans="1:15" ht="15" customHeight="1">
      <c r="A19" s="52" t="s">
        <v>14</v>
      </c>
      <c r="B19" s="52"/>
      <c r="C19" s="52"/>
      <c r="D19" s="52"/>
      <c r="E19" s="52"/>
      <c r="F19" s="52"/>
      <c r="G19" s="40"/>
      <c r="H19" s="52"/>
      <c r="I19" s="52"/>
      <c r="J19" s="52"/>
    </row>
    <row r="20" spans="1:15" ht="15" customHeight="1">
      <c r="A20" s="52" t="s">
        <v>15</v>
      </c>
      <c r="B20" s="53">
        <v>4344570</v>
      </c>
      <c r="C20" s="54">
        <v>3650067</v>
      </c>
      <c r="D20" s="55">
        <v>3461360</v>
      </c>
      <c r="E20" s="54">
        <v>3688196</v>
      </c>
      <c r="F20" s="40">
        <f t="shared" ref="F20:F26" si="6">+E20-C20</f>
        <v>38129</v>
      </c>
      <c r="G20" s="40">
        <f t="shared" ref="G20:G26" si="7">+E20-D20</f>
        <v>226836</v>
      </c>
      <c r="H20" s="41">
        <f t="shared" ref="H20:H26" si="8">+E20/B20*100</f>
        <v>84.89208368146906</v>
      </c>
      <c r="I20" s="41">
        <f t="shared" ref="I20:I26" si="9">+E20/C20*100</f>
        <v>101.04461096193577</v>
      </c>
      <c r="J20" s="41">
        <f t="shared" ref="J20:J26" si="10">+E20/D20*100</f>
        <v>106.55337786303649</v>
      </c>
    </row>
    <row r="21" spans="1:15" ht="15" customHeight="1">
      <c r="A21" s="52" t="s">
        <v>16</v>
      </c>
      <c r="B21" s="55">
        <v>131416</v>
      </c>
      <c r="C21" s="54">
        <v>110409</v>
      </c>
      <c r="D21" s="55">
        <v>108812</v>
      </c>
      <c r="E21" s="54">
        <v>100686</v>
      </c>
      <c r="F21" s="40">
        <f t="shared" si="6"/>
        <v>-9723</v>
      </c>
      <c r="G21" s="40">
        <f t="shared" si="7"/>
        <v>-8126</v>
      </c>
      <c r="H21" s="41">
        <f t="shared" si="8"/>
        <v>76.616241553539894</v>
      </c>
      <c r="I21" s="41">
        <f t="shared" si="9"/>
        <v>91.193652691356689</v>
      </c>
      <c r="J21" s="41">
        <f t="shared" si="10"/>
        <v>92.532073668345404</v>
      </c>
    </row>
    <row r="22" spans="1:15" ht="15" customHeight="1">
      <c r="A22" s="52" t="s">
        <v>17</v>
      </c>
      <c r="B22" s="55">
        <v>444247</v>
      </c>
      <c r="C22" s="54">
        <v>373231</v>
      </c>
      <c r="D22" s="55">
        <v>356517</v>
      </c>
      <c r="E22" s="54">
        <v>372479</v>
      </c>
      <c r="F22" s="40">
        <f t="shared" si="6"/>
        <v>-752</v>
      </c>
      <c r="G22" s="40">
        <f t="shared" si="7"/>
        <v>15962</v>
      </c>
      <c r="H22" s="41">
        <f t="shared" si="8"/>
        <v>83.845023151535074</v>
      </c>
      <c r="I22" s="41">
        <f t="shared" si="9"/>
        <v>99.798516200422796</v>
      </c>
      <c r="J22" s="41">
        <f t="shared" si="10"/>
        <v>104.47720585554126</v>
      </c>
    </row>
    <row r="23" spans="1:15" ht="15" customHeight="1">
      <c r="A23" s="52" t="s">
        <v>18</v>
      </c>
      <c r="B23" s="55">
        <v>36769</v>
      </c>
      <c r="C23" s="54">
        <v>30891</v>
      </c>
      <c r="D23" s="55">
        <v>28820</v>
      </c>
      <c r="E23" s="54">
        <v>31662</v>
      </c>
      <c r="F23" s="40">
        <f t="shared" si="6"/>
        <v>771</v>
      </c>
      <c r="G23" s="40">
        <f t="shared" si="7"/>
        <v>2842</v>
      </c>
      <c r="H23" s="41">
        <f t="shared" si="8"/>
        <v>86.110582283989231</v>
      </c>
      <c r="I23" s="41">
        <f t="shared" si="9"/>
        <v>102.49587258424783</v>
      </c>
      <c r="J23" s="41">
        <f t="shared" si="10"/>
        <v>109.86120749479528</v>
      </c>
    </row>
    <row r="24" spans="1:15" ht="15" customHeight="1">
      <c r="A24" s="52" t="s">
        <v>19</v>
      </c>
      <c r="B24" s="55">
        <v>3917</v>
      </c>
      <c r="C24" s="54">
        <v>3291</v>
      </c>
      <c r="D24" s="55">
        <v>2843</v>
      </c>
      <c r="E24" s="54">
        <v>2425</v>
      </c>
      <c r="F24" s="40">
        <f t="shared" si="6"/>
        <v>-866</v>
      </c>
      <c r="G24" s="40">
        <f t="shared" si="7"/>
        <v>-418</v>
      </c>
      <c r="H24" s="41">
        <f t="shared" si="8"/>
        <v>61.909624712790404</v>
      </c>
      <c r="I24" s="41">
        <f t="shared" si="9"/>
        <v>73.685809784260101</v>
      </c>
      <c r="J24" s="41">
        <f t="shared" si="10"/>
        <v>85.297221245163556</v>
      </c>
    </row>
    <row r="25" spans="1:15" ht="15" customHeight="1">
      <c r="A25" s="52" t="s">
        <v>20</v>
      </c>
      <c r="B25" s="55">
        <v>0</v>
      </c>
      <c r="C25" s="54">
        <v>0</v>
      </c>
      <c r="D25" s="55">
        <v>108</v>
      </c>
      <c r="E25" s="54">
        <v>141</v>
      </c>
      <c r="F25" s="40">
        <f t="shared" si="6"/>
        <v>141</v>
      </c>
      <c r="G25" s="40">
        <f t="shared" si="7"/>
        <v>33</v>
      </c>
      <c r="H25" s="41">
        <v>0</v>
      </c>
      <c r="I25" s="41">
        <v>0</v>
      </c>
      <c r="J25" s="41">
        <f t="shared" si="10"/>
        <v>130.55555555555557</v>
      </c>
    </row>
    <row r="26" spans="1:15" ht="15" customHeight="1">
      <c r="A26" s="56" t="s">
        <v>4</v>
      </c>
      <c r="B26" s="57">
        <f>B20+B21+B22+B23+B24+B25</f>
        <v>4960919</v>
      </c>
      <c r="C26" s="57">
        <f>C20+C21+C22+C23+C24+C25</f>
        <v>4167889</v>
      </c>
      <c r="D26" s="57">
        <v>3958460</v>
      </c>
      <c r="E26" s="57">
        <v>4195589</v>
      </c>
      <c r="F26" s="49">
        <f t="shared" si="6"/>
        <v>27700</v>
      </c>
      <c r="G26" s="49">
        <f t="shared" si="7"/>
        <v>237129</v>
      </c>
      <c r="H26" s="50">
        <f t="shared" si="8"/>
        <v>84.572818060524668</v>
      </c>
      <c r="I26" s="50">
        <f t="shared" si="9"/>
        <v>100.66460503146797</v>
      </c>
      <c r="J26" s="50">
        <f t="shared" si="10"/>
        <v>105.99043567447947</v>
      </c>
    </row>
    <row r="27" spans="1:15" ht="15" customHeight="1">
      <c r="A27" s="52" t="s">
        <v>21</v>
      </c>
      <c r="B27" s="55"/>
      <c r="C27" s="55"/>
      <c r="D27" s="55"/>
      <c r="E27" s="55"/>
      <c r="F27" s="40"/>
      <c r="G27" s="40"/>
      <c r="H27" s="55"/>
      <c r="I27" s="55"/>
      <c r="J27" s="55"/>
    </row>
    <row r="28" spans="1:15" ht="15" customHeight="1">
      <c r="A28" s="52" t="s">
        <v>22</v>
      </c>
      <c r="B28" s="55">
        <v>763951</v>
      </c>
      <c r="C28" s="54">
        <v>642009</v>
      </c>
      <c r="D28" s="55">
        <v>602174</v>
      </c>
      <c r="E28" s="54">
        <v>626124</v>
      </c>
      <c r="F28" s="40">
        <f t="shared" ref="F28:F66" si="11">+E28-C28</f>
        <v>-15885</v>
      </c>
      <c r="G28" s="40">
        <f t="shared" ref="G28:G65" si="12">+E28-D28</f>
        <v>23950</v>
      </c>
      <c r="H28" s="41">
        <f t="shared" ref="H28:H66" si="13">+E28/B28*100</f>
        <v>81.958659652255179</v>
      </c>
      <c r="I28" s="41">
        <f t="shared" ref="I28:I66" si="14">+E28/C28*100</f>
        <v>97.525735620528692</v>
      </c>
      <c r="J28" s="41">
        <f t="shared" ref="J28:J65" si="15">+E28/D28*100</f>
        <v>103.97725574335657</v>
      </c>
    </row>
    <row r="29" spans="1:15" ht="15" customHeight="1">
      <c r="A29" s="52" t="s">
        <v>17</v>
      </c>
      <c r="B29" s="55">
        <v>112536</v>
      </c>
      <c r="C29" s="54">
        <v>94573</v>
      </c>
      <c r="D29" s="55">
        <v>88109</v>
      </c>
      <c r="E29" s="54">
        <v>88984</v>
      </c>
      <c r="F29" s="40">
        <f t="shared" si="11"/>
        <v>-5589</v>
      </c>
      <c r="G29" s="40">
        <f t="shared" si="12"/>
        <v>875</v>
      </c>
      <c r="H29" s="41">
        <f t="shared" si="13"/>
        <v>79.071585981374852</v>
      </c>
      <c r="I29" s="41">
        <f t="shared" si="14"/>
        <v>94.090279466655389</v>
      </c>
      <c r="J29" s="41">
        <f t="shared" si="15"/>
        <v>100.99308810677682</v>
      </c>
    </row>
    <row r="30" spans="1:15" ht="15" customHeight="1">
      <c r="A30" s="52" t="s">
        <v>23</v>
      </c>
      <c r="B30" s="55">
        <v>12545</v>
      </c>
      <c r="C30" s="54">
        <v>10543</v>
      </c>
      <c r="D30" s="55">
        <v>9471</v>
      </c>
      <c r="E30" s="54">
        <v>10455</v>
      </c>
      <c r="F30" s="40">
        <f t="shared" si="11"/>
        <v>-88</v>
      </c>
      <c r="G30" s="40">
        <f t="shared" si="12"/>
        <v>984</v>
      </c>
      <c r="H30" s="41">
        <f t="shared" si="13"/>
        <v>83.339976086090076</v>
      </c>
      <c r="I30" s="41">
        <f t="shared" si="14"/>
        <v>99.165322963103492</v>
      </c>
      <c r="J30" s="41">
        <f t="shared" si="15"/>
        <v>110.3896103896104</v>
      </c>
    </row>
    <row r="31" spans="1:15" ht="15" customHeight="1">
      <c r="A31" s="52" t="s">
        <v>19</v>
      </c>
      <c r="B31" s="55">
        <v>44630</v>
      </c>
      <c r="C31" s="54">
        <v>37506</v>
      </c>
      <c r="D31" s="55">
        <v>32779</v>
      </c>
      <c r="E31" s="54">
        <v>33289</v>
      </c>
      <c r="F31" s="40">
        <f t="shared" si="11"/>
        <v>-4217</v>
      </c>
      <c r="G31" s="40">
        <f t="shared" si="12"/>
        <v>510</v>
      </c>
      <c r="H31" s="41">
        <f t="shared" si="13"/>
        <v>74.588841586376873</v>
      </c>
      <c r="I31" s="41">
        <f t="shared" si="14"/>
        <v>88.756465632165515</v>
      </c>
      <c r="J31" s="41">
        <f t="shared" si="15"/>
        <v>101.55587418774215</v>
      </c>
    </row>
    <row r="32" spans="1:15" ht="15" customHeight="1">
      <c r="A32" s="52" t="s">
        <v>20</v>
      </c>
      <c r="B32" s="55">
        <v>0</v>
      </c>
      <c r="C32" s="54">
        <v>0</v>
      </c>
      <c r="D32" s="55">
        <v>162</v>
      </c>
      <c r="E32" s="54">
        <v>184</v>
      </c>
      <c r="F32" s="40">
        <f t="shared" si="11"/>
        <v>184</v>
      </c>
      <c r="G32" s="40">
        <f t="shared" si="12"/>
        <v>22</v>
      </c>
      <c r="H32" s="41">
        <v>0</v>
      </c>
      <c r="I32" s="41">
        <v>0</v>
      </c>
      <c r="J32" s="41">
        <f t="shared" si="15"/>
        <v>113.58024691358024</v>
      </c>
    </row>
    <row r="33" spans="1:10" ht="15" customHeight="1">
      <c r="A33" s="56" t="s">
        <v>4</v>
      </c>
      <c r="B33" s="57">
        <f>B28+B29+B30+B31+B32</f>
        <v>933662</v>
      </c>
      <c r="C33" s="57">
        <f>C28+C29+C30+C31+C32</f>
        <v>784631</v>
      </c>
      <c r="D33" s="57">
        <v>732695</v>
      </c>
      <c r="E33" s="57">
        <v>759036</v>
      </c>
      <c r="F33" s="57">
        <f t="shared" si="11"/>
        <v>-25595</v>
      </c>
      <c r="G33" s="49">
        <f t="shared" si="12"/>
        <v>26341</v>
      </c>
      <c r="H33" s="50">
        <f t="shared" si="13"/>
        <v>81.296657676975187</v>
      </c>
      <c r="I33" s="50">
        <f t="shared" si="14"/>
        <v>96.737957077913066</v>
      </c>
      <c r="J33" s="50">
        <f t="shared" si="15"/>
        <v>103.59508390257884</v>
      </c>
    </row>
    <row r="34" spans="1:10" ht="15" customHeight="1">
      <c r="A34" s="52" t="s">
        <v>24</v>
      </c>
      <c r="B34" s="55"/>
      <c r="C34" s="55"/>
      <c r="D34" s="52"/>
      <c r="E34" s="52"/>
      <c r="F34" s="52"/>
      <c r="G34" s="40"/>
      <c r="H34" s="55"/>
      <c r="I34" s="55"/>
      <c r="J34" s="55"/>
    </row>
    <row r="35" spans="1:10" ht="15" customHeight="1">
      <c r="A35" s="52" t="s">
        <v>15</v>
      </c>
      <c r="B35" s="53">
        <f t="shared" ref="B35:E36" si="16">+B20</f>
        <v>4344570</v>
      </c>
      <c r="C35" s="53">
        <f t="shared" si="16"/>
        <v>3650067</v>
      </c>
      <c r="D35" s="53">
        <f t="shared" ref="D35" si="17">+D20</f>
        <v>3461360</v>
      </c>
      <c r="E35" s="53">
        <f t="shared" si="16"/>
        <v>3688196</v>
      </c>
      <c r="F35" s="40">
        <f t="shared" si="11"/>
        <v>38129</v>
      </c>
      <c r="G35" s="40">
        <f t="shared" si="12"/>
        <v>226836</v>
      </c>
      <c r="H35" s="41">
        <f t="shared" si="13"/>
        <v>84.89208368146906</v>
      </c>
      <c r="I35" s="41">
        <f t="shared" si="14"/>
        <v>101.04461096193577</v>
      </c>
      <c r="J35" s="41">
        <f t="shared" si="15"/>
        <v>106.55337786303649</v>
      </c>
    </row>
    <row r="36" spans="1:10" ht="15" customHeight="1">
      <c r="A36" s="52" t="s">
        <v>16</v>
      </c>
      <c r="B36" s="53">
        <f t="shared" si="16"/>
        <v>131416</v>
      </c>
      <c r="C36" s="53">
        <f t="shared" si="16"/>
        <v>110409</v>
      </c>
      <c r="D36" s="53">
        <f t="shared" ref="D36" si="18">+D21</f>
        <v>108812</v>
      </c>
      <c r="E36" s="53">
        <f t="shared" si="16"/>
        <v>100686</v>
      </c>
      <c r="F36" s="40">
        <f t="shared" si="11"/>
        <v>-9723</v>
      </c>
      <c r="G36" s="40">
        <f t="shared" si="12"/>
        <v>-8126</v>
      </c>
      <c r="H36" s="41">
        <f t="shared" si="13"/>
        <v>76.616241553539894</v>
      </c>
      <c r="I36" s="41">
        <f t="shared" si="14"/>
        <v>91.193652691356689</v>
      </c>
      <c r="J36" s="41">
        <f t="shared" si="15"/>
        <v>92.532073668345404</v>
      </c>
    </row>
    <row r="37" spans="1:10" ht="15" customHeight="1">
      <c r="A37" s="52" t="s">
        <v>22</v>
      </c>
      <c r="B37" s="53">
        <f>+B28</f>
        <v>763951</v>
      </c>
      <c r="C37" s="53">
        <f>+C28</f>
        <v>642009</v>
      </c>
      <c r="D37" s="53">
        <f>+D28</f>
        <v>602174</v>
      </c>
      <c r="E37" s="53">
        <f>+E28</f>
        <v>626124</v>
      </c>
      <c r="F37" s="40">
        <f t="shared" si="11"/>
        <v>-15885</v>
      </c>
      <c r="G37" s="40">
        <f t="shared" si="12"/>
        <v>23950</v>
      </c>
      <c r="H37" s="41">
        <f t="shared" si="13"/>
        <v>81.958659652255179</v>
      </c>
      <c r="I37" s="41">
        <f t="shared" si="14"/>
        <v>97.525735620528692</v>
      </c>
      <c r="J37" s="41">
        <f t="shared" si="15"/>
        <v>103.97725574335657</v>
      </c>
    </row>
    <row r="38" spans="1:10" ht="15" customHeight="1">
      <c r="A38" s="52" t="s">
        <v>17</v>
      </c>
      <c r="B38" s="53">
        <f t="shared" ref="B38:E41" si="19">+B22+B29</f>
        <v>556783</v>
      </c>
      <c r="C38" s="53">
        <f>+C22+C29</f>
        <v>467804</v>
      </c>
      <c r="D38" s="53">
        <f>+D22+D29</f>
        <v>444626</v>
      </c>
      <c r="E38" s="53">
        <f t="shared" si="19"/>
        <v>461463</v>
      </c>
      <c r="F38" s="40">
        <f t="shared" si="11"/>
        <v>-6341</v>
      </c>
      <c r="G38" s="40">
        <f t="shared" si="12"/>
        <v>16837</v>
      </c>
      <c r="H38" s="41">
        <f t="shared" si="13"/>
        <v>82.880224432139627</v>
      </c>
      <c r="I38" s="41">
        <f t="shared" si="14"/>
        <v>98.644517789501577</v>
      </c>
      <c r="J38" s="41">
        <f t="shared" si="15"/>
        <v>103.78677810114567</v>
      </c>
    </row>
    <row r="39" spans="1:10" ht="15" customHeight="1">
      <c r="A39" s="52" t="s">
        <v>18</v>
      </c>
      <c r="B39" s="53">
        <f t="shared" si="19"/>
        <v>49314</v>
      </c>
      <c r="C39" s="53">
        <f t="shared" si="19"/>
        <v>41434</v>
      </c>
      <c r="D39" s="53">
        <f t="shared" ref="D39" si="20">+D23+D30</f>
        <v>38291</v>
      </c>
      <c r="E39" s="53">
        <f t="shared" si="19"/>
        <v>42117</v>
      </c>
      <c r="F39" s="40">
        <f t="shared" si="11"/>
        <v>683</v>
      </c>
      <c r="G39" s="40">
        <f t="shared" si="12"/>
        <v>3826</v>
      </c>
      <c r="H39" s="41">
        <f t="shared" si="13"/>
        <v>85.40576712495438</v>
      </c>
      <c r="I39" s="41">
        <f t="shared" si="14"/>
        <v>101.64840469179902</v>
      </c>
      <c r="J39" s="41">
        <f t="shared" si="15"/>
        <v>109.99190410279178</v>
      </c>
    </row>
    <row r="40" spans="1:10" ht="15" customHeight="1">
      <c r="A40" s="52" t="s">
        <v>19</v>
      </c>
      <c r="B40" s="53">
        <f t="shared" si="19"/>
        <v>48547</v>
      </c>
      <c r="C40" s="53">
        <f t="shared" si="19"/>
        <v>40797</v>
      </c>
      <c r="D40" s="53">
        <f t="shared" ref="D40" si="21">+D24+D31</f>
        <v>35622</v>
      </c>
      <c r="E40" s="53">
        <f t="shared" si="19"/>
        <v>35714</v>
      </c>
      <c r="F40" s="40">
        <f t="shared" si="11"/>
        <v>-5083</v>
      </c>
      <c r="G40" s="40">
        <f t="shared" si="12"/>
        <v>92</v>
      </c>
      <c r="H40" s="41">
        <f t="shared" si="13"/>
        <v>73.565822810884299</v>
      </c>
      <c r="I40" s="41">
        <f t="shared" si="14"/>
        <v>87.540750545383233</v>
      </c>
      <c r="J40" s="41">
        <f t="shared" si="15"/>
        <v>100.25826736286565</v>
      </c>
    </row>
    <row r="41" spans="1:10" ht="15" customHeight="1">
      <c r="A41" s="52" t="s">
        <v>20</v>
      </c>
      <c r="B41" s="53">
        <f t="shared" si="19"/>
        <v>0</v>
      </c>
      <c r="C41" s="53">
        <f t="shared" si="19"/>
        <v>0</v>
      </c>
      <c r="D41" s="53">
        <f t="shared" ref="D41" si="22">+D25+D32</f>
        <v>270</v>
      </c>
      <c r="E41" s="53">
        <f t="shared" si="19"/>
        <v>325</v>
      </c>
      <c r="F41" s="40">
        <f t="shared" si="11"/>
        <v>325</v>
      </c>
      <c r="G41" s="40">
        <f t="shared" si="12"/>
        <v>55</v>
      </c>
      <c r="H41" s="41">
        <v>0</v>
      </c>
      <c r="I41" s="41">
        <v>0</v>
      </c>
      <c r="J41" s="41">
        <f t="shared" si="15"/>
        <v>120.37037037037037</v>
      </c>
    </row>
    <row r="42" spans="1:10" ht="15" customHeight="1">
      <c r="A42" s="56" t="s">
        <v>25</v>
      </c>
      <c r="B42" s="57">
        <f>SUM(B35:B41)</f>
        <v>5894581</v>
      </c>
      <c r="C42" s="57">
        <f>SUM(C35:C41)</f>
        <v>4952520</v>
      </c>
      <c r="D42" s="57">
        <f>SUM(D35:D41)</f>
        <v>4691155</v>
      </c>
      <c r="E42" s="57">
        <f>SUM(E35:E41)</f>
        <v>4954625</v>
      </c>
      <c r="F42" s="49">
        <f>+E42-C42</f>
        <v>2105</v>
      </c>
      <c r="G42" s="49">
        <f>+E42-D42</f>
        <v>263470</v>
      </c>
      <c r="H42" s="50">
        <f>+E42/B42*100</f>
        <v>84.053896282025804</v>
      </c>
      <c r="I42" s="50">
        <f>+E42/C42*100</f>
        <v>100.04250361432159</v>
      </c>
      <c r="J42" s="50">
        <f>+E42/D42*100</f>
        <v>105.6163141060144</v>
      </c>
    </row>
    <row r="43" spans="1:10" ht="15" customHeight="1">
      <c r="A43" s="52" t="s">
        <v>26</v>
      </c>
      <c r="B43" s="52"/>
      <c r="C43" s="52"/>
      <c r="D43" s="52"/>
      <c r="E43" s="52"/>
      <c r="F43" s="55"/>
      <c r="G43" s="40"/>
      <c r="H43" s="52"/>
      <c r="I43" s="52"/>
      <c r="J43" s="52"/>
    </row>
    <row r="44" spans="1:10" ht="15" customHeight="1">
      <c r="A44" s="55" t="s">
        <v>27</v>
      </c>
      <c r="B44" s="55">
        <v>3497</v>
      </c>
      <c r="C44" s="58">
        <v>2933</v>
      </c>
      <c r="D44" s="53">
        <v>2842</v>
      </c>
      <c r="E44" s="53">
        <v>2954</v>
      </c>
      <c r="F44" s="40">
        <f t="shared" si="11"/>
        <v>21</v>
      </c>
      <c r="G44" s="40">
        <f t="shared" si="12"/>
        <v>112</v>
      </c>
      <c r="H44" s="41">
        <f t="shared" si="13"/>
        <v>84.472404918501582</v>
      </c>
      <c r="I44" s="41">
        <f t="shared" si="14"/>
        <v>100.71599045346062</v>
      </c>
      <c r="J44" s="41">
        <f t="shared" si="15"/>
        <v>103.94088669950739</v>
      </c>
    </row>
    <row r="45" spans="1:10" ht="15" customHeight="1">
      <c r="A45" s="55" t="s">
        <v>28</v>
      </c>
      <c r="B45" s="55">
        <v>23777</v>
      </c>
      <c r="C45" s="58">
        <v>19854</v>
      </c>
      <c r="D45" s="53">
        <v>18602</v>
      </c>
      <c r="E45" s="53">
        <v>19258</v>
      </c>
      <c r="F45" s="40">
        <f t="shared" si="11"/>
        <v>-596</v>
      </c>
      <c r="G45" s="40">
        <f t="shared" si="12"/>
        <v>656</v>
      </c>
      <c r="H45" s="41">
        <f t="shared" si="13"/>
        <v>80.994238129284597</v>
      </c>
      <c r="I45" s="41">
        <f t="shared" si="14"/>
        <v>96.998086028004437</v>
      </c>
      <c r="J45" s="41">
        <f t="shared" si="15"/>
        <v>103.52650252661005</v>
      </c>
    </row>
    <row r="46" spans="1:10" ht="15" customHeight="1">
      <c r="A46" s="55" t="s">
        <v>29</v>
      </c>
      <c r="B46" s="55">
        <v>270</v>
      </c>
      <c r="C46" s="58">
        <v>222</v>
      </c>
      <c r="D46" s="53">
        <v>209</v>
      </c>
      <c r="E46" s="53">
        <v>104</v>
      </c>
      <c r="F46" s="40">
        <f t="shared" si="11"/>
        <v>-118</v>
      </c>
      <c r="G46" s="40">
        <f t="shared" si="12"/>
        <v>-105</v>
      </c>
      <c r="H46" s="41">
        <f t="shared" si="13"/>
        <v>38.518518518518519</v>
      </c>
      <c r="I46" s="41">
        <f t="shared" si="14"/>
        <v>46.846846846846844</v>
      </c>
      <c r="J46" s="41">
        <f t="shared" si="15"/>
        <v>49.760765550239235</v>
      </c>
    </row>
    <row r="47" spans="1:10" ht="15" customHeight="1">
      <c r="A47" s="58" t="s">
        <v>30</v>
      </c>
      <c r="B47" s="58">
        <v>359</v>
      </c>
      <c r="C47" s="58">
        <v>301</v>
      </c>
      <c r="D47" s="53">
        <v>275</v>
      </c>
      <c r="E47" s="53">
        <v>272</v>
      </c>
      <c r="F47" s="40">
        <f t="shared" si="11"/>
        <v>-29</v>
      </c>
      <c r="G47" s="40">
        <f t="shared" si="12"/>
        <v>-3</v>
      </c>
      <c r="H47" s="41">
        <f t="shared" si="13"/>
        <v>75.766016713091915</v>
      </c>
      <c r="I47" s="41">
        <f t="shared" si="14"/>
        <v>90.365448504983391</v>
      </c>
      <c r="J47" s="41">
        <f t="shared" si="15"/>
        <v>98.909090909090907</v>
      </c>
    </row>
    <row r="48" spans="1:10" ht="15" customHeight="1">
      <c r="A48" s="58" t="s">
        <v>31</v>
      </c>
      <c r="B48" s="58">
        <v>717</v>
      </c>
      <c r="C48" s="58">
        <v>553</v>
      </c>
      <c r="D48" s="53">
        <v>537</v>
      </c>
      <c r="E48" s="53">
        <v>401</v>
      </c>
      <c r="F48" s="40">
        <f t="shared" si="11"/>
        <v>-152</v>
      </c>
      <c r="G48" s="40">
        <f t="shared" si="12"/>
        <v>-136</v>
      </c>
      <c r="H48" s="41">
        <f t="shared" si="13"/>
        <v>55.927475592747555</v>
      </c>
      <c r="I48" s="41">
        <f t="shared" si="14"/>
        <v>72.513562386980112</v>
      </c>
      <c r="J48" s="41">
        <f t="shared" si="15"/>
        <v>74.674115456238368</v>
      </c>
    </row>
    <row r="49" spans="1:10" ht="15" customHeight="1">
      <c r="A49" s="58" t="s">
        <v>32</v>
      </c>
      <c r="B49" s="58">
        <v>0</v>
      </c>
      <c r="C49" s="58">
        <v>0</v>
      </c>
      <c r="D49" s="53">
        <v>0</v>
      </c>
      <c r="E49" s="53">
        <v>0</v>
      </c>
      <c r="F49" s="40">
        <f t="shared" si="11"/>
        <v>0</v>
      </c>
      <c r="G49" s="40">
        <f t="shared" si="12"/>
        <v>0</v>
      </c>
      <c r="H49" s="40">
        <v>0</v>
      </c>
      <c r="I49" s="40">
        <v>0</v>
      </c>
      <c r="J49" s="40">
        <v>0</v>
      </c>
    </row>
    <row r="50" spans="1:10" ht="15" customHeight="1">
      <c r="A50" s="52" t="s">
        <v>33</v>
      </c>
      <c r="B50" s="55">
        <v>0</v>
      </c>
      <c r="C50" s="58">
        <v>0</v>
      </c>
      <c r="D50" s="53">
        <v>0</v>
      </c>
      <c r="E50" s="53">
        <v>0</v>
      </c>
      <c r="F50" s="40">
        <f t="shared" si="11"/>
        <v>0</v>
      </c>
      <c r="G50" s="40">
        <f t="shared" si="12"/>
        <v>0</v>
      </c>
      <c r="H50" s="40">
        <v>0</v>
      </c>
      <c r="I50" s="40">
        <v>0</v>
      </c>
      <c r="J50" s="40">
        <v>0</v>
      </c>
    </row>
    <row r="51" spans="1:10" s="61" customFormat="1" ht="31.5" customHeight="1">
      <c r="A51" s="59" t="s">
        <v>34</v>
      </c>
      <c r="B51" s="59">
        <v>14467</v>
      </c>
      <c r="C51" s="58">
        <v>12510</v>
      </c>
      <c r="D51" s="60">
        <v>11700</v>
      </c>
      <c r="E51" s="60">
        <v>11660</v>
      </c>
      <c r="F51" s="40">
        <f t="shared" si="11"/>
        <v>-850</v>
      </c>
      <c r="G51" s="40">
        <f t="shared" si="12"/>
        <v>-40</v>
      </c>
      <c r="H51" s="45">
        <f t="shared" si="13"/>
        <v>80.597221262182899</v>
      </c>
      <c r="I51" s="45">
        <f t="shared" si="14"/>
        <v>93.205435651478822</v>
      </c>
      <c r="J51" s="45">
        <f t="shared" si="15"/>
        <v>99.658119658119659</v>
      </c>
    </row>
    <row r="52" spans="1:10" ht="15" customHeight="1">
      <c r="A52" s="52" t="s">
        <v>35</v>
      </c>
      <c r="B52" s="55">
        <v>100</v>
      </c>
      <c r="C52" s="58">
        <v>83</v>
      </c>
      <c r="D52" s="53">
        <v>85</v>
      </c>
      <c r="E52" s="53">
        <v>79</v>
      </c>
      <c r="F52" s="40">
        <f t="shared" si="11"/>
        <v>-4</v>
      </c>
      <c r="G52" s="40">
        <f t="shared" si="12"/>
        <v>-6</v>
      </c>
      <c r="H52" s="41">
        <f t="shared" si="13"/>
        <v>79</v>
      </c>
      <c r="I52" s="41">
        <f t="shared" si="14"/>
        <v>95.180722891566262</v>
      </c>
      <c r="J52" s="41">
        <f t="shared" si="15"/>
        <v>92.941176470588232</v>
      </c>
    </row>
    <row r="53" spans="1:10" ht="15" customHeight="1">
      <c r="A53" s="52" t="s">
        <v>36</v>
      </c>
      <c r="B53" s="55">
        <v>80</v>
      </c>
      <c r="C53" s="58">
        <v>73</v>
      </c>
      <c r="D53" s="53">
        <v>66</v>
      </c>
      <c r="E53" s="53">
        <v>51</v>
      </c>
      <c r="F53" s="40">
        <f t="shared" si="11"/>
        <v>-22</v>
      </c>
      <c r="G53" s="40">
        <f t="shared" si="12"/>
        <v>-15</v>
      </c>
      <c r="H53" s="41">
        <f t="shared" si="13"/>
        <v>63.749999999999993</v>
      </c>
      <c r="I53" s="41">
        <f t="shared" si="14"/>
        <v>69.863013698630141</v>
      </c>
      <c r="J53" s="41">
        <f t="shared" si="15"/>
        <v>77.272727272727266</v>
      </c>
    </row>
    <row r="54" spans="1:10" ht="15" customHeight="1">
      <c r="A54" s="52" t="s">
        <v>37</v>
      </c>
      <c r="B54" s="55">
        <v>163</v>
      </c>
      <c r="C54" s="58">
        <v>137</v>
      </c>
      <c r="D54" s="53">
        <v>288</v>
      </c>
      <c r="E54" s="53">
        <v>177</v>
      </c>
      <c r="F54" s="40">
        <f t="shared" si="11"/>
        <v>40</v>
      </c>
      <c r="G54" s="40">
        <f t="shared" si="12"/>
        <v>-111</v>
      </c>
      <c r="H54" s="41">
        <f t="shared" si="13"/>
        <v>108.58895705521472</v>
      </c>
      <c r="I54" s="41">
        <f t="shared" si="14"/>
        <v>129.19708029197082</v>
      </c>
      <c r="J54" s="41">
        <f t="shared" si="15"/>
        <v>61.458333333333336</v>
      </c>
    </row>
    <row r="55" spans="1:10" ht="15" customHeight="1">
      <c r="A55" s="52" t="s">
        <v>38</v>
      </c>
      <c r="B55" s="55">
        <v>0</v>
      </c>
      <c r="C55" s="58">
        <v>0</v>
      </c>
      <c r="D55" s="62">
        <v>-108</v>
      </c>
      <c r="E55" s="62">
        <v>-99</v>
      </c>
      <c r="F55" s="40">
        <f t="shared" si="11"/>
        <v>-99</v>
      </c>
      <c r="G55" s="40">
        <f t="shared" si="12"/>
        <v>9</v>
      </c>
      <c r="H55" s="41">
        <v>0</v>
      </c>
      <c r="I55" s="41">
        <v>0</v>
      </c>
      <c r="J55" s="41">
        <f t="shared" si="15"/>
        <v>91.666666666666657</v>
      </c>
    </row>
    <row r="56" spans="1:10" ht="15" customHeight="1">
      <c r="A56" s="63" t="s">
        <v>39</v>
      </c>
      <c r="B56" s="55">
        <v>2235</v>
      </c>
      <c r="C56" s="58">
        <v>1853</v>
      </c>
      <c r="D56" s="64">
        <v>1912</v>
      </c>
      <c r="E56" s="64">
        <v>2055</v>
      </c>
      <c r="F56" s="40">
        <f t="shared" si="11"/>
        <v>202</v>
      </c>
      <c r="G56" s="40">
        <f t="shared" si="12"/>
        <v>143</v>
      </c>
      <c r="H56" s="41">
        <f t="shared" si="13"/>
        <v>91.946308724832221</v>
      </c>
      <c r="I56" s="41">
        <f t="shared" si="14"/>
        <v>110.90124123043712</v>
      </c>
      <c r="J56" s="41">
        <f t="shared" si="15"/>
        <v>107.47907949790796</v>
      </c>
    </row>
    <row r="57" spans="1:10" ht="15" customHeight="1">
      <c r="A57" s="63" t="s">
        <v>25</v>
      </c>
      <c r="B57" s="57">
        <f>+B44+B45+B46+B47+B48+B49+B50+B51+B52+B53+B54+B55+B56</f>
        <v>45665</v>
      </c>
      <c r="C57" s="57">
        <v>38519</v>
      </c>
      <c r="D57" s="57">
        <v>36408</v>
      </c>
      <c r="E57" s="57">
        <f t="shared" ref="E57" si="23">+E44+E45+E46+E47+E48+E49+E50+E51+E52+E53+E54+E55+E56</f>
        <v>36912</v>
      </c>
      <c r="F57" s="49">
        <f t="shared" si="11"/>
        <v>-1607</v>
      </c>
      <c r="G57" s="49">
        <f t="shared" si="12"/>
        <v>504</v>
      </c>
      <c r="H57" s="50">
        <f t="shared" si="13"/>
        <v>80.832147158655417</v>
      </c>
      <c r="I57" s="50">
        <f t="shared" si="14"/>
        <v>95.828032918819289</v>
      </c>
      <c r="J57" s="50">
        <f t="shared" si="15"/>
        <v>101.38431114040871</v>
      </c>
    </row>
    <row r="58" spans="1:10" ht="15" customHeight="1">
      <c r="A58" s="65" t="s">
        <v>40</v>
      </c>
      <c r="B58" s="55"/>
      <c r="C58" s="55"/>
      <c r="D58" s="55"/>
      <c r="E58" s="55"/>
      <c r="F58" s="55"/>
      <c r="G58" s="40"/>
      <c r="H58" s="66"/>
      <c r="I58" s="66"/>
      <c r="J58" s="67"/>
    </row>
    <row r="59" spans="1:10" ht="15" customHeight="1">
      <c r="A59" s="68" t="s">
        <v>41</v>
      </c>
      <c r="B59" s="69">
        <v>7871</v>
      </c>
      <c r="C59" s="69">
        <v>5717</v>
      </c>
      <c r="D59" s="69">
        <v>5344</v>
      </c>
      <c r="E59" s="69">
        <v>3899</v>
      </c>
      <c r="F59" s="40">
        <f t="shared" si="11"/>
        <v>-1818</v>
      </c>
      <c r="G59" s="40">
        <f t="shared" si="12"/>
        <v>-1445</v>
      </c>
      <c r="H59" s="41">
        <f t="shared" si="13"/>
        <v>49.536272392326261</v>
      </c>
      <c r="I59" s="41">
        <f t="shared" si="14"/>
        <v>68.20010495014867</v>
      </c>
      <c r="J59" s="41">
        <f t="shared" si="15"/>
        <v>72.960329341317362</v>
      </c>
    </row>
    <row r="60" spans="1:10" ht="15" customHeight="1">
      <c r="A60" s="70" t="s">
        <v>42</v>
      </c>
      <c r="B60" s="71">
        <v>14657</v>
      </c>
      <c r="C60" s="71">
        <v>12138</v>
      </c>
      <c r="D60" s="71">
        <v>23854</v>
      </c>
      <c r="E60" s="71">
        <v>8980</v>
      </c>
      <c r="F60" s="40">
        <f t="shared" si="11"/>
        <v>-3158</v>
      </c>
      <c r="G60" s="40">
        <f t="shared" si="12"/>
        <v>-14874</v>
      </c>
      <c r="H60" s="41">
        <f t="shared" si="13"/>
        <v>61.267653680835096</v>
      </c>
      <c r="I60" s="41">
        <f t="shared" si="14"/>
        <v>73.982534190146637</v>
      </c>
      <c r="J60" s="41">
        <f t="shared" si="15"/>
        <v>37.64567787373187</v>
      </c>
    </row>
    <row r="61" spans="1:10" ht="15" customHeight="1">
      <c r="A61" s="72" t="s">
        <v>43</v>
      </c>
      <c r="B61" s="73">
        <f>+B59+B60</f>
        <v>22528</v>
      </c>
      <c r="C61" s="73">
        <f t="shared" ref="C61:E61" si="24">+C59+C60</f>
        <v>17855</v>
      </c>
      <c r="D61" s="73">
        <f t="shared" si="24"/>
        <v>29198</v>
      </c>
      <c r="E61" s="73">
        <f t="shared" si="24"/>
        <v>12879</v>
      </c>
      <c r="F61" s="73">
        <f t="shared" si="11"/>
        <v>-4976</v>
      </c>
      <c r="G61" s="73">
        <f t="shared" si="12"/>
        <v>-16319</v>
      </c>
      <c r="H61" s="50">
        <f>+E61/B61*100</f>
        <v>57.168856534090907</v>
      </c>
      <c r="I61" s="50">
        <f>+E61/C61*100</f>
        <v>72.131055726687194</v>
      </c>
      <c r="J61" s="50">
        <f>+E61/D61*100</f>
        <v>44.109185560654836</v>
      </c>
    </row>
    <row r="62" spans="1:10" ht="18" customHeight="1">
      <c r="A62" s="52" t="s">
        <v>44</v>
      </c>
      <c r="B62" s="52"/>
      <c r="C62" s="52"/>
      <c r="D62" s="52"/>
      <c r="E62" s="52"/>
      <c r="F62" s="52"/>
      <c r="G62" s="40"/>
      <c r="H62" s="66"/>
      <c r="I62" s="66"/>
      <c r="J62" s="67"/>
    </row>
    <row r="63" spans="1:10" ht="14.25" customHeight="1">
      <c r="A63" s="74" t="s">
        <v>45</v>
      </c>
      <c r="B63" s="55">
        <v>171896</v>
      </c>
      <c r="C63" s="55">
        <v>142632</v>
      </c>
      <c r="D63" s="55">
        <v>145788</v>
      </c>
      <c r="E63" s="55">
        <v>147476</v>
      </c>
      <c r="F63" s="40">
        <f t="shared" si="11"/>
        <v>4844</v>
      </c>
      <c r="G63" s="40">
        <f t="shared" si="12"/>
        <v>1688</v>
      </c>
      <c r="H63" s="41">
        <f t="shared" si="13"/>
        <v>85.793735747195981</v>
      </c>
      <c r="I63" s="41">
        <f t="shared" si="14"/>
        <v>103.39615233608166</v>
      </c>
      <c r="J63" s="41">
        <f t="shared" si="15"/>
        <v>101.15784563887289</v>
      </c>
    </row>
    <row r="64" spans="1:10" ht="15" customHeight="1">
      <c r="A64" s="74" t="s">
        <v>46</v>
      </c>
      <c r="B64" s="55">
        <v>0</v>
      </c>
      <c r="C64" s="55">
        <v>0</v>
      </c>
      <c r="D64" s="55">
        <v>-162</v>
      </c>
      <c r="E64" s="55">
        <v>-226</v>
      </c>
      <c r="F64" s="40">
        <f t="shared" si="11"/>
        <v>-226</v>
      </c>
      <c r="G64" s="40">
        <f t="shared" si="12"/>
        <v>-64</v>
      </c>
      <c r="H64" s="41">
        <v>0</v>
      </c>
      <c r="I64" s="41">
        <v>0</v>
      </c>
      <c r="J64" s="41">
        <f t="shared" si="15"/>
        <v>139.50617283950618</v>
      </c>
    </row>
    <row r="65" spans="1:10" ht="15" customHeight="1">
      <c r="A65" s="74" t="s">
        <v>47</v>
      </c>
      <c r="B65" s="55">
        <v>0</v>
      </c>
      <c r="C65" s="55">
        <v>0</v>
      </c>
      <c r="D65" s="55">
        <v>33</v>
      </c>
      <c r="E65" s="55">
        <v>108</v>
      </c>
      <c r="F65" s="40">
        <f t="shared" si="11"/>
        <v>108</v>
      </c>
      <c r="G65" s="40">
        <f t="shared" si="12"/>
        <v>75</v>
      </c>
      <c r="H65" s="41">
        <v>0</v>
      </c>
      <c r="I65" s="41">
        <v>0</v>
      </c>
      <c r="J65" s="41">
        <f t="shared" si="15"/>
        <v>327.27272727272731</v>
      </c>
    </row>
    <row r="66" spans="1:10" ht="17.25" customHeight="1">
      <c r="A66" s="75" t="s">
        <v>25</v>
      </c>
      <c r="B66" s="57">
        <f>SUM(B63:B65)</f>
        <v>171896</v>
      </c>
      <c r="C66" s="57">
        <f t="shared" ref="C66:E66" si="25">SUM(C63:C65)</f>
        <v>142632</v>
      </c>
      <c r="D66" s="57">
        <f t="shared" si="25"/>
        <v>145659</v>
      </c>
      <c r="E66" s="57">
        <f t="shared" si="25"/>
        <v>147358</v>
      </c>
      <c r="F66" s="57">
        <f t="shared" si="11"/>
        <v>4726</v>
      </c>
      <c r="G66" s="49">
        <f t="shared" ref="G66" si="26">+E66-D66</f>
        <v>1699</v>
      </c>
      <c r="H66" s="50">
        <f t="shared" si="13"/>
        <v>85.725089589053852</v>
      </c>
      <c r="I66" s="50">
        <f t="shared" si="14"/>
        <v>103.31342195299793</v>
      </c>
      <c r="J66" s="50">
        <f t="shared" ref="J66" si="27">+E66/D66*100</f>
        <v>101.16642294674547</v>
      </c>
    </row>
    <row r="68" spans="1:10" ht="15" customHeight="1">
      <c r="C68" s="76"/>
      <c r="E68" s="76"/>
    </row>
    <row r="69" spans="1:10" ht="15" customHeight="1">
      <c r="A69" s="12"/>
    </row>
    <row r="70" spans="1:10" ht="15" customHeight="1">
      <c r="A70" s="12"/>
    </row>
    <row r="71" spans="1:10" ht="15" customHeight="1">
      <c r="C71" s="76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27"/>
  <sheetViews>
    <sheetView topLeftCell="C1" workbookViewId="0">
      <selection activeCell="A49" sqref="A49"/>
    </sheetView>
  </sheetViews>
  <sheetFormatPr defaultColWidth="7.85546875" defaultRowHeight="15"/>
  <cols>
    <col min="1" max="1" width="44.5703125" style="17" customWidth="1"/>
    <col min="2" max="11" width="12.28515625" style="17" customWidth="1"/>
    <col min="12" max="12" width="12.85546875" style="17" customWidth="1"/>
    <col min="13" max="13" width="13.42578125" style="17" customWidth="1"/>
    <col min="14" max="14" width="11.28515625" style="17" customWidth="1"/>
    <col min="15" max="16384" width="7.85546875" style="17"/>
  </cols>
  <sheetData>
    <row r="6" spans="1:14" ht="19.5" customHeight="1">
      <c r="A6" s="17" t="s">
        <v>92</v>
      </c>
    </row>
    <row r="7" spans="1:14">
      <c r="L7" s="18" t="s">
        <v>3</v>
      </c>
    </row>
    <row r="8" spans="1:14" ht="44.25" customHeight="1">
      <c r="A8" s="19" t="s">
        <v>1</v>
      </c>
      <c r="B8" s="20" t="s">
        <v>73</v>
      </c>
      <c r="C8" s="20" t="s">
        <v>74</v>
      </c>
      <c r="D8" s="20" t="s">
        <v>96</v>
      </c>
      <c r="E8" s="20" t="s">
        <v>97</v>
      </c>
      <c r="F8" s="20" t="s">
        <v>98</v>
      </c>
      <c r="G8" s="20" t="s">
        <v>99</v>
      </c>
      <c r="H8" s="20" t="s">
        <v>101</v>
      </c>
      <c r="I8" s="20" t="s">
        <v>102</v>
      </c>
      <c r="J8" s="20" t="s">
        <v>103</v>
      </c>
      <c r="K8" s="20" t="s">
        <v>104</v>
      </c>
      <c r="L8" s="81" t="s">
        <v>109</v>
      </c>
    </row>
    <row r="9" spans="1:14" ht="22.5" customHeight="1">
      <c r="A9" s="21" t="s">
        <v>48</v>
      </c>
      <c r="B9" s="22">
        <f>+B11+B12+B13+B15+B16+B17+B18</f>
        <v>545398</v>
      </c>
      <c r="C9" s="22">
        <f t="shared" ref="C9:K9" si="0">+C11+C12+C13+C15+C16+C17+C18</f>
        <v>558932</v>
      </c>
      <c r="D9" s="22">
        <f t="shared" si="0"/>
        <v>558253</v>
      </c>
      <c r="E9" s="22">
        <f t="shared" si="0"/>
        <v>566365</v>
      </c>
      <c r="F9" s="22">
        <f t="shared" si="0"/>
        <v>550065</v>
      </c>
      <c r="G9" s="22">
        <f t="shared" si="0"/>
        <v>511791</v>
      </c>
      <c r="H9" s="22">
        <f t="shared" si="0"/>
        <v>551470</v>
      </c>
      <c r="I9" s="22">
        <f t="shared" si="0"/>
        <v>584302</v>
      </c>
      <c r="J9" s="22">
        <f t="shared" si="0"/>
        <v>512874</v>
      </c>
      <c r="K9" s="22">
        <f t="shared" si="0"/>
        <v>638652</v>
      </c>
      <c r="L9" s="22">
        <f>+L11+L12+L13+L15+L16+L17+L18</f>
        <v>5578102</v>
      </c>
      <c r="N9" s="23"/>
    </row>
    <row r="10" spans="1:14" ht="22.5" customHeight="1">
      <c r="A10" s="21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N10" s="23"/>
    </row>
    <row r="11" spans="1:14" ht="22.5" customHeight="1">
      <c r="A11" s="21" t="s">
        <v>49</v>
      </c>
      <c r="B11" s="22">
        <v>37511</v>
      </c>
      <c r="C11" s="22">
        <v>38233</v>
      </c>
      <c r="D11" s="22">
        <v>37459</v>
      </c>
      <c r="E11" s="22">
        <v>38246</v>
      </c>
      <c r="F11" s="22">
        <v>33533</v>
      </c>
      <c r="G11" s="22">
        <v>32425</v>
      </c>
      <c r="H11" s="22">
        <v>30458</v>
      </c>
      <c r="I11" s="22">
        <v>30799</v>
      </c>
      <c r="J11" s="22">
        <v>30112</v>
      </c>
      <c r="K11" s="22">
        <v>29109</v>
      </c>
      <c r="L11" s="22">
        <f>SUM(B11:K11)</f>
        <v>337885</v>
      </c>
      <c r="M11" s="23"/>
      <c r="N11" s="23"/>
    </row>
    <row r="12" spans="1:14" ht="22.5" customHeight="1">
      <c r="A12" s="84" t="s">
        <v>50</v>
      </c>
      <c r="B12" s="85">
        <v>402923</v>
      </c>
      <c r="C12" s="85">
        <v>417272</v>
      </c>
      <c r="D12" s="85">
        <v>416431</v>
      </c>
      <c r="E12" s="85">
        <v>421548</v>
      </c>
      <c r="F12" s="85">
        <v>413187</v>
      </c>
      <c r="G12" s="85">
        <v>382191</v>
      </c>
      <c r="H12" s="85">
        <v>414859</v>
      </c>
      <c r="I12" s="85">
        <v>446348</v>
      </c>
      <c r="J12" s="85">
        <v>387022</v>
      </c>
      <c r="K12" s="85">
        <v>493808</v>
      </c>
      <c r="L12" s="85">
        <f t="shared" ref="L12:L20" si="1">SUM(B12:K12)</f>
        <v>4195589</v>
      </c>
      <c r="N12" s="23"/>
    </row>
    <row r="13" spans="1:14" ht="22.5" customHeight="1">
      <c r="A13" s="86" t="s">
        <v>51</v>
      </c>
      <c r="B13" s="87">
        <v>72875</v>
      </c>
      <c r="C13" s="87">
        <v>76254</v>
      </c>
      <c r="D13" s="87">
        <v>75794</v>
      </c>
      <c r="E13" s="87">
        <v>76843</v>
      </c>
      <c r="F13" s="87">
        <v>75386</v>
      </c>
      <c r="G13" s="87">
        <v>69287</v>
      </c>
      <c r="H13" s="87">
        <v>74831</v>
      </c>
      <c r="I13" s="87">
        <v>80057</v>
      </c>
      <c r="J13" s="87">
        <v>69000</v>
      </c>
      <c r="K13" s="87">
        <v>88709</v>
      </c>
      <c r="L13" s="87">
        <f t="shared" si="1"/>
        <v>759036</v>
      </c>
      <c r="M13" s="23"/>
      <c r="N13" s="23"/>
    </row>
    <row r="14" spans="1:14" ht="22.5" customHeight="1">
      <c r="A14" s="89" t="s">
        <v>100</v>
      </c>
      <c r="B14" s="88">
        <f>+B12+B13</f>
        <v>475798</v>
      </c>
      <c r="C14" s="88">
        <f t="shared" ref="C14:F14" si="2">+C12+C13</f>
        <v>493526</v>
      </c>
      <c r="D14" s="88">
        <f t="shared" si="2"/>
        <v>492225</v>
      </c>
      <c r="E14" s="88">
        <f t="shared" si="2"/>
        <v>498391</v>
      </c>
      <c r="F14" s="88">
        <f t="shared" si="2"/>
        <v>488573</v>
      </c>
      <c r="G14" s="88">
        <v>451478</v>
      </c>
      <c r="H14" s="88">
        <v>489690</v>
      </c>
      <c r="I14" s="88">
        <v>526405</v>
      </c>
      <c r="J14" s="88">
        <v>456022</v>
      </c>
      <c r="K14" s="88">
        <v>582517</v>
      </c>
      <c r="L14" s="88">
        <f t="shared" si="1"/>
        <v>4954625</v>
      </c>
      <c r="M14" s="23"/>
      <c r="N14" s="23"/>
    </row>
    <row r="15" spans="1:14" ht="22.5" customHeight="1">
      <c r="A15" s="21" t="s">
        <v>52</v>
      </c>
      <c r="B15" s="22">
        <v>3771</v>
      </c>
      <c r="C15" s="22">
        <v>3316</v>
      </c>
      <c r="D15" s="22">
        <v>3497</v>
      </c>
      <c r="E15" s="22">
        <v>3855</v>
      </c>
      <c r="F15" s="22">
        <v>3955</v>
      </c>
      <c r="G15" s="22">
        <v>3647</v>
      </c>
      <c r="H15" s="22">
        <v>3989</v>
      </c>
      <c r="I15" s="22">
        <v>3457</v>
      </c>
      <c r="J15" s="22">
        <v>3699</v>
      </c>
      <c r="K15" s="22">
        <v>3726</v>
      </c>
      <c r="L15" s="22">
        <f t="shared" si="1"/>
        <v>36912</v>
      </c>
      <c r="M15" s="23"/>
      <c r="N15" s="23"/>
    </row>
    <row r="16" spans="1:14" ht="22.5" customHeight="1">
      <c r="A16" s="21" t="s">
        <v>53</v>
      </c>
      <c r="B16" s="22">
        <v>1103</v>
      </c>
      <c r="C16" s="22">
        <v>1226</v>
      </c>
      <c r="D16" s="22">
        <v>1817</v>
      </c>
      <c r="E16" s="22">
        <v>1338</v>
      </c>
      <c r="F16" s="22">
        <v>723</v>
      </c>
      <c r="G16" s="22">
        <v>1970</v>
      </c>
      <c r="H16" s="22">
        <v>1666</v>
      </c>
      <c r="I16" s="22">
        <v>1443</v>
      </c>
      <c r="J16" s="22">
        <v>713</v>
      </c>
      <c r="K16" s="22">
        <v>880</v>
      </c>
      <c r="L16" s="22">
        <f t="shared" si="1"/>
        <v>12879</v>
      </c>
      <c r="M16" s="23"/>
      <c r="N16" s="23"/>
    </row>
    <row r="17" spans="1:16" ht="22.5" customHeight="1">
      <c r="A17" s="21" t="s">
        <v>54</v>
      </c>
      <c r="B17" s="22">
        <v>15642</v>
      </c>
      <c r="C17" s="22">
        <v>17402</v>
      </c>
      <c r="D17" s="22">
        <v>15554</v>
      </c>
      <c r="E17" s="22">
        <v>15896</v>
      </c>
      <c r="F17" s="22">
        <v>14625</v>
      </c>
      <c r="G17" s="22">
        <v>14344</v>
      </c>
      <c r="H17" s="22">
        <v>13179</v>
      </c>
      <c r="I17" s="22">
        <v>13491</v>
      </c>
      <c r="J17" s="22">
        <v>13945</v>
      </c>
      <c r="K17" s="22">
        <v>13280</v>
      </c>
      <c r="L17" s="22">
        <f t="shared" si="1"/>
        <v>147358</v>
      </c>
      <c r="M17" s="23"/>
      <c r="N17" s="23"/>
    </row>
    <row r="18" spans="1:16" ht="22.5" customHeight="1">
      <c r="A18" s="84" t="s">
        <v>55</v>
      </c>
      <c r="B18" s="85">
        <f>+B19+B20</f>
        <v>11573</v>
      </c>
      <c r="C18" s="85">
        <v>5229</v>
      </c>
      <c r="D18" s="85">
        <f>+D19+D20</f>
        <v>7701</v>
      </c>
      <c r="E18" s="85">
        <v>8639</v>
      </c>
      <c r="F18" s="85">
        <v>8656</v>
      </c>
      <c r="G18" s="85">
        <v>7927</v>
      </c>
      <c r="H18" s="85">
        <v>12488</v>
      </c>
      <c r="I18" s="85">
        <v>8707</v>
      </c>
      <c r="J18" s="85">
        <v>8383</v>
      </c>
      <c r="K18" s="85">
        <v>9140</v>
      </c>
      <c r="L18" s="85">
        <f t="shared" si="1"/>
        <v>88443</v>
      </c>
      <c r="M18" s="23"/>
      <c r="N18" s="23"/>
      <c r="O18" s="23"/>
    </row>
    <row r="19" spans="1:16" ht="22.5" customHeight="1">
      <c r="A19" s="86" t="s">
        <v>56</v>
      </c>
      <c r="B19" s="87">
        <v>0</v>
      </c>
      <c r="C19" s="87">
        <v>58</v>
      </c>
      <c r="D19" s="87">
        <v>95</v>
      </c>
      <c r="E19" s="87">
        <v>70</v>
      </c>
      <c r="F19" s="87">
        <v>3</v>
      </c>
      <c r="G19" s="87">
        <v>35</v>
      </c>
      <c r="H19" s="87">
        <v>2997</v>
      </c>
      <c r="I19" s="87">
        <v>29</v>
      </c>
      <c r="J19" s="87">
        <v>264</v>
      </c>
      <c r="K19" s="87">
        <v>65</v>
      </c>
      <c r="L19" s="87">
        <f t="shared" si="1"/>
        <v>3616</v>
      </c>
      <c r="N19" s="23"/>
      <c r="O19" s="23"/>
      <c r="P19" s="23"/>
    </row>
    <row r="20" spans="1:16" ht="22.5" customHeight="1">
      <c r="A20" s="91" t="s">
        <v>57</v>
      </c>
      <c r="B20" s="88">
        <v>11573</v>
      </c>
      <c r="C20" s="88">
        <v>5171</v>
      </c>
      <c r="D20" s="88">
        <v>7606</v>
      </c>
      <c r="E20" s="88">
        <v>8569</v>
      </c>
      <c r="F20" s="88">
        <v>8653</v>
      </c>
      <c r="G20" s="88">
        <v>7892</v>
      </c>
      <c r="H20" s="88">
        <v>9491</v>
      </c>
      <c r="I20" s="88">
        <v>8678</v>
      </c>
      <c r="J20" s="88">
        <v>8119</v>
      </c>
      <c r="K20" s="88">
        <v>9075</v>
      </c>
      <c r="L20" s="88">
        <f t="shared" si="1"/>
        <v>84827</v>
      </c>
      <c r="N20" s="23"/>
      <c r="O20" s="23"/>
    </row>
    <row r="21" spans="1:16" ht="15.75" customHeight="1">
      <c r="L21" s="23"/>
      <c r="M21" s="23"/>
      <c r="N21" s="23"/>
    </row>
    <row r="22" spans="1:16" ht="15.75" customHeight="1">
      <c r="L22" s="23"/>
    </row>
    <row r="23" spans="1:16" ht="15.75" customHeight="1">
      <c r="A23" s="24"/>
    </row>
    <row r="24" spans="1:16" ht="15.75" customHeight="1">
      <c r="A24" s="24"/>
    </row>
    <row r="25" spans="1:16" ht="15.75" customHeight="1">
      <c r="A25" s="25"/>
    </row>
    <row r="26" spans="1:16" ht="15.75" customHeight="1"/>
    <row r="27" spans="1:16" ht="15.75" customHeight="1"/>
  </sheetData>
  <printOptions horizontalCentered="1"/>
  <pageMargins left="0.55118110236220474" right="0.59055118110236227" top="0.43307086614173229" bottom="0.51181102362204722" header="0.51181102362204722" footer="0.51181102362204722"/>
  <pageSetup paperSize="9" scale="7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opLeftCell="A22" workbookViewId="0">
      <selection activeCell="A49" sqref="A49"/>
    </sheetView>
  </sheetViews>
  <sheetFormatPr defaultRowHeight="12.75"/>
  <cols>
    <col min="1" max="1" width="68.42578125" customWidth="1"/>
    <col min="2" max="3" width="14.140625" style="82" customWidth="1"/>
    <col min="4" max="4" width="13.7109375" style="209" customWidth="1"/>
    <col min="5" max="5" width="9.85546875" customWidth="1"/>
    <col min="6" max="6" width="9.5703125" customWidth="1"/>
    <col min="257" max="257" width="68.42578125" customWidth="1"/>
    <col min="258" max="259" width="14.140625" customWidth="1"/>
    <col min="260" max="260" width="13.7109375" customWidth="1"/>
    <col min="261" max="261" width="9.85546875" customWidth="1"/>
    <col min="262" max="262" width="9.5703125" customWidth="1"/>
    <col min="513" max="513" width="68.42578125" customWidth="1"/>
    <col min="514" max="515" width="14.140625" customWidth="1"/>
    <col min="516" max="516" width="13.7109375" customWidth="1"/>
    <col min="517" max="517" width="9.85546875" customWidth="1"/>
    <col min="518" max="518" width="9.5703125" customWidth="1"/>
    <col min="769" max="769" width="68.42578125" customWidth="1"/>
    <col min="770" max="771" width="14.140625" customWidth="1"/>
    <col min="772" max="772" width="13.7109375" customWidth="1"/>
    <col min="773" max="773" width="9.85546875" customWidth="1"/>
    <col min="774" max="774" width="9.5703125" customWidth="1"/>
    <col min="1025" max="1025" width="68.42578125" customWidth="1"/>
    <col min="1026" max="1027" width="14.140625" customWidth="1"/>
    <col min="1028" max="1028" width="13.7109375" customWidth="1"/>
    <col min="1029" max="1029" width="9.85546875" customWidth="1"/>
    <col min="1030" max="1030" width="9.5703125" customWidth="1"/>
    <col min="1281" max="1281" width="68.42578125" customWidth="1"/>
    <col min="1282" max="1283" width="14.140625" customWidth="1"/>
    <col min="1284" max="1284" width="13.7109375" customWidth="1"/>
    <col min="1285" max="1285" width="9.85546875" customWidth="1"/>
    <col min="1286" max="1286" width="9.5703125" customWidth="1"/>
    <col min="1537" max="1537" width="68.42578125" customWidth="1"/>
    <col min="1538" max="1539" width="14.140625" customWidth="1"/>
    <col min="1540" max="1540" width="13.7109375" customWidth="1"/>
    <col min="1541" max="1541" width="9.85546875" customWidth="1"/>
    <col min="1542" max="1542" width="9.5703125" customWidth="1"/>
    <col min="1793" max="1793" width="68.42578125" customWidth="1"/>
    <col min="1794" max="1795" width="14.140625" customWidth="1"/>
    <col min="1796" max="1796" width="13.7109375" customWidth="1"/>
    <col min="1797" max="1797" width="9.85546875" customWidth="1"/>
    <col min="1798" max="1798" width="9.5703125" customWidth="1"/>
    <col min="2049" max="2049" width="68.42578125" customWidth="1"/>
    <col min="2050" max="2051" width="14.140625" customWidth="1"/>
    <col min="2052" max="2052" width="13.7109375" customWidth="1"/>
    <col min="2053" max="2053" width="9.85546875" customWidth="1"/>
    <col min="2054" max="2054" width="9.5703125" customWidth="1"/>
    <col min="2305" max="2305" width="68.42578125" customWidth="1"/>
    <col min="2306" max="2307" width="14.140625" customWidth="1"/>
    <col min="2308" max="2308" width="13.7109375" customWidth="1"/>
    <col min="2309" max="2309" width="9.85546875" customWidth="1"/>
    <col min="2310" max="2310" width="9.5703125" customWidth="1"/>
    <col min="2561" max="2561" width="68.42578125" customWidth="1"/>
    <col min="2562" max="2563" width="14.140625" customWidth="1"/>
    <col min="2564" max="2564" width="13.7109375" customWidth="1"/>
    <col min="2565" max="2565" width="9.85546875" customWidth="1"/>
    <col min="2566" max="2566" width="9.5703125" customWidth="1"/>
    <col min="2817" max="2817" width="68.42578125" customWidth="1"/>
    <col min="2818" max="2819" width="14.140625" customWidth="1"/>
    <col min="2820" max="2820" width="13.7109375" customWidth="1"/>
    <col min="2821" max="2821" width="9.85546875" customWidth="1"/>
    <col min="2822" max="2822" width="9.5703125" customWidth="1"/>
    <col min="3073" max="3073" width="68.42578125" customWidth="1"/>
    <col min="3074" max="3075" width="14.140625" customWidth="1"/>
    <col min="3076" max="3076" width="13.7109375" customWidth="1"/>
    <col min="3077" max="3077" width="9.85546875" customWidth="1"/>
    <col min="3078" max="3078" width="9.5703125" customWidth="1"/>
    <col min="3329" max="3329" width="68.42578125" customWidth="1"/>
    <col min="3330" max="3331" width="14.140625" customWidth="1"/>
    <col min="3332" max="3332" width="13.7109375" customWidth="1"/>
    <col min="3333" max="3333" width="9.85546875" customWidth="1"/>
    <col min="3334" max="3334" width="9.5703125" customWidth="1"/>
    <col min="3585" max="3585" width="68.42578125" customWidth="1"/>
    <col min="3586" max="3587" width="14.140625" customWidth="1"/>
    <col min="3588" max="3588" width="13.7109375" customWidth="1"/>
    <col min="3589" max="3589" width="9.85546875" customWidth="1"/>
    <col min="3590" max="3590" width="9.5703125" customWidth="1"/>
    <col min="3841" max="3841" width="68.42578125" customWidth="1"/>
    <col min="3842" max="3843" width="14.140625" customWidth="1"/>
    <col min="3844" max="3844" width="13.7109375" customWidth="1"/>
    <col min="3845" max="3845" width="9.85546875" customWidth="1"/>
    <col min="3846" max="3846" width="9.5703125" customWidth="1"/>
    <col min="4097" max="4097" width="68.42578125" customWidth="1"/>
    <col min="4098" max="4099" width="14.140625" customWidth="1"/>
    <col min="4100" max="4100" width="13.7109375" customWidth="1"/>
    <col min="4101" max="4101" width="9.85546875" customWidth="1"/>
    <col min="4102" max="4102" width="9.5703125" customWidth="1"/>
    <col min="4353" max="4353" width="68.42578125" customWidth="1"/>
    <col min="4354" max="4355" width="14.140625" customWidth="1"/>
    <col min="4356" max="4356" width="13.7109375" customWidth="1"/>
    <col min="4357" max="4357" width="9.85546875" customWidth="1"/>
    <col min="4358" max="4358" width="9.5703125" customWidth="1"/>
    <col min="4609" max="4609" width="68.42578125" customWidth="1"/>
    <col min="4610" max="4611" width="14.140625" customWidth="1"/>
    <col min="4612" max="4612" width="13.7109375" customWidth="1"/>
    <col min="4613" max="4613" width="9.85546875" customWidth="1"/>
    <col min="4614" max="4614" width="9.5703125" customWidth="1"/>
    <col min="4865" max="4865" width="68.42578125" customWidth="1"/>
    <col min="4866" max="4867" width="14.140625" customWidth="1"/>
    <col min="4868" max="4868" width="13.7109375" customWidth="1"/>
    <col min="4869" max="4869" width="9.85546875" customWidth="1"/>
    <col min="4870" max="4870" width="9.5703125" customWidth="1"/>
    <col min="5121" max="5121" width="68.42578125" customWidth="1"/>
    <col min="5122" max="5123" width="14.140625" customWidth="1"/>
    <col min="5124" max="5124" width="13.7109375" customWidth="1"/>
    <col min="5125" max="5125" width="9.85546875" customWidth="1"/>
    <col min="5126" max="5126" width="9.5703125" customWidth="1"/>
    <col min="5377" max="5377" width="68.42578125" customWidth="1"/>
    <col min="5378" max="5379" width="14.140625" customWidth="1"/>
    <col min="5380" max="5380" width="13.7109375" customWidth="1"/>
    <col min="5381" max="5381" width="9.85546875" customWidth="1"/>
    <col min="5382" max="5382" width="9.5703125" customWidth="1"/>
    <col min="5633" max="5633" width="68.42578125" customWidth="1"/>
    <col min="5634" max="5635" width="14.140625" customWidth="1"/>
    <col min="5636" max="5636" width="13.7109375" customWidth="1"/>
    <col min="5637" max="5637" width="9.85546875" customWidth="1"/>
    <col min="5638" max="5638" width="9.5703125" customWidth="1"/>
    <col min="5889" max="5889" width="68.42578125" customWidth="1"/>
    <col min="5890" max="5891" width="14.140625" customWidth="1"/>
    <col min="5892" max="5892" width="13.7109375" customWidth="1"/>
    <col min="5893" max="5893" width="9.85546875" customWidth="1"/>
    <col min="5894" max="5894" width="9.5703125" customWidth="1"/>
    <col min="6145" max="6145" width="68.42578125" customWidth="1"/>
    <col min="6146" max="6147" width="14.140625" customWidth="1"/>
    <col min="6148" max="6148" width="13.7109375" customWidth="1"/>
    <col min="6149" max="6149" width="9.85546875" customWidth="1"/>
    <col min="6150" max="6150" width="9.5703125" customWidth="1"/>
    <col min="6401" max="6401" width="68.42578125" customWidth="1"/>
    <col min="6402" max="6403" width="14.140625" customWidth="1"/>
    <col min="6404" max="6404" width="13.7109375" customWidth="1"/>
    <col min="6405" max="6405" width="9.85546875" customWidth="1"/>
    <col min="6406" max="6406" width="9.5703125" customWidth="1"/>
    <col min="6657" max="6657" width="68.42578125" customWidth="1"/>
    <col min="6658" max="6659" width="14.140625" customWidth="1"/>
    <col min="6660" max="6660" width="13.7109375" customWidth="1"/>
    <col min="6661" max="6661" width="9.85546875" customWidth="1"/>
    <col min="6662" max="6662" width="9.5703125" customWidth="1"/>
    <col min="6913" max="6913" width="68.42578125" customWidth="1"/>
    <col min="6914" max="6915" width="14.140625" customWidth="1"/>
    <col min="6916" max="6916" width="13.7109375" customWidth="1"/>
    <col min="6917" max="6917" width="9.85546875" customWidth="1"/>
    <col min="6918" max="6918" width="9.5703125" customWidth="1"/>
    <col min="7169" max="7169" width="68.42578125" customWidth="1"/>
    <col min="7170" max="7171" width="14.140625" customWidth="1"/>
    <col min="7172" max="7172" width="13.7109375" customWidth="1"/>
    <col min="7173" max="7173" width="9.85546875" customWidth="1"/>
    <col min="7174" max="7174" width="9.5703125" customWidth="1"/>
    <col min="7425" max="7425" width="68.42578125" customWidth="1"/>
    <col min="7426" max="7427" width="14.140625" customWidth="1"/>
    <col min="7428" max="7428" width="13.7109375" customWidth="1"/>
    <col min="7429" max="7429" width="9.85546875" customWidth="1"/>
    <col min="7430" max="7430" width="9.5703125" customWidth="1"/>
    <col min="7681" max="7681" width="68.42578125" customWidth="1"/>
    <col min="7682" max="7683" width="14.140625" customWidth="1"/>
    <col min="7684" max="7684" width="13.7109375" customWidth="1"/>
    <col min="7685" max="7685" width="9.85546875" customWidth="1"/>
    <col min="7686" max="7686" width="9.5703125" customWidth="1"/>
    <col min="7937" max="7937" width="68.42578125" customWidth="1"/>
    <col min="7938" max="7939" width="14.140625" customWidth="1"/>
    <col min="7940" max="7940" width="13.7109375" customWidth="1"/>
    <col min="7941" max="7941" width="9.85546875" customWidth="1"/>
    <col min="7942" max="7942" width="9.5703125" customWidth="1"/>
    <col min="8193" max="8193" width="68.42578125" customWidth="1"/>
    <col min="8194" max="8195" width="14.140625" customWidth="1"/>
    <col min="8196" max="8196" width="13.7109375" customWidth="1"/>
    <col min="8197" max="8197" width="9.85546875" customWidth="1"/>
    <col min="8198" max="8198" width="9.5703125" customWidth="1"/>
    <col min="8449" max="8449" width="68.42578125" customWidth="1"/>
    <col min="8450" max="8451" width="14.140625" customWidth="1"/>
    <col min="8452" max="8452" width="13.7109375" customWidth="1"/>
    <col min="8453" max="8453" width="9.85546875" customWidth="1"/>
    <col min="8454" max="8454" width="9.5703125" customWidth="1"/>
    <col min="8705" max="8705" width="68.42578125" customWidth="1"/>
    <col min="8706" max="8707" width="14.140625" customWidth="1"/>
    <col min="8708" max="8708" width="13.7109375" customWidth="1"/>
    <col min="8709" max="8709" width="9.85546875" customWidth="1"/>
    <col min="8710" max="8710" width="9.5703125" customWidth="1"/>
    <col min="8961" max="8961" width="68.42578125" customWidth="1"/>
    <col min="8962" max="8963" width="14.140625" customWidth="1"/>
    <col min="8964" max="8964" width="13.7109375" customWidth="1"/>
    <col min="8965" max="8965" width="9.85546875" customWidth="1"/>
    <col min="8966" max="8966" width="9.5703125" customWidth="1"/>
    <col min="9217" max="9217" width="68.42578125" customWidth="1"/>
    <col min="9218" max="9219" width="14.140625" customWidth="1"/>
    <col min="9220" max="9220" width="13.7109375" customWidth="1"/>
    <col min="9221" max="9221" width="9.85546875" customWidth="1"/>
    <col min="9222" max="9222" width="9.5703125" customWidth="1"/>
    <col min="9473" max="9473" width="68.42578125" customWidth="1"/>
    <col min="9474" max="9475" width="14.140625" customWidth="1"/>
    <col min="9476" max="9476" width="13.7109375" customWidth="1"/>
    <col min="9477" max="9477" width="9.85546875" customWidth="1"/>
    <col min="9478" max="9478" width="9.5703125" customWidth="1"/>
    <col min="9729" max="9729" width="68.42578125" customWidth="1"/>
    <col min="9730" max="9731" width="14.140625" customWidth="1"/>
    <col min="9732" max="9732" width="13.7109375" customWidth="1"/>
    <col min="9733" max="9733" width="9.85546875" customWidth="1"/>
    <col min="9734" max="9734" width="9.5703125" customWidth="1"/>
    <col min="9985" max="9985" width="68.42578125" customWidth="1"/>
    <col min="9986" max="9987" width="14.140625" customWidth="1"/>
    <col min="9988" max="9988" width="13.7109375" customWidth="1"/>
    <col min="9989" max="9989" width="9.85546875" customWidth="1"/>
    <col min="9990" max="9990" width="9.5703125" customWidth="1"/>
    <col min="10241" max="10241" width="68.42578125" customWidth="1"/>
    <col min="10242" max="10243" width="14.140625" customWidth="1"/>
    <col min="10244" max="10244" width="13.7109375" customWidth="1"/>
    <col min="10245" max="10245" width="9.85546875" customWidth="1"/>
    <col min="10246" max="10246" width="9.5703125" customWidth="1"/>
    <col min="10497" max="10497" width="68.42578125" customWidth="1"/>
    <col min="10498" max="10499" width="14.140625" customWidth="1"/>
    <col min="10500" max="10500" width="13.7109375" customWidth="1"/>
    <col min="10501" max="10501" width="9.85546875" customWidth="1"/>
    <col min="10502" max="10502" width="9.5703125" customWidth="1"/>
    <col min="10753" max="10753" width="68.42578125" customWidth="1"/>
    <col min="10754" max="10755" width="14.140625" customWidth="1"/>
    <col min="10756" max="10756" width="13.7109375" customWidth="1"/>
    <col min="10757" max="10757" width="9.85546875" customWidth="1"/>
    <col min="10758" max="10758" width="9.5703125" customWidth="1"/>
    <col min="11009" max="11009" width="68.42578125" customWidth="1"/>
    <col min="11010" max="11011" width="14.140625" customWidth="1"/>
    <col min="11012" max="11012" width="13.7109375" customWidth="1"/>
    <col min="11013" max="11013" width="9.85546875" customWidth="1"/>
    <col min="11014" max="11014" width="9.5703125" customWidth="1"/>
    <col min="11265" max="11265" width="68.42578125" customWidth="1"/>
    <col min="11266" max="11267" width="14.140625" customWidth="1"/>
    <col min="11268" max="11268" width="13.7109375" customWidth="1"/>
    <col min="11269" max="11269" width="9.85546875" customWidth="1"/>
    <col min="11270" max="11270" width="9.5703125" customWidth="1"/>
    <col min="11521" max="11521" width="68.42578125" customWidth="1"/>
    <col min="11522" max="11523" width="14.140625" customWidth="1"/>
    <col min="11524" max="11524" width="13.7109375" customWidth="1"/>
    <col min="11525" max="11525" width="9.85546875" customWidth="1"/>
    <col min="11526" max="11526" width="9.5703125" customWidth="1"/>
    <col min="11777" max="11777" width="68.42578125" customWidth="1"/>
    <col min="11778" max="11779" width="14.140625" customWidth="1"/>
    <col min="11780" max="11780" width="13.7109375" customWidth="1"/>
    <col min="11781" max="11781" width="9.85546875" customWidth="1"/>
    <col min="11782" max="11782" width="9.5703125" customWidth="1"/>
    <col min="12033" max="12033" width="68.42578125" customWidth="1"/>
    <col min="12034" max="12035" width="14.140625" customWidth="1"/>
    <col min="12036" max="12036" width="13.7109375" customWidth="1"/>
    <col min="12037" max="12037" width="9.85546875" customWidth="1"/>
    <col min="12038" max="12038" width="9.5703125" customWidth="1"/>
    <col min="12289" max="12289" width="68.42578125" customWidth="1"/>
    <col min="12290" max="12291" width="14.140625" customWidth="1"/>
    <col min="12292" max="12292" width="13.7109375" customWidth="1"/>
    <col min="12293" max="12293" width="9.85546875" customWidth="1"/>
    <col min="12294" max="12294" width="9.5703125" customWidth="1"/>
    <col min="12545" max="12545" width="68.42578125" customWidth="1"/>
    <col min="12546" max="12547" width="14.140625" customWidth="1"/>
    <col min="12548" max="12548" width="13.7109375" customWidth="1"/>
    <col min="12549" max="12549" width="9.85546875" customWidth="1"/>
    <col min="12550" max="12550" width="9.5703125" customWidth="1"/>
    <col min="12801" max="12801" width="68.42578125" customWidth="1"/>
    <col min="12802" max="12803" width="14.140625" customWidth="1"/>
    <col min="12804" max="12804" width="13.7109375" customWidth="1"/>
    <col min="12805" max="12805" width="9.85546875" customWidth="1"/>
    <col min="12806" max="12806" width="9.5703125" customWidth="1"/>
    <col min="13057" max="13057" width="68.42578125" customWidth="1"/>
    <col min="13058" max="13059" width="14.140625" customWidth="1"/>
    <col min="13060" max="13060" width="13.7109375" customWidth="1"/>
    <col min="13061" max="13061" width="9.85546875" customWidth="1"/>
    <col min="13062" max="13062" width="9.5703125" customWidth="1"/>
    <col min="13313" max="13313" width="68.42578125" customWidth="1"/>
    <col min="13314" max="13315" width="14.140625" customWidth="1"/>
    <col min="13316" max="13316" width="13.7109375" customWidth="1"/>
    <col min="13317" max="13317" width="9.85546875" customWidth="1"/>
    <col min="13318" max="13318" width="9.5703125" customWidth="1"/>
    <col min="13569" max="13569" width="68.42578125" customWidth="1"/>
    <col min="13570" max="13571" width="14.140625" customWidth="1"/>
    <col min="13572" max="13572" width="13.7109375" customWidth="1"/>
    <col min="13573" max="13573" width="9.85546875" customWidth="1"/>
    <col min="13574" max="13574" width="9.5703125" customWidth="1"/>
    <col min="13825" max="13825" width="68.42578125" customWidth="1"/>
    <col min="13826" max="13827" width="14.140625" customWidth="1"/>
    <col min="13828" max="13828" width="13.7109375" customWidth="1"/>
    <col min="13829" max="13829" width="9.85546875" customWidth="1"/>
    <col min="13830" max="13830" width="9.5703125" customWidth="1"/>
    <col min="14081" max="14081" width="68.42578125" customWidth="1"/>
    <col min="14082" max="14083" width="14.140625" customWidth="1"/>
    <col min="14084" max="14084" width="13.7109375" customWidth="1"/>
    <col min="14085" max="14085" width="9.85546875" customWidth="1"/>
    <col min="14086" max="14086" width="9.5703125" customWidth="1"/>
    <col min="14337" max="14337" width="68.42578125" customWidth="1"/>
    <col min="14338" max="14339" width="14.140625" customWidth="1"/>
    <col min="14340" max="14340" width="13.7109375" customWidth="1"/>
    <col min="14341" max="14341" width="9.85546875" customWidth="1"/>
    <col min="14342" max="14342" width="9.5703125" customWidth="1"/>
    <col min="14593" max="14593" width="68.42578125" customWidth="1"/>
    <col min="14594" max="14595" width="14.140625" customWidth="1"/>
    <col min="14596" max="14596" width="13.7109375" customWidth="1"/>
    <col min="14597" max="14597" width="9.85546875" customWidth="1"/>
    <col min="14598" max="14598" width="9.5703125" customWidth="1"/>
    <col min="14849" max="14849" width="68.42578125" customWidth="1"/>
    <col min="14850" max="14851" width="14.140625" customWidth="1"/>
    <col min="14852" max="14852" width="13.7109375" customWidth="1"/>
    <col min="14853" max="14853" width="9.85546875" customWidth="1"/>
    <col min="14854" max="14854" width="9.5703125" customWidth="1"/>
    <col min="15105" max="15105" width="68.42578125" customWidth="1"/>
    <col min="15106" max="15107" width="14.140625" customWidth="1"/>
    <col min="15108" max="15108" width="13.7109375" customWidth="1"/>
    <col min="15109" max="15109" width="9.85546875" customWidth="1"/>
    <col min="15110" max="15110" width="9.5703125" customWidth="1"/>
    <col min="15361" max="15361" width="68.42578125" customWidth="1"/>
    <col min="15362" max="15363" width="14.140625" customWidth="1"/>
    <col min="15364" max="15364" width="13.7109375" customWidth="1"/>
    <col min="15365" max="15365" width="9.85546875" customWidth="1"/>
    <col min="15366" max="15366" width="9.5703125" customWidth="1"/>
    <col min="15617" max="15617" width="68.42578125" customWidth="1"/>
    <col min="15618" max="15619" width="14.140625" customWidth="1"/>
    <col min="15620" max="15620" width="13.7109375" customWidth="1"/>
    <col min="15621" max="15621" width="9.85546875" customWidth="1"/>
    <col min="15622" max="15622" width="9.5703125" customWidth="1"/>
    <col min="15873" max="15873" width="68.42578125" customWidth="1"/>
    <col min="15874" max="15875" width="14.140625" customWidth="1"/>
    <col min="15876" max="15876" width="13.7109375" customWidth="1"/>
    <col min="15877" max="15877" width="9.85546875" customWidth="1"/>
    <col min="15878" max="15878" width="9.5703125" customWidth="1"/>
    <col min="16129" max="16129" width="68.42578125" customWidth="1"/>
    <col min="16130" max="16131" width="14.140625" customWidth="1"/>
    <col min="16132" max="16132" width="13.7109375" customWidth="1"/>
    <col min="16133" max="16133" width="9.85546875" customWidth="1"/>
    <col min="16134" max="16134" width="9.5703125" customWidth="1"/>
  </cols>
  <sheetData>
    <row r="1" spans="1:7">
      <c r="F1" s="210"/>
    </row>
    <row r="4" spans="1:7">
      <c r="A4" s="211" t="s">
        <v>200</v>
      </c>
    </row>
    <row r="5" spans="1:7">
      <c r="A5" s="211"/>
    </row>
    <row r="6" spans="1:7">
      <c r="A6" s="211"/>
    </row>
    <row r="7" spans="1:7">
      <c r="A7" t="s">
        <v>201</v>
      </c>
      <c r="C7" s="208"/>
      <c r="F7" s="210" t="s">
        <v>3</v>
      </c>
    </row>
    <row r="8" spans="1:7" s="90" customFormat="1" ht="69.75" customHeight="1">
      <c r="A8" s="212" t="s">
        <v>1</v>
      </c>
      <c r="B8" s="213" t="s">
        <v>86</v>
      </c>
      <c r="C8" s="213" t="s">
        <v>202</v>
      </c>
      <c r="D8" s="214" t="s">
        <v>203</v>
      </c>
      <c r="E8" s="215" t="s">
        <v>204</v>
      </c>
      <c r="F8" s="216" t="s">
        <v>205</v>
      </c>
    </row>
    <row r="9" spans="1:7" s="220" customFormat="1" ht="14.25" customHeight="1">
      <c r="A9" s="212" t="s">
        <v>0</v>
      </c>
      <c r="B9" s="213" t="s">
        <v>206</v>
      </c>
      <c r="C9" s="213" t="s">
        <v>207</v>
      </c>
      <c r="D9" s="217">
        <v>3</v>
      </c>
      <c r="E9" s="218">
        <v>4</v>
      </c>
      <c r="F9" s="219">
        <v>5</v>
      </c>
    </row>
    <row r="10" spans="1:7" ht="18.75" customHeight="1">
      <c r="A10" s="221" t="s">
        <v>208</v>
      </c>
      <c r="B10" s="222">
        <v>49151</v>
      </c>
      <c r="C10" s="223">
        <v>40679.800000000003</v>
      </c>
      <c r="D10" s="224">
        <v>40809</v>
      </c>
      <c r="E10" s="225">
        <v>83.027812252039638</v>
      </c>
      <c r="F10" s="226">
        <v>100.31760234809413</v>
      </c>
      <c r="G10" s="227"/>
    </row>
    <row r="11" spans="1:7">
      <c r="A11" s="227"/>
      <c r="B11" s="228"/>
      <c r="C11" s="229"/>
      <c r="D11" s="230"/>
      <c r="E11" s="231"/>
      <c r="F11" s="232"/>
      <c r="G11" s="227"/>
    </row>
    <row r="12" spans="1:7">
      <c r="A12" s="227" t="s">
        <v>209</v>
      </c>
      <c r="B12" s="233">
        <v>49151</v>
      </c>
      <c r="C12" s="234">
        <v>40679.800000000003</v>
      </c>
      <c r="D12" s="233">
        <v>42109</v>
      </c>
      <c r="E12" s="231">
        <v>85.672722833716506</v>
      </c>
      <c r="F12" s="232">
        <v>103.51329160910328</v>
      </c>
      <c r="G12" s="227"/>
    </row>
    <row r="13" spans="1:7">
      <c r="A13" s="227" t="s">
        <v>2</v>
      </c>
      <c r="B13" s="228"/>
      <c r="C13" s="229" t="s">
        <v>210</v>
      </c>
      <c r="D13" s="230"/>
      <c r="E13" s="231"/>
      <c r="F13" s="232"/>
      <c r="G13" s="227"/>
    </row>
    <row r="14" spans="1:7" ht="18.75" customHeight="1">
      <c r="A14" s="227" t="s">
        <v>211</v>
      </c>
      <c r="B14" s="228">
        <v>295</v>
      </c>
      <c r="C14" s="229">
        <v>245.4</v>
      </c>
      <c r="D14" s="230">
        <v>202</v>
      </c>
      <c r="E14" s="231">
        <v>68.474576271186436</v>
      </c>
      <c r="F14" s="232">
        <v>82.31458842705787</v>
      </c>
      <c r="G14" s="227"/>
    </row>
    <row r="15" spans="1:7" ht="18.75" customHeight="1">
      <c r="A15" s="227" t="s">
        <v>212</v>
      </c>
      <c r="B15" s="228">
        <v>5800</v>
      </c>
      <c r="C15" s="229">
        <v>4830</v>
      </c>
      <c r="D15" s="230">
        <v>4905</v>
      </c>
      <c r="E15" s="231">
        <v>84.568965517241381</v>
      </c>
      <c r="F15" s="232">
        <v>101.55279503105589</v>
      </c>
      <c r="G15" s="227"/>
    </row>
    <row r="16" spans="1:7" ht="18.75" customHeight="1">
      <c r="A16" s="227" t="s">
        <v>213</v>
      </c>
      <c r="B16" s="228">
        <v>114</v>
      </c>
      <c r="C16" s="229">
        <v>95</v>
      </c>
      <c r="D16" s="230">
        <v>71</v>
      </c>
      <c r="E16" s="231">
        <v>62.280701754385973</v>
      </c>
      <c r="F16" s="232">
        <v>74.73684210526315</v>
      </c>
      <c r="G16" s="227"/>
    </row>
    <row r="17" spans="1:7" ht="18.75" customHeight="1">
      <c r="A17" s="227" t="s">
        <v>214</v>
      </c>
      <c r="B17" s="228">
        <v>5142</v>
      </c>
      <c r="C17" s="229">
        <v>4285.3999999999996</v>
      </c>
      <c r="D17" s="230">
        <v>4160</v>
      </c>
      <c r="E17" s="231">
        <v>80.9023726176585</v>
      </c>
      <c r="F17" s="232">
        <v>97.073785410930142</v>
      </c>
      <c r="G17" s="227"/>
    </row>
    <row r="18" spans="1:7" ht="31.5" customHeight="1">
      <c r="A18" s="235" t="s">
        <v>215</v>
      </c>
      <c r="B18" s="228">
        <v>8168</v>
      </c>
      <c r="C18" s="229">
        <v>6806.4</v>
      </c>
      <c r="D18" s="230">
        <v>6191</v>
      </c>
      <c r="E18" s="231">
        <v>75.795788442703227</v>
      </c>
      <c r="F18" s="232">
        <v>90.958509637987788</v>
      </c>
      <c r="G18" s="227"/>
    </row>
    <row r="19" spans="1:7">
      <c r="A19" s="227" t="s">
        <v>216</v>
      </c>
      <c r="B19" s="228">
        <v>0</v>
      </c>
      <c r="C19" s="229">
        <v>0</v>
      </c>
      <c r="D19" s="230">
        <v>0</v>
      </c>
      <c r="E19" s="231">
        <v>0</v>
      </c>
      <c r="F19" s="232">
        <v>0</v>
      </c>
      <c r="G19" s="227"/>
    </row>
    <row r="20" spans="1:7" ht="39" customHeight="1">
      <c r="A20" s="236" t="s">
        <v>217</v>
      </c>
      <c r="B20" s="228">
        <v>405.22264747947463</v>
      </c>
      <c r="C20" s="229">
        <v>337.68553956622878</v>
      </c>
      <c r="D20" s="230">
        <v>298</v>
      </c>
      <c r="E20" s="231">
        <v>73.539818628990702</v>
      </c>
      <c r="F20" s="232">
        <v>88.247782354788868</v>
      </c>
      <c r="G20" s="237"/>
    </row>
    <row r="21" spans="1:7" ht="52.5" customHeight="1">
      <c r="A21" s="236" t="s">
        <v>218</v>
      </c>
      <c r="B21" s="228">
        <v>42.401688815561293</v>
      </c>
      <c r="C21" s="229">
        <v>35.334740679634407</v>
      </c>
      <c r="D21" s="230">
        <v>66</v>
      </c>
      <c r="E21" s="231">
        <v>155.6541775661025</v>
      </c>
      <c r="F21" s="232">
        <v>186.78501307932302</v>
      </c>
      <c r="G21" s="227"/>
    </row>
    <row r="22" spans="1:7" ht="33" customHeight="1">
      <c r="A22" s="236" t="s">
        <v>219</v>
      </c>
      <c r="B22" s="228">
        <v>2.3756637049641376</v>
      </c>
      <c r="C22" s="229">
        <v>1.9797197541367815</v>
      </c>
      <c r="D22" s="230">
        <v>0</v>
      </c>
      <c r="E22" s="231">
        <v>0</v>
      </c>
      <c r="F22" s="232">
        <v>0</v>
      </c>
      <c r="G22" s="227"/>
    </row>
    <row r="23" spans="1:7" ht="18.75" customHeight="1">
      <c r="A23" s="227" t="s">
        <v>220</v>
      </c>
      <c r="B23" s="228">
        <v>380</v>
      </c>
      <c r="C23" s="229">
        <v>316.60000000000002</v>
      </c>
      <c r="D23" s="230">
        <v>305</v>
      </c>
      <c r="E23" s="231">
        <v>80.26315789473685</v>
      </c>
      <c r="F23" s="232">
        <v>96.336070751737196</v>
      </c>
      <c r="G23" s="227"/>
    </row>
    <row r="24" spans="1:7" ht="18.75" customHeight="1">
      <c r="A24" s="227" t="s">
        <v>221</v>
      </c>
      <c r="B24" s="228">
        <v>0</v>
      </c>
      <c r="C24" s="229">
        <v>0</v>
      </c>
      <c r="D24" s="230">
        <v>8</v>
      </c>
      <c r="E24" s="238" t="s">
        <v>222</v>
      </c>
      <c r="F24" s="239" t="s">
        <v>222</v>
      </c>
      <c r="G24" s="227"/>
    </row>
    <row r="25" spans="1:7" ht="18.75" customHeight="1">
      <c r="A25" s="240" t="s">
        <v>223</v>
      </c>
      <c r="B25" s="228">
        <v>0</v>
      </c>
      <c r="C25" s="229">
        <v>0</v>
      </c>
      <c r="D25" s="230">
        <v>1287</v>
      </c>
      <c r="E25" s="238" t="s">
        <v>222</v>
      </c>
      <c r="F25" s="239" t="s">
        <v>222</v>
      </c>
      <c r="G25" s="227"/>
    </row>
    <row r="26" spans="1:7" ht="29.25" customHeight="1">
      <c r="A26" s="240" t="s">
        <v>224</v>
      </c>
      <c r="B26" s="228">
        <v>3091</v>
      </c>
      <c r="C26" s="229">
        <v>2576</v>
      </c>
      <c r="D26" s="230">
        <v>2324</v>
      </c>
      <c r="E26" s="231">
        <v>75.186023940472339</v>
      </c>
      <c r="F26" s="232">
        <v>90.217391304347828</v>
      </c>
      <c r="G26" s="227"/>
    </row>
    <row r="27" spans="1:7" ht="23.25" customHeight="1">
      <c r="A27" s="240" t="s">
        <v>225</v>
      </c>
      <c r="B27" s="228">
        <v>0</v>
      </c>
      <c r="C27" s="229">
        <v>0</v>
      </c>
      <c r="D27" s="241">
        <v>6</v>
      </c>
      <c r="E27" s="238" t="s">
        <v>222</v>
      </c>
      <c r="F27" s="239" t="s">
        <v>222</v>
      </c>
      <c r="G27" s="227"/>
    </row>
    <row r="28" spans="1:7" ht="18.75" customHeight="1" thickBot="1">
      <c r="A28" s="242" t="s">
        <v>226</v>
      </c>
      <c r="B28" s="243">
        <v>25711</v>
      </c>
      <c r="C28" s="244">
        <v>21150</v>
      </c>
      <c r="D28" s="245">
        <v>22286</v>
      </c>
      <c r="E28" s="246">
        <v>86.67885340904671</v>
      </c>
      <c r="F28" s="247">
        <v>105.37115839243498</v>
      </c>
    </row>
    <row r="29" spans="1:7" ht="23.25" customHeight="1">
      <c r="A29" s="248" t="s">
        <v>227</v>
      </c>
      <c r="B29" s="249" t="s">
        <v>222</v>
      </c>
      <c r="C29" s="249" t="s">
        <v>222</v>
      </c>
      <c r="D29" s="250">
        <v>-1300</v>
      </c>
      <c r="E29" s="251" t="s">
        <v>222</v>
      </c>
      <c r="F29" s="251" t="s">
        <v>222</v>
      </c>
    </row>
    <row r="30" spans="1:7" ht="12" customHeight="1">
      <c r="A30" s="252"/>
      <c r="B30" s="253"/>
      <c r="C30" s="253"/>
      <c r="D30" s="254"/>
      <c r="E30" s="255"/>
      <c r="F30" s="255"/>
    </row>
    <row r="31" spans="1:7" ht="12" customHeight="1">
      <c r="A31" s="256" t="s">
        <v>228</v>
      </c>
    </row>
    <row r="32" spans="1:7" ht="12" customHeight="1">
      <c r="A32" s="257" t="s">
        <v>229</v>
      </c>
    </row>
    <row r="33" spans="1:4" ht="12" customHeight="1">
      <c r="A33" s="257" t="s">
        <v>230</v>
      </c>
    </row>
    <row r="34" spans="1:4" ht="12" customHeight="1">
      <c r="A34" s="257"/>
    </row>
    <row r="35" spans="1:4" ht="12" customHeight="1">
      <c r="A35" s="257"/>
    </row>
    <row r="37" spans="1:4">
      <c r="A37" t="s">
        <v>231</v>
      </c>
      <c r="B37" s="210" t="s">
        <v>3</v>
      </c>
    </row>
    <row r="38" spans="1:4" s="90" customFormat="1" ht="69.75" customHeight="1">
      <c r="A38" s="212" t="s">
        <v>1</v>
      </c>
      <c r="B38" s="214" t="s">
        <v>203</v>
      </c>
    </row>
    <row r="39" spans="1:4" s="220" customFormat="1" ht="14.25" customHeight="1">
      <c r="A39" s="258" t="s">
        <v>0</v>
      </c>
      <c r="B39" s="219">
        <v>1</v>
      </c>
    </row>
    <row r="40" spans="1:4" ht="41.25" customHeight="1">
      <c r="A40" s="259" t="s">
        <v>232</v>
      </c>
      <c r="B40" s="260">
        <v>1302</v>
      </c>
      <c r="C40"/>
      <c r="D40"/>
    </row>
    <row r="41" spans="1:4" ht="15" customHeight="1">
      <c r="A41" s="259" t="s">
        <v>233</v>
      </c>
      <c r="B41" s="260">
        <v>1179</v>
      </c>
      <c r="C41"/>
      <c r="D41" s="261"/>
    </row>
    <row r="42" spans="1:4" ht="15" customHeight="1">
      <c r="A42" s="259" t="s">
        <v>234</v>
      </c>
      <c r="B42" s="262">
        <v>-123</v>
      </c>
      <c r="C42"/>
      <c r="D42" s="261"/>
    </row>
    <row r="43" spans="1:4">
      <c r="D43" s="261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6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topLeftCell="A13" zoomScaleNormal="100" workbookViewId="0">
      <selection activeCell="A36" sqref="A36"/>
    </sheetView>
  </sheetViews>
  <sheetFormatPr defaultRowHeight="12.75"/>
  <cols>
    <col min="1" max="1" width="59.7109375" customWidth="1"/>
    <col min="2" max="2" width="21.42578125" customWidth="1"/>
    <col min="3" max="4" width="18.140625" customWidth="1"/>
    <col min="5" max="5" width="16.7109375" customWidth="1"/>
    <col min="6" max="6" width="18.140625" customWidth="1"/>
  </cols>
  <sheetData>
    <row r="1" spans="1:8" ht="14.25">
      <c r="A1" s="92"/>
      <c r="B1" s="147"/>
      <c r="C1" s="147"/>
      <c r="D1" s="147"/>
      <c r="E1" s="147"/>
    </row>
    <row r="2" spans="1:8" ht="14.25">
      <c r="A2" s="93"/>
      <c r="B2" s="94"/>
      <c r="C2" s="94"/>
      <c r="D2" s="94"/>
      <c r="E2" s="94"/>
    </row>
    <row r="3" spans="1:8" ht="14.25">
      <c r="A3" s="93" t="s">
        <v>110</v>
      </c>
    </row>
    <row r="4" spans="1:8" ht="15" thickBot="1">
      <c r="B4" s="95"/>
      <c r="C4" s="95"/>
      <c r="D4" s="95"/>
      <c r="E4" s="93"/>
      <c r="F4" s="93"/>
      <c r="G4" s="93"/>
      <c r="H4" s="96"/>
    </row>
    <row r="5" spans="1:8" ht="15.75" thickBot="1">
      <c r="A5" s="148" t="s">
        <v>111</v>
      </c>
      <c r="B5" s="97" t="s">
        <v>112</v>
      </c>
      <c r="C5" s="149" t="s">
        <v>113</v>
      </c>
      <c r="D5" s="150"/>
      <c r="E5" s="150"/>
      <c r="F5" s="151"/>
      <c r="G5" s="152"/>
      <c r="H5" s="152"/>
    </row>
    <row r="6" spans="1:8" ht="29.25" thickBot="1">
      <c r="A6" s="99"/>
      <c r="B6" s="100" t="s">
        <v>114</v>
      </c>
      <c r="C6" s="101" t="s">
        <v>115</v>
      </c>
      <c r="D6" s="102" t="s">
        <v>116</v>
      </c>
      <c r="E6" s="103" t="s">
        <v>117</v>
      </c>
      <c r="F6" s="104" t="s">
        <v>4</v>
      </c>
      <c r="G6" s="98"/>
      <c r="H6" s="98"/>
    </row>
    <row r="7" spans="1:8" ht="15" thickBot="1">
      <c r="A7" s="105" t="s">
        <v>0</v>
      </c>
      <c r="B7" s="106">
        <v>1</v>
      </c>
      <c r="C7" s="106"/>
      <c r="D7" s="106">
        <v>3</v>
      </c>
      <c r="E7" s="106">
        <v>4</v>
      </c>
      <c r="F7" s="105">
        <v>5</v>
      </c>
      <c r="G7" s="98"/>
      <c r="H7" s="98"/>
    </row>
    <row r="8" spans="1:8" ht="14.25">
      <c r="A8" s="107"/>
      <c r="B8" s="108"/>
      <c r="C8" s="107"/>
      <c r="D8" s="107"/>
      <c r="E8" s="107"/>
      <c r="F8" s="107"/>
      <c r="G8" s="109"/>
      <c r="H8" s="109"/>
    </row>
    <row r="9" spans="1:8" ht="14.25">
      <c r="A9" s="110" t="s">
        <v>118</v>
      </c>
      <c r="B9" s="111" t="s">
        <v>119</v>
      </c>
      <c r="C9" s="112">
        <v>8870</v>
      </c>
      <c r="D9" s="112">
        <v>8870</v>
      </c>
      <c r="E9" s="112">
        <v>75000</v>
      </c>
      <c r="F9" s="112">
        <v>83870</v>
      </c>
      <c r="G9" s="113"/>
      <c r="H9" s="113"/>
    </row>
    <row r="10" spans="1:8" ht="14.25">
      <c r="A10" s="110" t="s">
        <v>120</v>
      </c>
      <c r="B10" s="111" t="s">
        <v>121</v>
      </c>
      <c r="C10" s="112">
        <v>30110</v>
      </c>
      <c r="D10" s="112">
        <v>30110</v>
      </c>
      <c r="E10" s="112">
        <v>0</v>
      </c>
      <c r="F10" s="112">
        <v>30110</v>
      </c>
      <c r="G10" s="113"/>
      <c r="H10" s="113"/>
    </row>
    <row r="11" spans="1:8" ht="14.25">
      <c r="A11" s="110" t="s">
        <v>122</v>
      </c>
      <c r="B11" s="111" t="s">
        <v>123</v>
      </c>
      <c r="C11" s="112">
        <v>1780</v>
      </c>
      <c r="D11" s="112">
        <v>1780</v>
      </c>
      <c r="E11" s="112">
        <v>30500</v>
      </c>
      <c r="F11" s="112">
        <v>32280</v>
      </c>
      <c r="G11" s="113"/>
      <c r="H11" s="113"/>
    </row>
    <row r="12" spans="1:8" ht="14.25">
      <c r="A12" s="110" t="s">
        <v>124</v>
      </c>
      <c r="B12" s="111" t="s">
        <v>125</v>
      </c>
      <c r="C12" s="112">
        <v>1720</v>
      </c>
      <c r="D12" s="112">
        <v>1720</v>
      </c>
      <c r="E12" s="112">
        <v>64000</v>
      </c>
      <c r="F12" s="112">
        <v>65720</v>
      </c>
      <c r="G12" s="113"/>
      <c r="H12" s="113"/>
    </row>
    <row r="13" spans="1:8" ht="14.25">
      <c r="A13" s="110" t="s">
        <v>126</v>
      </c>
      <c r="B13" s="111" t="s">
        <v>127</v>
      </c>
      <c r="C13" s="112">
        <v>6301</v>
      </c>
      <c r="D13" s="112">
        <v>6301</v>
      </c>
      <c r="E13" s="112">
        <v>78000</v>
      </c>
      <c r="F13" s="112">
        <v>84301</v>
      </c>
      <c r="G13" s="113"/>
      <c r="H13" s="113"/>
    </row>
    <row r="14" spans="1:8" ht="14.25">
      <c r="A14" s="110"/>
      <c r="B14" s="111"/>
      <c r="C14" s="112"/>
      <c r="D14" s="112"/>
      <c r="E14" s="112" t="s">
        <v>128</v>
      </c>
      <c r="F14" s="112"/>
      <c r="G14" s="113"/>
      <c r="H14" s="113"/>
    </row>
    <row r="15" spans="1:8" ht="15">
      <c r="A15" s="153" t="s">
        <v>129</v>
      </c>
      <c r="B15" s="154"/>
      <c r="C15" s="155">
        <v>48781</v>
      </c>
      <c r="D15" s="155">
        <v>48781</v>
      </c>
      <c r="E15" s="155">
        <v>247500</v>
      </c>
      <c r="F15" s="155">
        <v>296281</v>
      </c>
      <c r="G15" s="156"/>
      <c r="H15" s="156"/>
    </row>
    <row r="16" spans="1:8" ht="14.25">
      <c r="A16" s="110"/>
      <c r="B16" s="111"/>
      <c r="C16" s="112"/>
      <c r="D16" s="112"/>
      <c r="E16" s="112"/>
      <c r="F16" s="112"/>
      <c r="G16" s="113"/>
      <c r="H16" s="113"/>
    </row>
    <row r="17" spans="1:8" ht="14.25">
      <c r="A17" s="110" t="s">
        <v>130</v>
      </c>
      <c r="B17" s="111" t="s">
        <v>131</v>
      </c>
      <c r="C17" s="112">
        <v>3113</v>
      </c>
      <c r="D17" s="112">
        <v>3113</v>
      </c>
      <c r="E17" s="112">
        <v>15000</v>
      </c>
      <c r="F17" s="112">
        <v>18113</v>
      </c>
      <c r="G17" s="113"/>
      <c r="H17" s="113"/>
    </row>
    <row r="18" spans="1:8" ht="14.25">
      <c r="A18" s="110"/>
      <c r="B18" s="111"/>
      <c r="C18" s="112"/>
      <c r="D18" s="112"/>
      <c r="E18" s="112"/>
      <c r="F18" s="112"/>
      <c r="G18" s="113"/>
      <c r="H18" s="113"/>
    </row>
    <row r="19" spans="1:8" ht="15">
      <c r="A19" s="157" t="s">
        <v>132</v>
      </c>
      <c r="B19" s="158"/>
      <c r="C19" s="159">
        <v>51894</v>
      </c>
      <c r="D19" s="159">
        <v>51894</v>
      </c>
      <c r="E19" s="159">
        <v>262500</v>
      </c>
      <c r="F19" s="159">
        <v>314394</v>
      </c>
      <c r="G19" s="160"/>
      <c r="H19" s="160"/>
    </row>
    <row r="20" spans="1:8" ht="15">
      <c r="A20" s="157"/>
      <c r="B20" s="158"/>
      <c r="C20" s="159"/>
      <c r="D20" s="159"/>
      <c r="E20" s="159"/>
      <c r="F20" s="159"/>
      <c r="G20" s="160"/>
      <c r="H20" s="160"/>
    </row>
    <row r="21" spans="1:8" ht="15">
      <c r="A21" s="157" t="s">
        <v>133</v>
      </c>
      <c r="B21" s="115"/>
      <c r="C21" s="159">
        <v>75391</v>
      </c>
      <c r="D21" s="159">
        <v>9565</v>
      </c>
      <c r="E21" s="159">
        <v>0</v>
      </c>
      <c r="F21" s="159">
        <v>152391</v>
      </c>
      <c r="G21" s="160"/>
      <c r="H21" s="160"/>
    </row>
    <row r="22" spans="1:8" ht="15">
      <c r="A22" s="114" t="s">
        <v>2</v>
      </c>
      <c r="B22" s="115"/>
      <c r="C22" s="159"/>
      <c r="D22" s="159"/>
      <c r="E22" s="159"/>
      <c r="F22" s="159"/>
      <c r="G22" s="116"/>
      <c r="H22" s="116"/>
    </row>
    <row r="23" spans="1:8" ht="14.25">
      <c r="A23" s="110" t="s">
        <v>134</v>
      </c>
      <c r="B23" s="117"/>
      <c r="C23" s="112">
        <v>61759</v>
      </c>
      <c r="D23" s="112">
        <v>61759</v>
      </c>
      <c r="E23" s="112">
        <v>0</v>
      </c>
      <c r="F23" s="112">
        <v>61759</v>
      </c>
      <c r="G23" s="113"/>
      <c r="H23" s="113"/>
    </row>
    <row r="24" spans="1:8" ht="14.25">
      <c r="A24" s="110" t="s">
        <v>135</v>
      </c>
      <c r="B24" s="111" t="s">
        <v>136</v>
      </c>
      <c r="C24" s="112">
        <v>86</v>
      </c>
      <c r="D24" s="112">
        <v>0</v>
      </c>
      <c r="E24" s="112">
        <v>0</v>
      </c>
      <c r="F24" s="112">
        <v>86</v>
      </c>
      <c r="G24" s="113"/>
      <c r="H24" s="113"/>
    </row>
    <row r="25" spans="1:8" ht="14.25">
      <c r="A25" s="110" t="s">
        <v>137</v>
      </c>
      <c r="B25" s="117" t="s">
        <v>138</v>
      </c>
      <c r="C25" s="112">
        <v>0</v>
      </c>
      <c r="D25" s="112">
        <v>0</v>
      </c>
      <c r="E25" s="112">
        <v>0</v>
      </c>
      <c r="F25" s="112">
        <v>0</v>
      </c>
      <c r="G25" s="113"/>
      <c r="H25" s="113"/>
    </row>
    <row r="26" spans="1:8" ht="14.25">
      <c r="A26" s="110" t="s">
        <v>139</v>
      </c>
      <c r="B26" s="111" t="s">
        <v>140</v>
      </c>
      <c r="C26" s="112">
        <v>9565</v>
      </c>
      <c r="D26" s="112">
        <v>9565</v>
      </c>
      <c r="E26" s="112">
        <v>77000</v>
      </c>
      <c r="F26" s="112">
        <v>86565</v>
      </c>
      <c r="G26" s="113"/>
      <c r="H26" s="113"/>
    </row>
    <row r="27" spans="1:8" ht="14.25">
      <c r="A27" s="110" t="s">
        <v>141</v>
      </c>
      <c r="B27" s="117"/>
      <c r="C27" s="118">
        <v>3261</v>
      </c>
      <c r="D27" s="118">
        <v>0</v>
      </c>
      <c r="E27" s="118">
        <v>0</v>
      </c>
      <c r="F27" s="112">
        <v>3261</v>
      </c>
      <c r="G27" s="113"/>
      <c r="H27" s="113"/>
    </row>
    <row r="28" spans="1:8" ht="14.25">
      <c r="A28" s="110" t="s">
        <v>142</v>
      </c>
      <c r="B28" s="117" t="s">
        <v>143</v>
      </c>
      <c r="C28" s="118">
        <v>0</v>
      </c>
      <c r="D28" s="118">
        <v>0</v>
      </c>
      <c r="E28" s="118">
        <v>0</v>
      </c>
      <c r="F28" s="112">
        <v>0</v>
      </c>
      <c r="G28" s="113"/>
      <c r="H28" s="113"/>
    </row>
    <row r="29" spans="1:8" ht="14.25">
      <c r="A29" s="110" t="s">
        <v>144</v>
      </c>
      <c r="B29" s="117" t="s">
        <v>145</v>
      </c>
      <c r="C29" s="118">
        <v>96</v>
      </c>
      <c r="D29" s="118">
        <v>0</v>
      </c>
      <c r="E29" s="118">
        <v>0</v>
      </c>
      <c r="F29" s="112">
        <v>96</v>
      </c>
      <c r="G29" s="113"/>
      <c r="H29" s="113"/>
    </row>
    <row r="30" spans="1:8" ht="14.25">
      <c r="A30" s="110" t="s">
        <v>146</v>
      </c>
      <c r="B30" s="117"/>
      <c r="C30" s="118">
        <v>116</v>
      </c>
      <c r="D30" s="118">
        <v>0</v>
      </c>
      <c r="E30" s="118">
        <v>0</v>
      </c>
      <c r="F30" s="112">
        <v>116</v>
      </c>
      <c r="G30" s="113"/>
      <c r="H30" s="113"/>
    </row>
    <row r="31" spans="1:8" ht="14.25">
      <c r="A31" s="110" t="s">
        <v>147</v>
      </c>
      <c r="B31" s="117" t="s">
        <v>148</v>
      </c>
      <c r="C31" s="118">
        <v>508</v>
      </c>
      <c r="D31" s="118">
        <v>0</v>
      </c>
      <c r="E31" s="118">
        <v>0</v>
      </c>
      <c r="F31" s="112">
        <v>508</v>
      </c>
      <c r="G31" s="113"/>
      <c r="H31" s="113"/>
    </row>
    <row r="32" spans="1:8" ht="15" thickBot="1">
      <c r="A32" s="110" t="s">
        <v>149</v>
      </c>
      <c r="B32" s="117" t="s">
        <v>150</v>
      </c>
      <c r="C32" s="119">
        <v>0</v>
      </c>
      <c r="D32" s="119">
        <v>0</v>
      </c>
      <c r="E32" s="119">
        <v>0</v>
      </c>
      <c r="F32" s="112">
        <v>0</v>
      </c>
      <c r="G32" s="113"/>
      <c r="H32" s="113"/>
    </row>
    <row r="33" spans="1:8" ht="15.75" thickBot="1">
      <c r="A33" s="161" t="s">
        <v>151</v>
      </c>
      <c r="B33" s="161"/>
      <c r="C33" s="162">
        <v>127285</v>
      </c>
      <c r="D33" s="162">
        <v>93108</v>
      </c>
      <c r="E33" s="162">
        <v>339500</v>
      </c>
      <c r="F33" s="162">
        <v>466785</v>
      </c>
      <c r="G33" s="156"/>
      <c r="H33" s="156"/>
    </row>
    <row r="34" spans="1:8" ht="14.25">
      <c r="A34" s="109"/>
      <c r="B34" s="109"/>
      <c r="C34" s="120"/>
      <c r="D34" s="120"/>
      <c r="E34" s="120"/>
      <c r="F34" s="120"/>
      <c r="G34" s="120"/>
      <c r="H34" s="120"/>
    </row>
    <row r="35" spans="1:8" ht="14.25">
      <c r="A35" s="109"/>
      <c r="B35" s="109"/>
      <c r="C35" s="120"/>
      <c r="D35" s="120"/>
      <c r="E35" s="120"/>
      <c r="F35" s="120"/>
      <c r="G35" s="120"/>
      <c r="H35" s="120"/>
    </row>
    <row r="36" spans="1:8" ht="14.25">
      <c r="A36" s="109" t="s">
        <v>1032</v>
      </c>
      <c r="B36" s="109"/>
      <c r="C36" s="120"/>
      <c r="E36" s="120"/>
      <c r="F36" s="147"/>
      <c r="G36" s="147"/>
      <c r="H36" s="121"/>
    </row>
    <row r="37" spans="1:8" ht="15" thickBot="1">
      <c r="A37" s="122" t="s">
        <v>152</v>
      </c>
      <c r="B37" s="94"/>
      <c r="E37" s="123" t="s">
        <v>153</v>
      </c>
      <c r="F37" s="94"/>
      <c r="G37" s="94"/>
      <c r="H37" s="94"/>
    </row>
    <row r="38" spans="1:8" ht="15" thickBot="1">
      <c r="A38" s="124" t="s">
        <v>154</v>
      </c>
      <c r="B38" s="125" t="s">
        <v>155</v>
      </c>
      <c r="C38" s="126" t="s">
        <v>156</v>
      </c>
      <c r="D38" s="163" t="s">
        <v>157</v>
      </c>
      <c r="E38" s="127" t="s">
        <v>158</v>
      </c>
    </row>
    <row r="39" spans="1:8" ht="14.25">
      <c r="A39" s="128" t="s">
        <v>159</v>
      </c>
      <c r="B39" s="129">
        <v>0</v>
      </c>
      <c r="C39" s="130">
        <v>0</v>
      </c>
      <c r="D39" s="164"/>
      <c r="E39" s="165">
        <v>0</v>
      </c>
    </row>
    <row r="40" spans="1:8" ht="14.25">
      <c r="A40" s="128" t="s">
        <v>160</v>
      </c>
      <c r="B40" s="131">
        <v>260000</v>
      </c>
      <c r="C40" s="130">
        <v>70000</v>
      </c>
      <c r="D40" s="164"/>
      <c r="E40" s="165">
        <v>330000</v>
      </c>
    </row>
    <row r="41" spans="1:8" ht="14.25">
      <c r="A41" s="128" t="s">
        <v>161</v>
      </c>
      <c r="B41" s="131">
        <v>310000</v>
      </c>
      <c r="C41" s="130">
        <v>50000</v>
      </c>
      <c r="D41" s="164"/>
      <c r="E41" s="165">
        <v>360000</v>
      </c>
    </row>
    <row r="42" spans="1:8" ht="14.25">
      <c r="A42" s="128" t="s">
        <v>162</v>
      </c>
      <c r="B42" s="131">
        <v>84000</v>
      </c>
      <c r="C42" s="130">
        <v>40000</v>
      </c>
      <c r="D42" s="166">
        <v>60000</v>
      </c>
      <c r="E42" s="165">
        <v>184000</v>
      </c>
    </row>
    <row r="43" spans="1:8" ht="15" thickBot="1">
      <c r="A43" s="128"/>
      <c r="B43" s="132"/>
      <c r="C43" s="130"/>
      <c r="D43" s="164"/>
      <c r="E43" s="165"/>
    </row>
    <row r="44" spans="1:8" ht="15" thickBot="1">
      <c r="A44" s="124" t="s">
        <v>163</v>
      </c>
      <c r="B44" s="133">
        <v>654000</v>
      </c>
      <c r="C44" s="133">
        <v>160000</v>
      </c>
      <c r="D44" s="133">
        <v>60000</v>
      </c>
      <c r="E44" s="134">
        <v>874000</v>
      </c>
    </row>
    <row r="45" spans="1:8" ht="14.25">
      <c r="A45" s="94"/>
      <c r="B45" s="167"/>
      <c r="C45" s="167"/>
      <c r="D45" s="167"/>
      <c r="E45" s="168"/>
    </row>
    <row r="46" spans="1:8" ht="14.25">
      <c r="A46" s="135" t="s">
        <v>164</v>
      </c>
      <c r="B46" s="167"/>
      <c r="C46" s="167"/>
      <c r="D46" s="167"/>
      <c r="E46" s="167"/>
    </row>
    <row r="47" spans="1:8" ht="15" thickBot="1">
      <c r="A47" s="136" t="s">
        <v>2</v>
      </c>
      <c r="B47" s="167"/>
      <c r="C47" s="167"/>
      <c r="F47" s="121" t="s">
        <v>153</v>
      </c>
    </row>
    <row r="48" spans="1:8" ht="14.25">
      <c r="A48" s="137" t="s">
        <v>154</v>
      </c>
      <c r="B48" s="138" t="s">
        <v>159</v>
      </c>
      <c r="C48" s="139" t="s">
        <v>160</v>
      </c>
      <c r="D48" s="139" t="s">
        <v>161</v>
      </c>
      <c r="E48" s="139" t="s">
        <v>162</v>
      </c>
      <c r="F48" s="140" t="s">
        <v>4</v>
      </c>
    </row>
    <row r="49" spans="1:6" ht="15" thickBot="1">
      <c r="A49" s="141"/>
      <c r="B49" s="142" t="s">
        <v>158</v>
      </c>
      <c r="C49" s="169" t="s">
        <v>158</v>
      </c>
      <c r="D49" s="169" t="s">
        <v>158</v>
      </c>
      <c r="E49" s="169" t="s">
        <v>158</v>
      </c>
      <c r="F49" s="143"/>
    </row>
    <row r="50" spans="1:6" ht="14.25">
      <c r="A50" s="144" t="s">
        <v>159</v>
      </c>
      <c r="B50" s="170">
        <v>180391</v>
      </c>
      <c r="C50" s="170"/>
      <c r="D50" s="164"/>
      <c r="E50" s="164"/>
      <c r="F50" s="145">
        <v>180391</v>
      </c>
    </row>
    <row r="51" spans="1:6" ht="14.25">
      <c r="A51" s="144" t="s">
        <v>160</v>
      </c>
      <c r="B51" s="171"/>
      <c r="C51" s="170">
        <v>180392</v>
      </c>
      <c r="D51" s="166"/>
      <c r="E51" s="164"/>
      <c r="F51" s="145">
        <v>180392</v>
      </c>
    </row>
    <row r="52" spans="1:6" ht="14.25">
      <c r="A52" s="144" t="s">
        <v>161</v>
      </c>
      <c r="B52" s="170"/>
      <c r="C52" s="170"/>
      <c r="D52" s="166">
        <v>180391</v>
      </c>
      <c r="E52" s="164"/>
      <c r="F52" s="145">
        <v>180391</v>
      </c>
    </row>
    <row r="53" spans="1:6" ht="14.25">
      <c r="A53" s="144" t="s">
        <v>162</v>
      </c>
      <c r="B53" s="171"/>
      <c r="C53" s="171"/>
      <c r="D53" s="164"/>
      <c r="E53" s="166">
        <v>60130</v>
      </c>
      <c r="F53" s="145">
        <v>60130</v>
      </c>
    </row>
    <row r="54" spans="1:6" ht="15" thickBot="1">
      <c r="A54" s="144"/>
      <c r="B54" s="171"/>
      <c r="C54" s="172"/>
      <c r="D54" s="164"/>
      <c r="E54" s="164"/>
      <c r="F54" s="145"/>
    </row>
    <row r="55" spans="1:6" ht="15" thickBot="1">
      <c r="A55" s="146" t="s">
        <v>163</v>
      </c>
      <c r="B55" s="173">
        <v>180391</v>
      </c>
      <c r="C55" s="173">
        <v>180392</v>
      </c>
      <c r="D55" s="174"/>
      <c r="E55" s="174"/>
      <c r="F55" s="134">
        <v>601304</v>
      </c>
    </row>
    <row r="56" spans="1:6" ht="14.25">
      <c r="A56" s="92"/>
      <c r="B56" s="147"/>
      <c r="C56" s="147"/>
      <c r="D56" s="147"/>
      <c r="E56" s="147"/>
    </row>
    <row r="57" spans="1:6" ht="14.25">
      <c r="A57" s="93"/>
      <c r="B57" s="94"/>
      <c r="C57" s="94"/>
      <c r="D57" s="94"/>
      <c r="E57" s="94"/>
    </row>
    <row r="58" spans="1:6" ht="14.25">
      <c r="A58" s="93"/>
    </row>
  </sheetData>
  <pageMargins left="0.21" right="0.19685039370078741" top="0.98425196850393704" bottom="0.98425196850393704" header="0.51181102362204722" footer="0.51181102362204722"/>
  <pageSetup paperSize="9" scale="67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I38" sqref="I38"/>
    </sheetView>
  </sheetViews>
  <sheetFormatPr defaultRowHeight="12.75"/>
  <cols>
    <col min="1" max="1" width="24" style="518" customWidth="1"/>
    <col min="2" max="2" width="17.7109375" style="518" customWidth="1"/>
    <col min="3" max="4" width="16" style="518" customWidth="1"/>
    <col min="5" max="5" width="15.85546875" style="518" customWidth="1"/>
    <col min="6" max="6" width="16" style="518" customWidth="1"/>
    <col min="7" max="7" width="15.7109375" style="518" customWidth="1"/>
    <col min="8" max="8" width="15.42578125" style="518" customWidth="1"/>
    <col min="9" max="9" width="16.140625" style="518" customWidth="1"/>
    <col min="10" max="10" width="14.7109375" style="518" customWidth="1"/>
    <col min="11" max="11" width="17.7109375" style="518" customWidth="1"/>
    <col min="12" max="12" width="14.85546875" style="518" customWidth="1"/>
    <col min="13" max="13" width="16" style="518" customWidth="1"/>
    <col min="14" max="14" width="16.85546875" style="518" customWidth="1"/>
    <col min="15" max="15" width="16.140625" style="518" bestFit="1" customWidth="1"/>
    <col min="16" max="16" width="16.7109375" style="518" bestFit="1" customWidth="1"/>
    <col min="17" max="17" width="14.85546875" style="518" bestFit="1" customWidth="1"/>
    <col min="18" max="18" width="16.140625" style="518" bestFit="1" customWidth="1"/>
    <col min="19" max="19" width="14.85546875" style="518" bestFit="1" customWidth="1"/>
    <col min="20" max="20" width="15" style="518" hidden="1" customWidth="1"/>
    <col min="21" max="256" width="9.140625" style="518"/>
    <col min="257" max="257" width="24" style="518" customWidth="1"/>
    <col min="258" max="258" width="17.7109375" style="518" customWidth="1"/>
    <col min="259" max="260" width="16" style="518" customWidth="1"/>
    <col min="261" max="261" width="15.85546875" style="518" customWidth="1"/>
    <col min="262" max="262" width="16" style="518" customWidth="1"/>
    <col min="263" max="263" width="15.7109375" style="518" customWidth="1"/>
    <col min="264" max="264" width="15.42578125" style="518" customWidth="1"/>
    <col min="265" max="265" width="16.140625" style="518" customWidth="1"/>
    <col min="266" max="266" width="14.7109375" style="518" customWidth="1"/>
    <col min="267" max="267" width="17.7109375" style="518" customWidth="1"/>
    <col min="268" max="268" width="14.85546875" style="518" customWidth="1"/>
    <col min="269" max="269" width="16" style="518" customWidth="1"/>
    <col min="270" max="270" width="16.85546875" style="518" customWidth="1"/>
    <col min="271" max="271" width="16.140625" style="518" bestFit="1" customWidth="1"/>
    <col min="272" max="272" width="16.7109375" style="518" bestFit="1" customWidth="1"/>
    <col min="273" max="273" width="14.85546875" style="518" bestFit="1" customWidth="1"/>
    <col min="274" max="274" width="16.140625" style="518" bestFit="1" customWidth="1"/>
    <col min="275" max="275" width="14.85546875" style="518" bestFit="1" customWidth="1"/>
    <col min="276" max="276" width="0" style="518" hidden="1" customWidth="1"/>
    <col min="277" max="512" width="9.140625" style="518"/>
    <col min="513" max="513" width="24" style="518" customWidth="1"/>
    <col min="514" max="514" width="17.7109375" style="518" customWidth="1"/>
    <col min="515" max="516" width="16" style="518" customWidth="1"/>
    <col min="517" max="517" width="15.85546875" style="518" customWidth="1"/>
    <col min="518" max="518" width="16" style="518" customWidth="1"/>
    <col min="519" max="519" width="15.7109375" style="518" customWidth="1"/>
    <col min="520" max="520" width="15.42578125" style="518" customWidth="1"/>
    <col min="521" max="521" width="16.140625" style="518" customWidth="1"/>
    <col min="522" max="522" width="14.7109375" style="518" customWidth="1"/>
    <col min="523" max="523" width="17.7109375" style="518" customWidth="1"/>
    <col min="524" max="524" width="14.85546875" style="518" customWidth="1"/>
    <col min="525" max="525" width="16" style="518" customWidth="1"/>
    <col min="526" max="526" width="16.85546875" style="518" customWidth="1"/>
    <col min="527" max="527" width="16.140625" style="518" bestFit="1" customWidth="1"/>
    <col min="528" max="528" width="16.7109375" style="518" bestFit="1" customWidth="1"/>
    <col min="529" max="529" width="14.85546875" style="518" bestFit="1" customWidth="1"/>
    <col min="530" max="530" width="16.140625" style="518" bestFit="1" customWidth="1"/>
    <col min="531" max="531" width="14.85546875" style="518" bestFit="1" customWidth="1"/>
    <col min="532" max="532" width="0" style="518" hidden="1" customWidth="1"/>
    <col min="533" max="768" width="9.140625" style="518"/>
    <col min="769" max="769" width="24" style="518" customWidth="1"/>
    <col min="770" max="770" width="17.7109375" style="518" customWidth="1"/>
    <col min="771" max="772" width="16" style="518" customWidth="1"/>
    <col min="773" max="773" width="15.85546875" style="518" customWidth="1"/>
    <col min="774" max="774" width="16" style="518" customWidth="1"/>
    <col min="775" max="775" width="15.7109375" style="518" customWidth="1"/>
    <col min="776" max="776" width="15.42578125" style="518" customWidth="1"/>
    <col min="777" max="777" width="16.140625" style="518" customWidth="1"/>
    <col min="778" max="778" width="14.7109375" style="518" customWidth="1"/>
    <col min="779" max="779" width="17.7109375" style="518" customWidth="1"/>
    <col min="780" max="780" width="14.85546875" style="518" customWidth="1"/>
    <col min="781" max="781" width="16" style="518" customWidth="1"/>
    <col min="782" max="782" width="16.85546875" style="518" customWidth="1"/>
    <col min="783" max="783" width="16.140625" style="518" bestFit="1" customWidth="1"/>
    <col min="784" max="784" width="16.7109375" style="518" bestFit="1" customWidth="1"/>
    <col min="785" max="785" width="14.85546875" style="518" bestFit="1" customWidth="1"/>
    <col min="786" max="786" width="16.140625" style="518" bestFit="1" customWidth="1"/>
    <col min="787" max="787" width="14.85546875" style="518" bestFit="1" customWidth="1"/>
    <col min="788" max="788" width="0" style="518" hidden="1" customWidth="1"/>
    <col min="789" max="1024" width="9.140625" style="518"/>
    <col min="1025" max="1025" width="24" style="518" customWidth="1"/>
    <col min="1026" max="1026" width="17.7109375" style="518" customWidth="1"/>
    <col min="1027" max="1028" width="16" style="518" customWidth="1"/>
    <col min="1029" max="1029" width="15.85546875" style="518" customWidth="1"/>
    <col min="1030" max="1030" width="16" style="518" customWidth="1"/>
    <col min="1031" max="1031" width="15.7109375" style="518" customWidth="1"/>
    <col min="1032" max="1032" width="15.42578125" style="518" customWidth="1"/>
    <col min="1033" max="1033" width="16.140625" style="518" customWidth="1"/>
    <col min="1034" max="1034" width="14.7109375" style="518" customWidth="1"/>
    <col min="1035" max="1035" width="17.7109375" style="518" customWidth="1"/>
    <col min="1036" max="1036" width="14.85546875" style="518" customWidth="1"/>
    <col min="1037" max="1037" width="16" style="518" customWidth="1"/>
    <col min="1038" max="1038" width="16.85546875" style="518" customWidth="1"/>
    <col min="1039" max="1039" width="16.140625" style="518" bestFit="1" customWidth="1"/>
    <col min="1040" max="1040" width="16.7109375" style="518" bestFit="1" customWidth="1"/>
    <col min="1041" max="1041" width="14.85546875" style="518" bestFit="1" customWidth="1"/>
    <col min="1042" max="1042" width="16.140625" style="518" bestFit="1" customWidth="1"/>
    <col min="1043" max="1043" width="14.85546875" style="518" bestFit="1" customWidth="1"/>
    <col min="1044" max="1044" width="0" style="518" hidden="1" customWidth="1"/>
    <col min="1045" max="1280" width="9.140625" style="518"/>
    <col min="1281" max="1281" width="24" style="518" customWidth="1"/>
    <col min="1282" max="1282" width="17.7109375" style="518" customWidth="1"/>
    <col min="1283" max="1284" width="16" style="518" customWidth="1"/>
    <col min="1285" max="1285" width="15.85546875" style="518" customWidth="1"/>
    <col min="1286" max="1286" width="16" style="518" customWidth="1"/>
    <col min="1287" max="1287" width="15.7109375" style="518" customWidth="1"/>
    <col min="1288" max="1288" width="15.42578125" style="518" customWidth="1"/>
    <col min="1289" max="1289" width="16.140625" style="518" customWidth="1"/>
    <col min="1290" max="1290" width="14.7109375" style="518" customWidth="1"/>
    <col min="1291" max="1291" width="17.7109375" style="518" customWidth="1"/>
    <col min="1292" max="1292" width="14.85546875" style="518" customWidth="1"/>
    <col min="1293" max="1293" width="16" style="518" customWidth="1"/>
    <col min="1294" max="1294" width="16.85546875" style="518" customWidth="1"/>
    <col min="1295" max="1295" width="16.140625" style="518" bestFit="1" customWidth="1"/>
    <col min="1296" max="1296" width="16.7109375" style="518" bestFit="1" customWidth="1"/>
    <col min="1297" max="1297" width="14.85546875" style="518" bestFit="1" customWidth="1"/>
    <col min="1298" max="1298" width="16.140625" style="518" bestFit="1" customWidth="1"/>
    <col min="1299" max="1299" width="14.85546875" style="518" bestFit="1" customWidth="1"/>
    <col min="1300" max="1300" width="0" style="518" hidden="1" customWidth="1"/>
    <col min="1301" max="1536" width="9.140625" style="518"/>
    <col min="1537" max="1537" width="24" style="518" customWidth="1"/>
    <col min="1538" max="1538" width="17.7109375" style="518" customWidth="1"/>
    <col min="1539" max="1540" width="16" style="518" customWidth="1"/>
    <col min="1541" max="1541" width="15.85546875" style="518" customWidth="1"/>
    <col min="1542" max="1542" width="16" style="518" customWidth="1"/>
    <col min="1543" max="1543" width="15.7109375" style="518" customWidth="1"/>
    <col min="1544" max="1544" width="15.42578125" style="518" customWidth="1"/>
    <col min="1545" max="1545" width="16.140625" style="518" customWidth="1"/>
    <col min="1546" max="1546" width="14.7109375" style="518" customWidth="1"/>
    <col min="1547" max="1547" width="17.7109375" style="518" customWidth="1"/>
    <col min="1548" max="1548" width="14.85546875" style="518" customWidth="1"/>
    <col min="1549" max="1549" width="16" style="518" customWidth="1"/>
    <col min="1550" max="1550" width="16.85546875" style="518" customWidth="1"/>
    <col min="1551" max="1551" width="16.140625" style="518" bestFit="1" customWidth="1"/>
    <col min="1552" max="1552" width="16.7109375" style="518" bestFit="1" customWidth="1"/>
    <col min="1553" max="1553" width="14.85546875" style="518" bestFit="1" customWidth="1"/>
    <col min="1554" max="1554" width="16.140625" style="518" bestFit="1" customWidth="1"/>
    <col min="1555" max="1555" width="14.85546875" style="518" bestFit="1" customWidth="1"/>
    <col min="1556" max="1556" width="0" style="518" hidden="1" customWidth="1"/>
    <col min="1557" max="1792" width="9.140625" style="518"/>
    <col min="1793" max="1793" width="24" style="518" customWidth="1"/>
    <col min="1794" max="1794" width="17.7109375" style="518" customWidth="1"/>
    <col min="1795" max="1796" width="16" style="518" customWidth="1"/>
    <col min="1797" max="1797" width="15.85546875" style="518" customWidth="1"/>
    <col min="1798" max="1798" width="16" style="518" customWidth="1"/>
    <col min="1799" max="1799" width="15.7109375" style="518" customWidth="1"/>
    <col min="1800" max="1800" width="15.42578125" style="518" customWidth="1"/>
    <col min="1801" max="1801" width="16.140625" style="518" customWidth="1"/>
    <col min="1802" max="1802" width="14.7109375" style="518" customWidth="1"/>
    <col min="1803" max="1803" width="17.7109375" style="518" customWidth="1"/>
    <col min="1804" max="1804" width="14.85546875" style="518" customWidth="1"/>
    <col min="1805" max="1805" width="16" style="518" customWidth="1"/>
    <col min="1806" max="1806" width="16.85546875" style="518" customWidth="1"/>
    <col min="1807" max="1807" width="16.140625" style="518" bestFit="1" customWidth="1"/>
    <col min="1808" max="1808" width="16.7109375" style="518" bestFit="1" customWidth="1"/>
    <col min="1809" max="1809" width="14.85546875" style="518" bestFit="1" customWidth="1"/>
    <col min="1810" max="1810" width="16.140625" style="518" bestFit="1" customWidth="1"/>
    <col min="1811" max="1811" width="14.85546875" style="518" bestFit="1" customWidth="1"/>
    <col min="1812" max="1812" width="0" style="518" hidden="1" customWidth="1"/>
    <col min="1813" max="2048" width="9.140625" style="518"/>
    <col min="2049" max="2049" width="24" style="518" customWidth="1"/>
    <col min="2050" max="2050" width="17.7109375" style="518" customWidth="1"/>
    <col min="2051" max="2052" width="16" style="518" customWidth="1"/>
    <col min="2053" max="2053" width="15.85546875" style="518" customWidth="1"/>
    <col min="2054" max="2054" width="16" style="518" customWidth="1"/>
    <col min="2055" max="2055" width="15.7109375" style="518" customWidth="1"/>
    <col min="2056" max="2056" width="15.42578125" style="518" customWidth="1"/>
    <col min="2057" max="2057" width="16.140625" style="518" customWidth="1"/>
    <col min="2058" max="2058" width="14.7109375" style="518" customWidth="1"/>
    <col min="2059" max="2059" width="17.7109375" style="518" customWidth="1"/>
    <col min="2060" max="2060" width="14.85546875" style="518" customWidth="1"/>
    <col min="2061" max="2061" width="16" style="518" customWidth="1"/>
    <col min="2062" max="2062" width="16.85546875" style="518" customWidth="1"/>
    <col min="2063" max="2063" width="16.140625" style="518" bestFit="1" customWidth="1"/>
    <col min="2064" max="2064" width="16.7109375" style="518" bestFit="1" customWidth="1"/>
    <col min="2065" max="2065" width="14.85546875" style="518" bestFit="1" customWidth="1"/>
    <col min="2066" max="2066" width="16.140625" style="518" bestFit="1" customWidth="1"/>
    <col min="2067" max="2067" width="14.85546875" style="518" bestFit="1" customWidth="1"/>
    <col min="2068" max="2068" width="0" style="518" hidden="1" customWidth="1"/>
    <col min="2069" max="2304" width="9.140625" style="518"/>
    <col min="2305" max="2305" width="24" style="518" customWidth="1"/>
    <col min="2306" max="2306" width="17.7109375" style="518" customWidth="1"/>
    <col min="2307" max="2308" width="16" style="518" customWidth="1"/>
    <col min="2309" max="2309" width="15.85546875" style="518" customWidth="1"/>
    <col min="2310" max="2310" width="16" style="518" customWidth="1"/>
    <col min="2311" max="2311" width="15.7109375" style="518" customWidth="1"/>
    <col min="2312" max="2312" width="15.42578125" style="518" customWidth="1"/>
    <col min="2313" max="2313" width="16.140625" style="518" customWidth="1"/>
    <col min="2314" max="2314" width="14.7109375" style="518" customWidth="1"/>
    <col min="2315" max="2315" width="17.7109375" style="518" customWidth="1"/>
    <col min="2316" max="2316" width="14.85546875" style="518" customWidth="1"/>
    <col min="2317" max="2317" width="16" style="518" customWidth="1"/>
    <col min="2318" max="2318" width="16.85546875" style="518" customWidth="1"/>
    <col min="2319" max="2319" width="16.140625" style="518" bestFit="1" customWidth="1"/>
    <col min="2320" max="2320" width="16.7109375" style="518" bestFit="1" customWidth="1"/>
    <col min="2321" max="2321" width="14.85546875" style="518" bestFit="1" customWidth="1"/>
    <col min="2322" max="2322" width="16.140625" style="518" bestFit="1" customWidth="1"/>
    <col min="2323" max="2323" width="14.85546875" style="518" bestFit="1" customWidth="1"/>
    <col min="2324" max="2324" width="0" style="518" hidden="1" customWidth="1"/>
    <col min="2325" max="2560" width="9.140625" style="518"/>
    <col min="2561" max="2561" width="24" style="518" customWidth="1"/>
    <col min="2562" max="2562" width="17.7109375" style="518" customWidth="1"/>
    <col min="2563" max="2564" width="16" style="518" customWidth="1"/>
    <col min="2565" max="2565" width="15.85546875" style="518" customWidth="1"/>
    <col min="2566" max="2566" width="16" style="518" customWidth="1"/>
    <col min="2567" max="2567" width="15.7109375" style="518" customWidth="1"/>
    <col min="2568" max="2568" width="15.42578125" style="518" customWidth="1"/>
    <col min="2569" max="2569" width="16.140625" style="518" customWidth="1"/>
    <col min="2570" max="2570" width="14.7109375" style="518" customWidth="1"/>
    <col min="2571" max="2571" width="17.7109375" style="518" customWidth="1"/>
    <col min="2572" max="2572" width="14.85546875" style="518" customWidth="1"/>
    <col min="2573" max="2573" width="16" style="518" customWidth="1"/>
    <col min="2574" max="2574" width="16.85546875" style="518" customWidth="1"/>
    <col min="2575" max="2575" width="16.140625" style="518" bestFit="1" customWidth="1"/>
    <col min="2576" max="2576" width="16.7109375" style="518" bestFit="1" customWidth="1"/>
    <col min="2577" max="2577" width="14.85546875" style="518" bestFit="1" customWidth="1"/>
    <col min="2578" max="2578" width="16.140625" style="518" bestFit="1" customWidth="1"/>
    <col min="2579" max="2579" width="14.85546875" style="518" bestFit="1" customWidth="1"/>
    <col min="2580" max="2580" width="0" style="518" hidden="1" customWidth="1"/>
    <col min="2581" max="2816" width="9.140625" style="518"/>
    <col min="2817" max="2817" width="24" style="518" customWidth="1"/>
    <col min="2818" max="2818" width="17.7109375" style="518" customWidth="1"/>
    <col min="2819" max="2820" width="16" style="518" customWidth="1"/>
    <col min="2821" max="2821" width="15.85546875" style="518" customWidth="1"/>
    <col min="2822" max="2822" width="16" style="518" customWidth="1"/>
    <col min="2823" max="2823" width="15.7109375" style="518" customWidth="1"/>
    <col min="2824" max="2824" width="15.42578125" style="518" customWidth="1"/>
    <col min="2825" max="2825" width="16.140625" style="518" customWidth="1"/>
    <col min="2826" max="2826" width="14.7109375" style="518" customWidth="1"/>
    <col min="2827" max="2827" width="17.7109375" style="518" customWidth="1"/>
    <col min="2828" max="2828" width="14.85546875" style="518" customWidth="1"/>
    <col min="2829" max="2829" width="16" style="518" customWidth="1"/>
    <col min="2830" max="2830" width="16.85546875" style="518" customWidth="1"/>
    <col min="2831" max="2831" width="16.140625" style="518" bestFit="1" customWidth="1"/>
    <col min="2832" max="2832" width="16.7109375" style="518" bestFit="1" customWidth="1"/>
    <col min="2833" max="2833" width="14.85546875" style="518" bestFit="1" customWidth="1"/>
    <col min="2834" max="2834" width="16.140625" style="518" bestFit="1" customWidth="1"/>
    <col min="2835" max="2835" width="14.85546875" style="518" bestFit="1" customWidth="1"/>
    <col min="2836" max="2836" width="0" style="518" hidden="1" customWidth="1"/>
    <col min="2837" max="3072" width="9.140625" style="518"/>
    <col min="3073" max="3073" width="24" style="518" customWidth="1"/>
    <col min="3074" max="3074" width="17.7109375" style="518" customWidth="1"/>
    <col min="3075" max="3076" width="16" style="518" customWidth="1"/>
    <col min="3077" max="3077" width="15.85546875" style="518" customWidth="1"/>
    <col min="3078" max="3078" width="16" style="518" customWidth="1"/>
    <col min="3079" max="3079" width="15.7109375" style="518" customWidth="1"/>
    <col min="3080" max="3080" width="15.42578125" style="518" customWidth="1"/>
    <col min="3081" max="3081" width="16.140625" style="518" customWidth="1"/>
    <col min="3082" max="3082" width="14.7109375" style="518" customWidth="1"/>
    <col min="3083" max="3083" width="17.7109375" style="518" customWidth="1"/>
    <col min="3084" max="3084" width="14.85546875" style="518" customWidth="1"/>
    <col min="3085" max="3085" width="16" style="518" customWidth="1"/>
    <col min="3086" max="3086" width="16.85546875" style="518" customWidth="1"/>
    <col min="3087" max="3087" width="16.140625" style="518" bestFit="1" customWidth="1"/>
    <col min="3088" max="3088" width="16.7109375" style="518" bestFit="1" customWidth="1"/>
    <col min="3089" max="3089" width="14.85546875" style="518" bestFit="1" customWidth="1"/>
    <col min="3090" max="3090" width="16.140625" style="518" bestFit="1" customWidth="1"/>
    <col min="3091" max="3091" width="14.85546875" style="518" bestFit="1" customWidth="1"/>
    <col min="3092" max="3092" width="0" style="518" hidden="1" customWidth="1"/>
    <col min="3093" max="3328" width="9.140625" style="518"/>
    <col min="3329" max="3329" width="24" style="518" customWidth="1"/>
    <col min="3330" max="3330" width="17.7109375" style="518" customWidth="1"/>
    <col min="3331" max="3332" width="16" style="518" customWidth="1"/>
    <col min="3333" max="3333" width="15.85546875" style="518" customWidth="1"/>
    <col min="3334" max="3334" width="16" style="518" customWidth="1"/>
    <col min="3335" max="3335" width="15.7109375" style="518" customWidth="1"/>
    <col min="3336" max="3336" width="15.42578125" style="518" customWidth="1"/>
    <col min="3337" max="3337" width="16.140625" style="518" customWidth="1"/>
    <col min="3338" max="3338" width="14.7109375" style="518" customWidth="1"/>
    <col min="3339" max="3339" width="17.7109375" style="518" customWidth="1"/>
    <col min="3340" max="3340" width="14.85546875" style="518" customWidth="1"/>
    <col min="3341" max="3341" width="16" style="518" customWidth="1"/>
    <col min="3342" max="3342" width="16.85546875" style="518" customWidth="1"/>
    <col min="3343" max="3343" width="16.140625" style="518" bestFit="1" customWidth="1"/>
    <col min="3344" max="3344" width="16.7109375" style="518" bestFit="1" customWidth="1"/>
    <col min="3345" max="3345" width="14.85546875" style="518" bestFit="1" customWidth="1"/>
    <col min="3346" max="3346" width="16.140625" style="518" bestFit="1" customWidth="1"/>
    <col min="3347" max="3347" width="14.85546875" style="518" bestFit="1" customWidth="1"/>
    <col min="3348" max="3348" width="0" style="518" hidden="1" customWidth="1"/>
    <col min="3349" max="3584" width="9.140625" style="518"/>
    <col min="3585" max="3585" width="24" style="518" customWidth="1"/>
    <col min="3586" max="3586" width="17.7109375" style="518" customWidth="1"/>
    <col min="3587" max="3588" width="16" style="518" customWidth="1"/>
    <col min="3589" max="3589" width="15.85546875" style="518" customWidth="1"/>
    <col min="3590" max="3590" width="16" style="518" customWidth="1"/>
    <col min="3591" max="3591" width="15.7109375" style="518" customWidth="1"/>
    <col min="3592" max="3592" width="15.42578125" style="518" customWidth="1"/>
    <col min="3593" max="3593" width="16.140625" style="518" customWidth="1"/>
    <col min="3594" max="3594" width="14.7109375" style="518" customWidth="1"/>
    <col min="3595" max="3595" width="17.7109375" style="518" customWidth="1"/>
    <col min="3596" max="3596" width="14.85546875" style="518" customWidth="1"/>
    <col min="3597" max="3597" width="16" style="518" customWidth="1"/>
    <col min="3598" max="3598" width="16.85546875" style="518" customWidth="1"/>
    <col min="3599" max="3599" width="16.140625" style="518" bestFit="1" customWidth="1"/>
    <col min="3600" max="3600" width="16.7109375" style="518" bestFit="1" customWidth="1"/>
    <col min="3601" max="3601" width="14.85546875" style="518" bestFit="1" customWidth="1"/>
    <col min="3602" max="3602" width="16.140625" style="518" bestFit="1" customWidth="1"/>
    <col min="3603" max="3603" width="14.85546875" style="518" bestFit="1" customWidth="1"/>
    <col min="3604" max="3604" width="0" style="518" hidden="1" customWidth="1"/>
    <col min="3605" max="3840" width="9.140625" style="518"/>
    <col min="3841" max="3841" width="24" style="518" customWidth="1"/>
    <col min="3842" max="3842" width="17.7109375" style="518" customWidth="1"/>
    <col min="3843" max="3844" width="16" style="518" customWidth="1"/>
    <col min="3845" max="3845" width="15.85546875" style="518" customWidth="1"/>
    <col min="3846" max="3846" width="16" style="518" customWidth="1"/>
    <col min="3847" max="3847" width="15.7109375" style="518" customWidth="1"/>
    <col min="3848" max="3848" width="15.42578125" style="518" customWidth="1"/>
    <col min="3849" max="3849" width="16.140625" style="518" customWidth="1"/>
    <col min="3850" max="3850" width="14.7109375" style="518" customWidth="1"/>
    <col min="3851" max="3851" width="17.7109375" style="518" customWidth="1"/>
    <col min="3852" max="3852" width="14.85546875" style="518" customWidth="1"/>
    <col min="3853" max="3853" width="16" style="518" customWidth="1"/>
    <col min="3854" max="3854" width="16.85546875" style="518" customWidth="1"/>
    <col min="3855" max="3855" width="16.140625" style="518" bestFit="1" customWidth="1"/>
    <col min="3856" max="3856" width="16.7109375" style="518" bestFit="1" customWidth="1"/>
    <col min="3857" max="3857" width="14.85546875" style="518" bestFit="1" customWidth="1"/>
    <col min="3858" max="3858" width="16.140625" style="518" bestFit="1" customWidth="1"/>
    <col min="3859" max="3859" width="14.85546875" style="518" bestFit="1" customWidth="1"/>
    <col min="3860" max="3860" width="0" style="518" hidden="1" customWidth="1"/>
    <col min="3861" max="4096" width="9.140625" style="518"/>
    <col min="4097" max="4097" width="24" style="518" customWidth="1"/>
    <col min="4098" max="4098" width="17.7109375" style="518" customWidth="1"/>
    <col min="4099" max="4100" width="16" style="518" customWidth="1"/>
    <col min="4101" max="4101" width="15.85546875" style="518" customWidth="1"/>
    <col min="4102" max="4102" width="16" style="518" customWidth="1"/>
    <col min="4103" max="4103" width="15.7109375" style="518" customWidth="1"/>
    <col min="4104" max="4104" width="15.42578125" style="518" customWidth="1"/>
    <col min="4105" max="4105" width="16.140625" style="518" customWidth="1"/>
    <col min="4106" max="4106" width="14.7109375" style="518" customWidth="1"/>
    <col min="4107" max="4107" width="17.7109375" style="518" customWidth="1"/>
    <col min="4108" max="4108" width="14.85546875" style="518" customWidth="1"/>
    <col min="4109" max="4109" width="16" style="518" customWidth="1"/>
    <col min="4110" max="4110" width="16.85546875" style="518" customWidth="1"/>
    <col min="4111" max="4111" width="16.140625" style="518" bestFit="1" customWidth="1"/>
    <col min="4112" max="4112" width="16.7109375" style="518" bestFit="1" customWidth="1"/>
    <col min="4113" max="4113" width="14.85546875" style="518" bestFit="1" customWidth="1"/>
    <col min="4114" max="4114" width="16.140625" style="518" bestFit="1" customWidth="1"/>
    <col min="4115" max="4115" width="14.85546875" style="518" bestFit="1" customWidth="1"/>
    <col min="4116" max="4116" width="0" style="518" hidden="1" customWidth="1"/>
    <col min="4117" max="4352" width="9.140625" style="518"/>
    <col min="4353" max="4353" width="24" style="518" customWidth="1"/>
    <col min="4354" max="4354" width="17.7109375" style="518" customWidth="1"/>
    <col min="4355" max="4356" width="16" style="518" customWidth="1"/>
    <col min="4357" max="4357" width="15.85546875" style="518" customWidth="1"/>
    <col min="4358" max="4358" width="16" style="518" customWidth="1"/>
    <col min="4359" max="4359" width="15.7109375" style="518" customWidth="1"/>
    <col min="4360" max="4360" width="15.42578125" style="518" customWidth="1"/>
    <col min="4361" max="4361" width="16.140625" style="518" customWidth="1"/>
    <col min="4362" max="4362" width="14.7109375" style="518" customWidth="1"/>
    <col min="4363" max="4363" width="17.7109375" style="518" customWidth="1"/>
    <col min="4364" max="4364" width="14.85546875" style="518" customWidth="1"/>
    <col min="4365" max="4365" width="16" style="518" customWidth="1"/>
    <col min="4366" max="4366" width="16.85546875" style="518" customWidth="1"/>
    <col min="4367" max="4367" width="16.140625" style="518" bestFit="1" customWidth="1"/>
    <col min="4368" max="4368" width="16.7109375" style="518" bestFit="1" customWidth="1"/>
    <col min="4369" max="4369" width="14.85546875" style="518" bestFit="1" customWidth="1"/>
    <col min="4370" max="4370" width="16.140625" style="518" bestFit="1" customWidth="1"/>
    <col min="4371" max="4371" width="14.85546875" style="518" bestFit="1" customWidth="1"/>
    <col min="4372" max="4372" width="0" style="518" hidden="1" customWidth="1"/>
    <col min="4373" max="4608" width="9.140625" style="518"/>
    <col min="4609" max="4609" width="24" style="518" customWidth="1"/>
    <col min="4610" max="4610" width="17.7109375" style="518" customWidth="1"/>
    <col min="4611" max="4612" width="16" style="518" customWidth="1"/>
    <col min="4613" max="4613" width="15.85546875" style="518" customWidth="1"/>
    <col min="4614" max="4614" width="16" style="518" customWidth="1"/>
    <col min="4615" max="4615" width="15.7109375" style="518" customWidth="1"/>
    <col min="4616" max="4616" width="15.42578125" style="518" customWidth="1"/>
    <col min="4617" max="4617" width="16.140625" style="518" customWidth="1"/>
    <col min="4618" max="4618" width="14.7109375" style="518" customWidth="1"/>
    <col min="4619" max="4619" width="17.7109375" style="518" customWidth="1"/>
    <col min="4620" max="4620" width="14.85546875" style="518" customWidth="1"/>
    <col min="4621" max="4621" width="16" style="518" customWidth="1"/>
    <col min="4622" max="4622" width="16.85546875" style="518" customWidth="1"/>
    <col min="4623" max="4623" width="16.140625" style="518" bestFit="1" customWidth="1"/>
    <col min="4624" max="4624" width="16.7109375" style="518" bestFit="1" customWidth="1"/>
    <col min="4625" max="4625" width="14.85546875" style="518" bestFit="1" customWidth="1"/>
    <col min="4626" max="4626" width="16.140625" style="518" bestFit="1" customWidth="1"/>
    <col min="4627" max="4627" width="14.85546875" style="518" bestFit="1" customWidth="1"/>
    <col min="4628" max="4628" width="0" style="518" hidden="1" customWidth="1"/>
    <col min="4629" max="4864" width="9.140625" style="518"/>
    <col min="4865" max="4865" width="24" style="518" customWidth="1"/>
    <col min="4866" max="4866" width="17.7109375" style="518" customWidth="1"/>
    <col min="4867" max="4868" width="16" style="518" customWidth="1"/>
    <col min="4869" max="4869" width="15.85546875" style="518" customWidth="1"/>
    <col min="4870" max="4870" width="16" style="518" customWidth="1"/>
    <col min="4871" max="4871" width="15.7109375" style="518" customWidth="1"/>
    <col min="4872" max="4872" width="15.42578125" style="518" customWidth="1"/>
    <col min="4873" max="4873" width="16.140625" style="518" customWidth="1"/>
    <col min="4874" max="4874" width="14.7109375" style="518" customWidth="1"/>
    <col min="4875" max="4875" width="17.7109375" style="518" customWidth="1"/>
    <col min="4876" max="4876" width="14.85546875" style="518" customWidth="1"/>
    <col min="4877" max="4877" width="16" style="518" customWidth="1"/>
    <col min="4878" max="4878" width="16.85546875" style="518" customWidth="1"/>
    <col min="4879" max="4879" width="16.140625" style="518" bestFit="1" customWidth="1"/>
    <col min="4880" max="4880" width="16.7109375" style="518" bestFit="1" customWidth="1"/>
    <col min="4881" max="4881" width="14.85546875" style="518" bestFit="1" customWidth="1"/>
    <col min="4882" max="4882" width="16.140625" style="518" bestFit="1" customWidth="1"/>
    <col min="4883" max="4883" width="14.85546875" style="518" bestFit="1" customWidth="1"/>
    <col min="4884" max="4884" width="0" style="518" hidden="1" customWidth="1"/>
    <col min="4885" max="5120" width="9.140625" style="518"/>
    <col min="5121" max="5121" width="24" style="518" customWidth="1"/>
    <col min="5122" max="5122" width="17.7109375" style="518" customWidth="1"/>
    <col min="5123" max="5124" width="16" style="518" customWidth="1"/>
    <col min="5125" max="5125" width="15.85546875" style="518" customWidth="1"/>
    <col min="5126" max="5126" width="16" style="518" customWidth="1"/>
    <col min="5127" max="5127" width="15.7109375" style="518" customWidth="1"/>
    <col min="5128" max="5128" width="15.42578125" style="518" customWidth="1"/>
    <col min="5129" max="5129" width="16.140625" style="518" customWidth="1"/>
    <col min="5130" max="5130" width="14.7109375" style="518" customWidth="1"/>
    <col min="5131" max="5131" width="17.7109375" style="518" customWidth="1"/>
    <col min="5132" max="5132" width="14.85546875" style="518" customWidth="1"/>
    <col min="5133" max="5133" width="16" style="518" customWidth="1"/>
    <col min="5134" max="5134" width="16.85546875" style="518" customWidth="1"/>
    <col min="5135" max="5135" width="16.140625" style="518" bestFit="1" customWidth="1"/>
    <col min="5136" max="5136" width="16.7109375" style="518" bestFit="1" customWidth="1"/>
    <col min="5137" max="5137" width="14.85546875" style="518" bestFit="1" customWidth="1"/>
    <col min="5138" max="5138" width="16.140625" style="518" bestFit="1" customWidth="1"/>
    <col min="5139" max="5139" width="14.85546875" style="518" bestFit="1" customWidth="1"/>
    <col min="5140" max="5140" width="0" style="518" hidden="1" customWidth="1"/>
    <col min="5141" max="5376" width="9.140625" style="518"/>
    <col min="5377" max="5377" width="24" style="518" customWidth="1"/>
    <col min="5378" max="5378" width="17.7109375" style="518" customWidth="1"/>
    <col min="5379" max="5380" width="16" style="518" customWidth="1"/>
    <col min="5381" max="5381" width="15.85546875" style="518" customWidth="1"/>
    <col min="5382" max="5382" width="16" style="518" customWidth="1"/>
    <col min="5383" max="5383" width="15.7109375" style="518" customWidth="1"/>
    <col min="5384" max="5384" width="15.42578125" style="518" customWidth="1"/>
    <col min="5385" max="5385" width="16.140625" style="518" customWidth="1"/>
    <col min="5386" max="5386" width="14.7109375" style="518" customWidth="1"/>
    <col min="5387" max="5387" width="17.7109375" style="518" customWidth="1"/>
    <col min="5388" max="5388" width="14.85546875" style="518" customWidth="1"/>
    <col min="5389" max="5389" width="16" style="518" customWidth="1"/>
    <col min="5390" max="5390" width="16.85546875" style="518" customWidth="1"/>
    <col min="5391" max="5391" width="16.140625" style="518" bestFit="1" customWidth="1"/>
    <col min="5392" max="5392" width="16.7109375" style="518" bestFit="1" customWidth="1"/>
    <col min="5393" max="5393" width="14.85546875" style="518" bestFit="1" customWidth="1"/>
    <col min="5394" max="5394" width="16.140625" style="518" bestFit="1" customWidth="1"/>
    <col min="5395" max="5395" width="14.85546875" style="518" bestFit="1" customWidth="1"/>
    <col min="5396" max="5396" width="0" style="518" hidden="1" customWidth="1"/>
    <col min="5397" max="5632" width="9.140625" style="518"/>
    <col min="5633" max="5633" width="24" style="518" customWidth="1"/>
    <col min="5634" max="5634" width="17.7109375" style="518" customWidth="1"/>
    <col min="5635" max="5636" width="16" style="518" customWidth="1"/>
    <col min="5637" max="5637" width="15.85546875" style="518" customWidth="1"/>
    <col min="5638" max="5638" width="16" style="518" customWidth="1"/>
    <col min="5639" max="5639" width="15.7109375" style="518" customWidth="1"/>
    <col min="5640" max="5640" width="15.42578125" style="518" customWidth="1"/>
    <col min="5641" max="5641" width="16.140625" style="518" customWidth="1"/>
    <col min="5642" max="5642" width="14.7109375" style="518" customWidth="1"/>
    <col min="5643" max="5643" width="17.7109375" style="518" customWidth="1"/>
    <col min="5644" max="5644" width="14.85546875" style="518" customWidth="1"/>
    <col min="5645" max="5645" width="16" style="518" customWidth="1"/>
    <col min="5646" max="5646" width="16.85546875" style="518" customWidth="1"/>
    <col min="5647" max="5647" width="16.140625" style="518" bestFit="1" customWidth="1"/>
    <col min="5648" max="5648" width="16.7109375" style="518" bestFit="1" customWidth="1"/>
    <col min="5649" max="5649" width="14.85546875" style="518" bestFit="1" customWidth="1"/>
    <col min="5650" max="5650" width="16.140625" style="518" bestFit="1" customWidth="1"/>
    <col min="5651" max="5651" width="14.85546875" style="518" bestFit="1" customWidth="1"/>
    <col min="5652" max="5652" width="0" style="518" hidden="1" customWidth="1"/>
    <col min="5653" max="5888" width="9.140625" style="518"/>
    <col min="5889" max="5889" width="24" style="518" customWidth="1"/>
    <col min="5890" max="5890" width="17.7109375" style="518" customWidth="1"/>
    <col min="5891" max="5892" width="16" style="518" customWidth="1"/>
    <col min="5893" max="5893" width="15.85546875" style="518" customWidth="1"/>
    <col min="5894" max="5894" width="16" style="518" customWidth="1"/>
    <col min="5895" max="5895" width="15.7109375" style="518" customWidth="1"/>
    <col min="5896" max="5896" width="15.42578125" style="518" customWidth="1"/>
    <col min="5897" max="5897" width="16.140625" style="518" customWidth="1"/>
    <col min="5898" max="5898" width="14.7109375" style="518" customWidth="1"/>
    <col min="5899" max="5899" width="17.7109375" style="518" customWidth="1"/>
    <col min="5900" max="5900" width="14.85546875" style="518" customWidth="1"/>
    <col min="5901" max="5901" width="16" style="518" customWidth="1"/>
    <col min="5902" max="5902" width="16.85546875" style="518" customWidth="1"/>
    <col min="5903" max="5903" width="16.140625" style="518" bestFit="1" customWidth="1"/>
    <col min="5904" max="5904" width="16.7109375" style="518" bestFit="1" customWidth="1"/>
    <col min="5905" max="5905" width="14.85546875" style="518" bestFit="1" customWidth="1"/>
    <col min="5906" max="5906" width="16.140625" style="518" bestFit="1" customWidth="1"/>
    <col min="5907" max="5907" width="14.85546875" style="518" bestFit="1" customWidth="1"/>
    <col min="5908" max="5908" width="0" style="518" hidden="1" customWidth="1"/>
    <col min="5909" max="6144" width="9.140625" style="518"/>
    <col min="6145" max="6145" width="24" style="518" customWidth="1"/>
    <col min="6146" max="6146" width="17.7109375" style="518" customWidth="1"/>
    <col min="6147" max="6148" width="16" style="518" customWidth="1"/>
    <col min="6149" max="6149" width="15.85546875" style="518" customWidth="1"/>
    <col min="6150" max="6150" width="16" style="518" customWidth="1"/>
    <col min="6151" max="6151" width="15.7109375" style="518" customWidth="1"/>
    <col min="6152" max="6152" width="15.42578125" style="518" customWidth="1"/>
    <col min="6153" max="6153" width="16.140625" style="518" customWidth="1"/>
    <col min="6154" max="6154" width="14.7109375" style="518" customWidth="1"/>
    <col min="6155" max="6155" width="17.7109375" style="518" customWidth="1"/>
    <col min="6156" max="6156" width="14.85546875" style="518" customWidth="1"/>
    <col min="6157" max="6157" width="16" style="518" customWidth="1"/>
    <col min="6158" max="6158" width="16.85546875" style="518" customWidth="1"/>
    <col min="6159" max="6159" width="16.140625" style="518" bestFit="1" customWidth="1"/>
    <col min="6160" max="6160" width="16.7109375" style="518" bestFit="1" customWidth="1"/>
    <col min="6161" max="6161" width="14.85546875" style="518" bestFit="1" customWidth="1"/>
    <col min="6162" max="6162" width="16.140625" style="518" bestFit="1" customWidth="1"/>
    <col min="6163" max="6163" width="14.85546875" style="518" bestFit="1" customWidth="1"/>
    <col min="6164" max="6164" width="0" style="518" hidden="1" customWidth="1"/>
    <col min="6165" max="6400" width="9.140625" style="518"/>
    <col min="6401" max="6401" width="24" style="518" customWidth="1"/>
    <col min="6402" max="6402" width="17.7109375" style="518" customWidth="1"/>
    <col min="6403" max="6404" width="16" style="518" customWidth="1"/>
    <col min="6405" max="6405" width="15.85546875" style="518" customWidth="1"/>
    <col min="6406" max="6406" width="16" style="518" customWidth="1"/>
    <col min="6407" max="6407" width="15.7109375" style="518" customWidth="1"/>
    <col min="6408" max="6408" width="15.42578125" style="518" customWidth="1"/>
    <col min="6409" max="6409" width="16.140625" style="518" customWidth="1"/>
    <col min="6410" max="6410" width="14.7109375" style="518" customWidth="1"/>
    <col min="6411" max="6411" width="17.7109375" style="518" customWidth="1"/>
    <col min="6412" max="6412" width="14.85546875" style="518" customWidth="1"/>
    <col min="6413" max="6413" width="16" style="518" customWidth="1"/>
    <col min="6414" max="6414" width="16.85546875" style="518" customWidth="1"/>
    <col min="6415" max="6415" width="16.140625" style="518" bestFit="1" customWidth="1"/>
    <col min="6416" max="6416" width="16.7109375" style="518" bestFit="1" customWidth="1"/>
    <col min="6417" max="6417" width="14.85546875" style="518" bestFit="1" customWidth="1"/>
    <col min="6418" max="6418" width="16.140625" style="518" bestFit="1" customWidth="1"/>
    <col min="6419" max="6419" width="14.85546875" style="518" bestFit="1" customWidth="1"/>
    <col min="6420" max="6420" width="0" style="518" hidden="1" customWidth="1"/>
    <col min="6421" max="6656" width="9.140625" style="518"/>
    <col min="6657" max="6657" width="24" style="518" customWidth="1"/>
    <col min="6658" max="6658" width="17.7109375" style="518" customWidth="1"/>
    <col min="6659" max="6660" width="16" style="518" customWidth="1"/>
    <col min="6661" max="6661" width="15.85546875" style="518" customWidth="1"/>
    <col min="6662" max="6662" width="16" style="518" customWidth="1"/>
    <col min="6663" max="6663" width="15.7109375" style="518" customWidth="1"/>
    <col min="6664" max="6664" width="15.42578125" style="518" customWidth="1"/>
    <col min="6665" max="6665" width="16.140625" style="518" customWidth="1"/>
    <col min="6666" max="6666" width="14.7109375" style="518" customWidth="1"/>
    <col min="6667" max="6667" width="17.7109375" style="518" customWidth="1"/>
    <col min="6668" max="6668" width="14.85546875" style="518" customWidth="1"/>
    <col min="6669" max="6669" width="16" style="518" customWidth="1"/>
    <col min="6670" max="6670" width="16.85546875" style="518" customWidth="1"/>
    <col min="6671" max="6671" width="16.140625" style="518" bestFit="1" customWidth="1"/>
    <col min="6672" max="6672" width="16.7109375" style="518" bestFit="1" customWidth="1"/>
    <col min="6673" max="6673" width="14.85546875" style="518" bestFit="1" customWidth="1"/>
    <col min="6674" max="6674" width="16.140625" style="518" bestFit="1" customWidth="1"/>
    <col min="6675" max="6675" width="14.85546875" style="518" bestFit="1" customWidth="1"/>
    <col min="6676" max="6676" width="0" style="518" hidden="1" customWidth="1"/>
    <col min="6677" max="6912" width="9.140625" style="518"/>
    <col min="6913" max="6913" width="24" style="518" customWidth="1"/>
    <col min="6914" max="6914" width="17.7109375" style="518" customWidth="1"/>
    <col min="6915" max="6916" width="16" style="518" customWidth="1"/>
    <col min="6917" max="6917" width="15.85546875" style="518" customWidth="1"/>
    <col min="6918" max="6918" width="16" style="518" customWidth="1"/>
    <col min="6919" max="6919" width="15.7109375" style="518" customWidth="1"/>
    <col min="6920" max="6920" width="15.42578125" style="518" customWidth="1"/>
    <col min="6921" max="6921" width="16.140625" style="518" customWidth="1"/>
    <col min="6922" max="6922" width="14.7109375" style="518" customWidth="1"/>
    <col min="6923" max="6923" width="17.7109375" style="518" customWidth="1"/>
    <col min="6924" max="6924" width="14.85546875" style="518" customWidth="1"/>
    <col min="6925" max="6925" width="16" style="518" customWidth="1"/>
    <col min="6926" max="6926" width="16.85546875" style="518" customWidth="1"/>
    <col min="6927" max="6927" width="16.140625" style="518" bestFit="1" customWidth="1"/>
    <col min="6928" max="6928" width="16.7109375" style="518" bestFit="1" customWidth="1"/>
    <col min="6929" max="6929" width="14.85546875" style="518" bestFit="1" customWidth="1"/>
    <col min="6930" max="6930" width="16.140625" style="518" bestFit="1" customWidth="1"/>
    <col min="6931" max="6931" width="14.85546875" style="518" bestFit="1" customWidth="1"/>
    <col min="6932" max="6932" width="0" style="518" hidden="1" customWidth="1"/>
    <col min="6933" max="7168" width="9.140625" style="518"/>
    <col min="7169" max="7169" width="24" style="518" customWidth="1"/>
    <col min="7170" max="7170" width="17.7109375" style="518" customWidth="1"/>
    <col min="7171" max="7172" width="16" style="518" customWidth="1"/>
    <col min="7173" max="7173" width="15.85546875" style="518" customWidth="1"/>
    <col min="7174" max="7174" width="16" style="518" customWidth="1"/>
    <col min="7175" max="7175" width="15.7109375" style="518" customWidth="1"/>
    <col min="7176" max="7176" width="15.42578125" style="518" customWidth="1"/>
    <col min="7177" max="7177" width="16.140625" style="518" customWidth="1"/>
    <col min="7178" max="7178" width="14.7109375" style="518" customWidth="1"/>
    <col min="7179" max="7179" width="17.7109375" style="518" customWidth="1"/>
    <col min="7180" max="7180" width="14.85546875" style="518" customWidth="1"/>
    <col min="7181" max="7181" width="16" style="518" customWidth="1"/>
    <col min="7182" max="7182" width="16.85546875" style="518" customWidth="1"/>
    <col min="7183" max="7183" width="16.140625" style="518" bestFit="1" customWidth="1"/>
    <col min="7184" max="7184" width="16.7109375" style="518" bestFit="1" customWidth="1"/>
    <col min="7185" max="7185" width="14.85546875" style="518" bestFit="1" customWidth="1"/>
    <col min="7186" max="7186" width="16.140625" style="518" bestFit="1" customWidth="1"/>
    <col min="7187" max="7187" width="14.85546875" style="518" bestFit="1" customWidth="1"/>
    <col min="7188" max="7188" width="0" style="518" hidden="1" customWidth="1"/>
    <col min="7189" max="7424" width="9.140625" style="518"/>
    <col min="7425" max="7425" width="24" style="518" customWidth="1"/>
    <col min="7426" max="7426" width="17.7109375" style="518" customWidth="1"/>
    <col min="7427" max="7428" width="16" style="518" customWidth="1"/>
    <col min="7429" max="7429" width="15.85546875" style="518" customWidth="1"/>
    <col min="7430" max="7430" width="16" style="518" customWidth="1"/>
    <col min="7431" max="7431" width="15.7109375" style="518" customWidth="1"/>
    <col min="7432" max="7432" width="15.42578125" style="518" customWidth="1"/>
    <col min="7433" max="7433" width="16.140625" style="518" customWidth="1"/>
    <col min="7434" max="7434" width="14.7109375" style="518" customWidth="1"/>
    <col min="7435" max="7435" width="17.7109375" style="518" customWidth="1"/>
    <col min="7436" max="7436" width="14.85546875" style="518" customWidth="1"/>
    <col min="7437" max="7437" width="16" style="518" customWidth="1"/>
    <col min="7438" max="7438" width="16.85546875" style="518" customWidth="1"/>
    <col min="7439" max="7439" width="16.140625" style="518" bestFit="1" customWidth="1"/>
    <col min="7440" max="7440" width="16.7109375" style="518" bestFit="1" customWidth="1"/>
    <col min="7441" max="7441" width="14.85546875" style="518" bestFit="1" customWidth="1"/>
    <col min="7442" max="7442" width="16.140625" style="518" bestFit="1" customWidth="1"/>
    <col min="7443" max="7443" width="14.85546875" style="518" bestFit="1" customWidth="1"/>
    <col min="7444" max="7444" width="0" style="518" hidden="1" customWidth="1"/>
    <col min="7445" max="7680" width="9.140625" style="518"/>
    <col min="7681" max="7681" width="24" style="518" customWidth="1"/>
    <col min="7682" max="7682" width="17.7109375" style="518" customWidth="1"/>
    <col min="7683" max="7684" width="16" style="518" customWidth="1"/>
    <col min="7685" max="7685" width="15.85546875" style="518" customWidth="1"/>
    <col min="7686" max="7686" width="16" style="518" customWidth="1"/>
    <col min="7687" max="7687" width="15.7109375" style="518" customWidth="1"/>
    <col min="7688" max="7688" width="15.42578125" style="518" customWidth="1"/>
    <col min="7689" max="7689" width="16.140625" style="518" customWidth="1"/>
    <col min="7690" max="7690" width="14.7109375" style="518" customWidth="1"/>
    <col min="7691" max="7691" width="17.7109375" style="518" customWidth="1"/>
    <col min="7692" max="7692" width="14.85546875" style="518" customWidth="1"/>
    <col min="7693" max="7693" width="16" style="518" customWidth="1"/>
    <col min="7694" max="7694" width="16.85546875" style="518" customWidth="1"/>
    <col min="7695" max="7695" width="16.140625" style="518" bestFit="1" customWidth="1"/>
    <col min="7696" max="7696" width="16.7109375" style="518" bestFit="1" customWidth="1"/>
    <col min="7697" max="7697" width="14.85546875" style="518" bestFit="1" customWidth="1"/>
    <col min="7698" max="7698" width="16.140625" style="518" bestFit="1" customWidth="1"/>
    <col min="7699" max="7699" width="14.85546875" style="518" bestFit="1" customWidth="1"/>
    <col min="7700" max="7700" width="0" style="518" hidden="1" customWidth="1"/>
    <col min="7701" max="7936" width="9.140625" style="518"/>
    <col min="7937" max="7937" width="24" style="518" customWidth="1"/>
    <col min="7938" max="7938" width="17.7109375" style="518" customWidth="1"/>
    <col min="7939" max="7940" width="16" style="518" customWidth="1"/>
    <col min="7941" max="7941" width="15.85546875" style="518" customWidth="1"/>
    <col min="7942" max="7942" width="16" style="518" customWidth="1"/>
    <col min="7943" max="7943" width="15.7109375" style="518" customWidth="1"/>
    <col min="7944" max="7944" width="15.42578125" style="518" customWidth="1"/>
    <col min="7945" max="7945" width="16.140625" style="518" customWidth="1"/>
    <col min="7946" max="7946" width="14.7109375" style="518" customWidth="1"/>
    <col min="7947" max="7947" width="17.7109375" style="518" customWidth="1"/>
    <col min="7948" max="7948" width="14.85546875" style="518" customWidth="1"/>
    <col min="7949" max="7949" width="16" style="518" customWidth="1"/>
    <col min="7950" max="7950" width="16.85546875" style="518" customWidth="1"/>
    <col min="7951" max="7951" width="16.140625" style="518" bestFit="1" customWidth="1"/>
    <col min="7952" max="7952" width="16.7109375" style="518" bestFit="1" customWidth="1"/>
    <col min="7953" max="7953" width="14.85546875" style="518" bestFit="1" customWidth="1"/>
    <col min="7954" max="7954" width="16.140625" style="518" bestFit="1" customWidth="1"/>
    <col min="7955" max="7955" width="14.85546875" style="518" bestFit="1" customWidth="1"/>
    <col min="7956" max="7956" width="0" style="518" hidden="1" customWidth="1"/>
    <col min="7957" max="8192" width="9.140625" style="518"/>
    <col min="8193" max="8193" width="24" style="518" customWidth="1"/>
    <col min="8194" max="8194" width="17.7109375" style="518" customWidth="1"/>
    <col min="8195" max="8196" width="16" style="518" customWidth="1"/>
    <col min="8197" max="8197" width="15.85546875" style="518" customWidth="1"/>
    <col min="8198" max="8198" width="16" style="518" customWidth="1"/>
    <col min="8199" max="8199" width="15.7109375" style="518" customWidth="1"/>
    <col min="8200" max="8200" width="15.42578125" style="518" customWidth="1"/>
    <col min="8201" max="8201" width="16.140625" style="518" customWidth="1"/>
    <col min="8202" max="8202" width="14.7109375" style="518" customWidth="1"/>
    <col min="8203" max="8203" width="17.7109375" style="518" customWidth="1"/>
    <col min="8204" max="8204" width="14.85546875" style="518" customWidth="1"/>
    <col min="8205" max="8205" width="16" style="518" customWidth="1"/>
    <col min="8206" max="8206" width="16.85546875" style="518" customWidth="1"/>
    <col min="8207" max="8207" width="16.140625" style="518" bestFit="1" customWidth="1"/>
    <col min="8208" max="8208" width="16.7109375" style="518" bestFit="1" customWidth="1"/>
    <col min="8209" max="8209" width="14.85546875" style="518" bestFit="1" customWidth="1"/>
    <col min="8210" max="8210" width="16.140625" style="518" bestFit="1" customWidth="1"/>
    <col min="8211" max="8211" width="14.85546875" style="518" bestFit="1" customWidth="1"/>
    <col min="8212" max="8212" width="0" style="518" hidden="1" customWidth="1"/>
    <col min="8213" max="8448" width="9.140625" style="518"/>
    <col min="8449" max="8449" width="24" style="518" customWidth="1"/>
    <col min="8450" max="8450" width="17.7109375" style="518" customWidth="1"/>
    <col min="8451" max="8452" width="16" style="518" customWidth="1"/>
    <col min="8453" max="8453" width="15.85546875" style="518" customWidth="1"/>
    <col min="8454" max="8454" width="16" style="518" customWidth="1"/>
    <col min="8455" max="8455" width="15.7109375" style="518" customWidth="1"/>
    <col min="8456" max="8456" width="15.42578125" style="518" customWidth="1"/>
    <col min="8457" max="8457" width="16.140625" style="518" customWidth="1"/>
    <col min="8458" max="8458" width="14.7109375" style="518" customWidth="1"/>
    <col min="8459" max="8459" width="17.7109375" style="518" customWidth="1"/>
    <col min="8460" max="8460" width="14.85546875" style="518" customWidth="1"/>
    <col min="8461" max="8461" width="16" style="518" customWidth="1"/>
    <col min="8462" max="8462" width="16.85546875" style="518" customWidth="1"/>
    <col min="8463" max="8463" width="16.140625" style="518" bestFit="1" customWidth="1"/>
    <col min="8464" max="8464" width="16.7109375" style="518" bestFit="1" customWidth="1"/>
    <col min="8465" max="8465" width="14.85546875" style="518" bestFit="1" customWidth="1"/>
    <col min="8466" max="8466" width="16.140625" style="518" bestFit="1" customWidth="1"/>
    <col min="8467" max="8467" width="14.85546875" style="518" bestFit="1" customWidth="1"/>
    <col min="8468" max="8468" width="0" style="518" hidden="1" customWidth="1"/>
    <col min="8469" max="8704" width="9.140625" style="518"/>
    <col min="8705" max="8705" width="24" style="518" customWidth="1"/>
    <col min="8706" max="8706" width="17.7109375" style="518" customWidth="1"/>
    <col min="8707" max="8708" width="16" style="518" customWidth="1"/>
    <col min="8709" max="8709" width="15.85546875" style="518" customWidth="1"/>
    <col min="8710" max="8710" width="16" style="518" customWidth="1"/>
    <col min="8711" max="8711" width="15.7109375" style="518" customWidth="1"/>
    <col min="8712" max="8712" width="15.42578125" style="518" customWidth="1"/>
    <col min="8713" max="8713" width="16.140625" style="518" customWidth="1"/>
    <col min="8714" max="8714" width="14.7109375" style="518" customWidth="1"/>
    <col min="8715" max="8715" width="17.7109375" style="518" customWidth="1"/>
    <col min="8716" max="8716" width="14.85546875" style="518" customWidth="1"/>
    <col min="8717" max="8717" width="16" style="518" customWidth="1"/>
    <col min="8718" max="8718" width="16.85546875" style="518" customWidth="1"/>
    <col min="8719" max="8719" width="16.140625" style="518" bestFit="1" customWidth="1"/>
    <col min="8720" max="8720" width="16.7109375" style="518" bestFit="1" customWidth="1"/>
    <col min="8721" max="8721" width="14.85546875" style="518" bestFit="1" customWidth="1"/>
    <col min="8722" max="8722" width="16.140625" style="518" bestFit="1" customWidth="1"/>
    <col min="8723" max="8723" width="14.85546875" style="518" bestFit="1" customWidth="1"/>
    <col min="8724" max="8724" width="0" style="518" hidden="1" customWidth="1"/>
    <col min="8725" max="8960" width="9.140625" style="518"/>
    <col min="8961" max="8961" width="24" style="518" customWidth="1"/>
    <col min="8962" max="8962" width="17.7109375" style="518" customWidth="1"/>
    <col min="8963" max="8964" width="16" style="518" customWidth="1"/>
    <col min="8965" max="8965" width="15.85546875" style="518" customWidth="1"/>
    <col min="8966" max="8966" width="16" style="518" customWidth="1"/>
    <col min="8967" max="8967" width="15.7109375" style="518" customWidth="1"/>
    <col min="8968" max="8968" width="15.42578125" style="518" customWidth="1"/>
    <col min="8969" max="8969" width="16.140625" style="518" customWidth="1"/>
    <col min="8970" max="8970" width="14.7109375" style="518" customWidth="1"/>
    <col min="8971" max="8971" width="17.7109375" style="518" customWidth="1"/>
    <col min="8972" max="8972" width="14.85546875" style="518" customWidth="1"/>
    <col min="8973" max="8973" width="16" style="518" customWidth="1"/>
    <col min="8974" max="8974" width="16.85546875" style="518" customWidth="1"/>
    <col min="8975" max="8975" width="16.140625" style="518" bestFit="1" customWidth="1"/>
    <col min="8976" max="8976" width="16.7109375" style="518" bestFit="1" customWidth="1"/>
    <col min="8977" max="8977" width="14.85546875" style="518" bestFit="1" customWidth="1"/>
    <col min="8978" max="8978" width="16.140625" style="518" bestFit="1" customWidth="1"/>
    <col min="8979" max="8979" width="14.85546875" style="518" bestFit="1" customWidth="1"/>
    <col min="8980" max="8980" width="0" style="518" hidden="1" customWidth="1"/>
    <col min="8981" max="9216" width="9.140625" style="518"/>
    <col min="9217" max="9217" width="24" style="518" customWidth="1"/>
    <col min="9218" max="9218" width="17.7109375" style="518" customWidth="1"/>
    <col min="9219" max="9220" width="16" style="518" customWidth="1"/>
    <col min="9221" max="9221" width="15.85546875" style="518" customWidth="1"/>
    <col min="9222" max="9222" width="16" style="518" customWidth="1"/>
    <col min="9223" max="9223" width="15.7109375" style="518" customWidth="1"/>
    <col min="9224" max="9224" width="15.42578125" style="518" customWidth="1"/>
    <col min="9225" max="9225" width="16.140625" style="518" customWidth="1"/>
    <col min="9226" max="9226" width="14.7109375" style="518" customWidth="1"/>
    <col min="9227" max="9227" width="17.7109375" style="518" customWidth="1"/>
    <col min="9228" max="9228" width="14.85546875" style="518" customWidth="1"/>
    <col min="9229" max="9229" width="16" style="518" customWidth="1"/>
    <col min="9230" max="9230" width="16.85546875" style="518" customWidth="1"/>
    <col min="9231" max="9231" width="16.140625" style="518" bestFit="1" customWidth="1"/>
    <col min="9232" max="9232" width="16.7109375" style="518" bestFit="1" customWidth="1"/>
    <col min="9233" max="9233" width="14.85546875" style="518" bestFit="1" customWidth="1"/>
    <col min="9234" max="9234" width="16.140625" style="518" bestFit="1" customWidth="1"/>
    <col min="9235" max="9235" width="14.85546875" style="518" bestFit="1" customWidth="1"/>
    <col min="9236" max="9236" width="0" style="518" hidden="1" customWidth="1"/>
    <col min="9237" max="9472" width="9.140625" style="518"/>
    <col min="9473" max="9473" width="24" style="518" customWidth="1"/>
    <col min="9474" max="9474" width="17.7109375" style="518" customWidth="1"/>
    <col min="9475" max="9476" width="16" style="518" customWidth="1"/>
    <col min="9477" max="9477" width="15.85546875" style="518" customWidth="1"/>
    <col min="9478" max="9478" width="16" style="518" customWidth="1"/>
    <col min="9479" max="9479" width="15.7109375" style="518" customWidth="1"/>
    <col min="9480" max="9480" width="15.42578125" style="518" customWidth="1"/>
    <col min="9481" max="9481" width="16.140625" style="518" customWidth="1"/>
    <col min="9482" max="9482" width="14.7109375" style="518" customWidth="1"/>
    <col min="9483" max="9483" width="17.7109375" style="518" customWidth="1"/>
    <col min="9484" max="9484" width="14.85546875" style="518" customWidth="1"/>
    <col min="9485" max="9485" width="16" style="518" customWidth="1"/>
    <col min="9486" max="9486" width="16.85546875" style="518" customWidth="1"/>
    <col min="9487" max="9487" width="16.140625" style="518" bestFit="1" customWidth="1"/>
    <col min="9488" max="9488" width="16.7109375" style="518" bestFit="1" customWidth="1"/>
    <col min="9489" max="9489" width="14.85546875" style="518" bestFit="1" customWidth="1"/>
    <col min="9490" max="9490" width="16.140625" style="518" bestFit="1" customWidth="1"/>
    <col min="9491" max="9491" width="14.85546875" style="518" bestFit="1" customWidth="1"/>
    <col min="9492" max="9492" width="0" style="518" hidden="1" customWidth="1"/>
    <col min="9493" max="9728" width="9.140625" style="518"/>
    <col min="9729" max="9729" width="24" style="518" customWidth="1"/>
    <col min="9730" max="9730" width="17.7109375" style="518" customWidth="1"/>
    <col min="9731" max="9732" width="16" style="518" customWidth="1"/>
    <col min="9733" max="9733" width="15.85546875" style="518" customWidth="1"/>
    <col min="9734" max="9734" width="16" style="518" customWidth="1"/>
    <col min="9735" max="9735" width="15.7109375" style="518" customWidth="1"/>
    <col min="9736" max="9736" width="15.42578125" style="518" customWidth="1"/>
    <col min="9737" max="9737" width="16.140625" style="518" customWidth="1"/>
    <col min="9738" max="9738" width="14.7109375" style="518" customWidth="1"/>
    <col min="9739" max="9739" width="17.7109375" style="518" customWidth="1"/>
    <col min="9740" max="9740" width="14.85546875" style="518" customWidth="1"/>
    <col min="9741" max="9741" width="16" style="518" customWidth="1"/>
    <col min="9742" max="9742" width="16.85546875" style="518" customWidth="1"/>
    <col min="9743" max="9743" width="16.140625" style="518" bestFit="1" customWidth="1"/>
    <col min="9744" max="9744" width="16.7109375" style="518" bestFit="1" customWidth="1"/>
    <col min="9745" max="9745" width="14.85546875" style="518" bestFit="1" customWidth="1"/>
    <col min="9746" max="9746" width="16.140625" style="518" bestFit="1" customWidth="1"/>
    <col min="9747" max="9747" width="14.85546875" style="518" bestFit="1" customWidth="1"/>
    <col min="9748" max="9748" width="0" style="518" hidden="1" customWidth="1"/>
    <col min="9749" max="9984" width="9.140625" style="518"/>
    <col min="9985" max="9985" width="24" style="518" customWidth="1"/>
    <col min="9986" max="9986" width="17.7109375" style="518" customWidth="1"/>
    <col min="9987" max="9988" width="16" style="518" customWidth="1"/>
    <col min="9989" max="9989" width="15.85546875" style="518" customWidth="1"/>
    <col min="9990" max="9990" width="16" style="518" customWidth="1"/>
    <col min="9991" max="9991" width="15.7109375" style="518" customWidth="1"/>
    <col min="9992" max="9992" width="15.42578125" style="518" customWidth="1"/>
    <col min="9993" max="9993" width="16.140625" style="518" customWidth="1"/>
    <col min="9994" max="9994" width="14.7109375" style="518" customWidth="1"/>
    <col min="9995" max="9995" width="17.7109375" style="518" customWidth="1"/>
    <col min="9996" max="9996" width="14.85546875" style="518" customWidth="1"/>
    <col min="9997" max="9997" width="16" style="518" customWidth="1"/>
    <col min="9998" max="9998" width="16.85546875" style="518" customWidth="1"/>
    <col min="9999" max="9999" width="16.140625" style="518" bestFit="1" customWidth="1"/>
    <col min="10000" max="10000" width="16.7109375" style="518" bestFit="1" customWidth="1"/>
    <col min="10001" max="10001" width="14.85546875" style="518" bestFit="1" customWidth="1"/>
    <col min="10002" max="10002" width="16.140625" style="518" bestFit="1" customWidth="1"/>
    <col min="10003" max="10003" width="14.85546875" style="518" bestFit="1" customWidth="1"/>
    <col min="10004" max="10004" width="0" style="518" hidden="1" customWidth="1"/>
    <col min="10005" max="10240" width="9.140625" style="518"/>
    <col min="10241" max="10241" width="24" style="518" customWidth="1"/>
    <col min="10242" max="10242" width="17.7109375" style="518" customWidth="1"/>
    <col min="10243" max="10244" width="16" style="518" customWidth="1"/>
    <col min="10245" max="10245" width="15.85546875" style="518" customWidth="1"/>
    <col min="10246" max="10246" width="16" style="518" customWidth="1"/>
    <col min="10247" max="10247" width="15.7109375" style="518" customWidth="1"/>
    <col min="10248" max="10248" width="15.42578125" style="518" customWidth="1"/>
    <col min="10249" max="10249" width="16.140625" style="518" customWidth="1"/>
    <col min="10250" max="10250" width="14.7109375" style="518" customWidth="1"/>
    <col min="10251" max="10251" width="17.7109375" style="518" customWidth="1"/>
    <col min="10252" max="10252" width="14.85546875" style="518" customWidth="1"/>
    <col min="10253" max="10253" width="16" style="518" customWidth="1"/>
    <col min="10254" max="10254" width="16.85546875" style="518" customWidth="1"/>
    <col min="10255" max="10255" width="16.140625" style="518" bestFit="1" customWidth="1"/>
    <col min="10256" max="10256" width="16.7109375" style="518" bestFit="1" customWidth="1"/>
    <col min="10257" max="10257" width="14.85546875" style="518" bestFit="1" customWidth="1"/>
    <col min="10258" max="10258" width="16.140625" style="518" bestFit="1" customWidth="1"/>
    <col min="10259" max="10259" width="14.85546875" style="518" bestFit="1" customWidth="1"/>
    <col min="10260" max="10260" width="0" style="518" hidden="1" customWidth="1"/>
    <col min="10261" max="10496" width="9.140625" style="518"/>
    <col min="10497" max="10497" width="24" style="518" customWidth="1"/>
    <col min="10498" max="10498" width="17.7109375" style="518" customWidth="1"/>
    <col min="10499" max="10500" width="16" style="518" customWidth="1"/>
    <col min="10501" max="10501" width="15.85546875" style="518" customWidth="1"/>
    <col min="10502" max="10502" width="16" style="518" customWidth="1"/>
    <col min="10503" max="10503" width="15.7109375" style="518" customWidth="1"/>
    <col min="10504" max="10504" width="15.42578125" style="518" customWidth="1"/>
    <col min="10505" max="10505" width="16.140625" style="518" customWidth="1"/>
    <col min="10506" max="10506" width="14.7109375" style="518" customWidth="1"/>
    <col min="10507" max="10507" width="17.7109375" style="518" customWidth="1"/>
    <col min="10508" max="10508" width="14.85546875" style="518" customWidth="1"/>
    <col min="10509" max="10509" width="16" style="518" customWidth="1"/>
    <col min="10510" max="10510" width="16.85546875" style="518" customWidth="1"/>
    <col min="10511" max="10511" width="16.140625" style="518" bestFit="1" customWidth="1"/>
    <col min="10512" max="10512" width="16.7109375" style="518" bestFit="1" customWidth="1"/>
    <col min="10513" max="10513" width="14.85546875" style="518" bestFit="1" customWidth="1"/>
    <col min="10514" max="10514" width="16.140625" style="518" bestFit="1" customWidth="1"/>
    <col min="10515" max="10515" width="14.85546875" style="518" bestFit="1" customWidth="1"/>
    <col min="10516" max="10516" width="0" style="518" hidden="1" customWidth="1"/>
    <col min="10517" max="10752" width="9.140625" style="518"/>
    <col min="10753" max="10753" width="24" style="518" customWidth="1"/>
    <col min="10754" max="10754" width="17.7109375" style="518" customWidth="1"/>
    <col min="10755" max="10756" width="16" style="518" customWidth="1"/>
    <col min="10757" max="10757" width="15.85546875" style="518" customWidth="1"/>
    <col min="10758" max="10758" width="16" style="518" customWidth="1"/>
    <col min="10759" max="10759" width="15.7109375" style="518" customWidth="1"/>
    <col min="10760" max="10760" width="15.42578125" style="518" customWidth="1"/>
    <col min="10761" max="10761" width="16.140625" style="518" customWidth="1"/>
    <col min="10762" max="10762" width="14.7109375" style="518" customWidth="1"/>
    <col min="10763" max="10763" width="17.7109375" style="518" customWidth="1"/>
    <col min="10764" max="10764" width="14.85546875" style="518" customWidth="1"/>
    <col min="10765" max="10765" width="16" style="518" customWidth="1"/>
    <col min="10766" max="10766" width="16.85546875" style="518" customWidth="1"/>
    <col min="10767" max="10767" width="16.140625" style="518" bestFit="1" customWidth="1"/>
    <col min="10768" max="10768" width="16.7109375" style="518" bestFit="1" customWidth="1"/>
    <col min="10769" max="10769" width="14.85546875" style="518" bestFit="1" customWidth="1"/>
    <col min="10770" max="10770" width="16.140625" style="518" bestFit="1" customWidth="1"/>
    <col min="10771" max="10771" width="14.85546875" style="518" bestFit="1" customWidth="1"/>
    <col min="10772" max="10772" width="0" style="518" hidden="1" customWidth="1"/>
    <col min="10773" max="11008" width="9.140625" style="518"/>
    <col min="11009" max="11009" width="24" style="518" customWidth="1"/>
    <col min="11010" max="11010" width="17.7109375" style="518" customWidth="1"/>
    <col min="11011" max="11012" width="16" style="518" customWidth="1"/>
    <col min="11013" max="11013" width="15.85546875" style="518" customWidth="1"/>
    <col min="11014" max="11014" width="16" style="518" customWidth="1"/>
    <col min="11015" max="11015" width="15.7109375" style="518" customWidth="1"/>
    <col min="11016" max="11016" width="15.42578125" style="518" customWidth="1"/>
    <col min="11017" max="11017" width="16.140625" style="518" customWidth="1"/>
    <col min="11018" max="11018" width="14.7109375" style="518" customWidth="1"/>
    <col min="11019" max="11019" width="17.7109375" style="518" customWidth="1"/>
    <col min="11020" max="11020" width="14.85546875" style="518" customWidth="1"/>
    <col min="11021" max="11021" width="16" style="518" customWidth="1"/>
    <col min="11022" max="11022" width="16.85546875" style="518" customWidth="1"/>
    <col min="11023" max="11023" width="16.140625" style="518" bestFit="1" customWidth="1"/>
    <col min="11024" max="11024" width="16.7109375" style="518" bestFit="1" customWidth="1"/>
    <col min="11025" max="11025" width="14.85546875" style="518" bestFit="1" customWidth="1"/>
    <col min="11026" max="11026" width="16.140625" style="518" bestFit="1" customWidth="1"/>
    <col min="11027" max="11027" width="14.85546875" style="518" bestFit="1" customWidth="1"/>
    <col min="11028" max="11028" width="0" style="518" hidden="1" customWidth="1"/>
    <col min="11029" max="11264" width="9.140625" style="518"/>
    <col min="11265" max="11265" width="24" style="518" customWidth="1"/>
    <col min="11266" max="11266" width="17.7109375" style="518" customWidth="1"/>
    <col min="11267" max="11268" width="16" style="518" customWidth="1"/>
    <col min="11269" max="11269" width="15.85546875" style="518" customWidth="1"/>
    <col min="11270" max="11270" width="16" style="518" customWidth="1"/>
    <col min="11271" max="11271" width="15.7109375" style="518" customWidth="1"/>
    <col min="11272" max="11272" width="15.42578125" style="518" customWidth="1"/>
    <col min="11273" max="11273" width="16.140625" style="518" customWidth="1"/>
    <col min="11274" max="11274" width="14.7109375" style="518" customWidth="1"/>
    <col min="11275" max="11275" width="17.7109375" style="518" customWidth="1"/>
    <col min="11276" max="11276" width="14.85546875" style="518" customWidth="1"/>
    <col min="11277" max="11277" width="16" style="518" customWidth="1"/>
    <col min="11278" max="11278" width="16.85546875" style="518" customWidth="1"/>
    <col min="11279" max="11279" width="16.140625" style="518" bestFit="1" customWidth="1"/>
    <col min="11280" max="11280" width="16.7109375" style="518" bestFit="1" customWidth="1"/>
    <col min="11281" max="11281" width="14.85546875" style="518" bestFit="1" customWidth="1"/>
    <col min="11282" max="11282" width="16.140625" style="518" bestFit="1" customWidth="1"/>
    <col min="11283" max="11283" width="14.85546875" style="518" bestFit="1" customWidth="1"/>
    <col min="11284" max="11284" width="0" style="518" hidden="1" customWidth="1"/>
    <col min="11285" max="11520" width="9.140625" style="518"/>
    <col min="11521" max="11521" width="24" style="518" customWidth="1"/>
    <col min="11522" max="11522" width="17.7109375" style="518" customWidth="1"/>
    <col min="11523" max="11524" width="16" style="518" customWidth="1"/>
    <col min="11525" max="11525" width="15.85546875" style="518" customWidth="1"/>
    <col min="11526" max="11526" width="16" style="518" customWidth="1"/>
    <col min="11527" max="11527" width="15.7109375" style="518" customWidth="1"/>
    <col min="11528" max="11528" width="15.42578125" style="518" customWidth="1"/>
    <col min="11529" max="11529" width="16.140625" style="518" customWidth="1"/>
    <col min="11530" max="11530" width="14.7109375" style="518" customWidth="1"/>
    <col min="11531" max="11531" width="17.7109375" style="518" customWidth="1"/>
    <col min="11532" max="11532" width="14.85546875" style="518" customWidth="1"/>
    <col min="11533" max="11533" width="16" style="518" customWidth="1"/>
    <col min="11534" max="11534" width="16.85546875" style="518" customWidth="1"/>
    <col min="11535" max="11535" width="16.140625" style="518" bestFit="1" customWidth="1"/>
    <col min="11536" max="11536" width="16.7109375" style="518" bestFit="1" customWidth="1"/>
    <col min="11537" max="11537" width="14.85546875" style="518" bestFit="1" customWidth="1"/>
    <col min="11538" max="11538" width="16.140625" style="518" bestFit="1" customWidth="1"/>
    <col min="11539" max="11539" width="14.85546875" style="518" bestFit="1" customWidth="1"/>
    <col min="11540" max="11540" width="0" style="518" hidden="1" customWidth="1"/>
    <col min="11541" max="11776" width="9.140625" style="518"/>
    <col min="11777" max="11777" width="24" style="518" customWidth="1"/>
    <col min="11778" max="11778" width="17.7109375" style="518" customWidth="1"/>
    <col min="11779" max="11780" width="16" style="518" customWidth="1"/>
    <col min="11781" max="11781" width="15.85546875" style="518" customWidth="1"/>
    <col min="11782" max="11782" width="16" style="518" customWidth="1"/>
    <col min="11783" max="11783" width="15.7109375" style="518" customWidth="1"/>
    <col min="11784" max="11784" width="15.42578125" style="518" customWidth="1"/>
    <col min="11785" max="11785" width="16.140625" style="518" customWidth="1"/>
    <col min="11786" max="11786" width="14.7109375" style="518" customWidth="1"/>
    <col min="11787" max="11787" width="17.7109375" style="518" customWidth="1"/>
    <col min="11788" max="11788" width="14.85546875" style="518" customWidth="1"/>
    <col min="11789" max="11789" width="16" style="518" customWidth="1"/>
    <col min="11790" max="11790" width="16.85546875" style="518" customWidth="1"/>
    <col min="11791" max="11791" width="16.140625" style="518" bestFit="1" customWidth="1"/>
    <col min="11792" max="11792" width="16.7109375" style="518" bestFit="1" customWidth="1"/>
    <col min="11793" max="11793" width="14.85546875" style="518" bestFit="1" customWidth="1"/>
    <col min="11794" max="11794" width="16.140625" style="518" bestFit="1" customWidth="1"/>
    <col min="11795" max="11795" width="14.85546875" style="518" bestFit="1" customWidth="1"/>
    <col min="11796" max="11796" width="0" style="518" hidden="1" customWidth="1"/>
    <col min="11797" max="12032" width="9.140625" style="518"/>
    <col min="12033" max="12033" width="24" style="518" customWidth="1"/>
    <col min="12034" max="12034" width="17.7109375" style="518" customWidth="1"/>
    <col min="12035" max="12036" width="16" style="518" customWidth="1"/>
    <col min="12037" max="12037" width="15.85546875" style="518" customWidth="1"/>
    <col min="12038" max="12038" width="16" style="518" customWidth="1"/>
    <col min="12039" max="12039" width="15.7109375" style="518" customWidth="1"/>
    <col min="12040" max="12040" width="15.42578125" style="518" customWidth="1"/>
    <col min="12041" max="12041" width="16.140625" style="518" customWidth="1"/>
    <col min="12042" max="12042" width="14.7109375" style="518" customWidth="1"/>
    <col min="12043" max="12043" width="17.7109375" style="518" customWidth="1"/>
    <col min="12044" max="12044" width="14.85546875" style="518" customWidth="1"/>
    <col min="12045" max="12045" width="16" style="518" customWidth="1"/>
    <col min="12046" max="12046" width="16.85546875" style="518" customWidth="1"/>
    <col min="12047" max="12047" width="16.140625" style="518" bestFit="1" customWidth="1"/>
    <col min="12048" max="12048" width="16.7109375" style="518" bestFit="1" customWidth="1"/>
    <col min="12049" max="12049" width="14.85546875" style="518" bestFit="1" customWidth="1"/>
    <col min="12050" max="12050" width="16.140625" style="518" bestFit="1" customWidth="1"/>
    <col min="12051" max="12051" width="14.85546875" style="518" bestFit="1" customWidth="1"/>
    <col min="12052" max="12052" width="0" style="518" hidden="1" customWidth="1"/>
    <col min="12053" max="12288" width="9.140625" style="518"/>
    <col min="12289" max="12289" width="24" style="518" customWidth="1"/>
    <col min="12290" max="12290" width="17.7109375" style="518" customWidth="1"/>
    <col min="12291" max="12292" width="16" style="518" customWidth="1"/>
    <col min="12293" max="12293" width="15.85546875" style="518" customWidth="1"/>
    <col min="12294" max="12294" width="16" style="518" customWidth="1"/>
    <col min="12295" max="12295" width="15.7109375" style="518" customWidth="1"/>
    <col min="12296" max="12296" width="15.42578125" style="518" customWidth="1"/>
    <col min="12297" max="12297" width="16.140625" style="518" customWidth="1"/>
    <col min="12298" max="12298" width="14.7109375" style="518" customWidth="1"/>
    <col min="12299" max="12299" width="17.7109375" style="518" customWidth="1"/>
    <col min="12300" max="12300" width="14.85546875" style="518" customWidth="1"/>
    <col min="12301" max="12301" width="16" style="518" customWidth="1"/>
    <col min="12302" max="12302" width="16.85546875" style="518" customWidth="1"/>
    <col min="12303" max="12303" width="16.140625" style="518" bestFit="1" customWidth="1"/>
    <col min="12304" max="12304" width="16.7109375" style="518" bestFit="1" customWidth="1"/>
    <col min="12305" max="12305" width="14.85546875" style="518" bestFit="1" customWidth="1"/>
    <col min="12306" max="12306" width="16.140625" style="518" bestFit="1" customWidth="1"/>
    <col min="12307" max="12307" width="14.85546875" style="518" bestFit="1" customWidth="1"/>
    <col min="12308" max="12308" width="0" style="518" hidden="1" customWidth="1"/>
    <col min="12309" max="12544" width="9.140625" style="518"/>
    <col min="12545" max="12545" width="24" style="518" customWidth="1"/>
    <col min="12546" max="12546" width="17.7109375" style="518" customWidth="1"/>
    <col min="12547" max="12548" width="16" style="518" customWidth="1"/>
    <col min="12549" max="12549" width="15.85546875" style="518" customWidth="1"/>
    <col min="12550" max="12550" width="16" style="518" customWidth="1"/>
    <col min="12551" max="12551" width="15.7109375" style="518" customWidth="1"/>
    <col min="12552" max="12552" width="15.42578125" style="518" customWidth="1"/>
    <col min="12553" max="12553" width="16.140625" style="518" customWidth="1"/>
    <col min="12554" max="12554" width="14.7109375" style="518" customWidth="1"/>
    <col min="12555" max="12555" width="17.7109375" style="518" customWidth="1"/>
    <col min="12556" max="12556" width="14.85546875" style="518" customWidth="1"/>
    <col min="12557" max="12557" width="16" style="518" customWidth="1"/>
    <col min="12558" max="12558" width="16.85546875" style="518" customWidth="1"/>
    <col min="12559" max="12559" width="16.140625" style="518" bestFit="1" customWidth="1"/>
    <col min="12560" max="12560" width="16.7109375" style="518" bestFit="1" customWidth="1"/>
    <col min="12561" max="12561" width="14.85546875" style="518" bestFit="1" customWidth="1"/>
    <col min="12562" max="12562" width="16.140625" style="518" bestFit="1" customWidth="1"/>
    <col min="12563" max="12563" width="14.85546875" style="518" bestFit="1" customWidth="1"/>
    <col min="12564" max="12564" width="0" style="518" hidden="1" customWidth="1"/>
    <col min="12565" max="12800" width="9.140625" style="518"/>
    <col min="12801" max="12801" width="24" style="518" customWidth="1"/>
    <col min="12802" max="12802" width="17.7109375" style="518" customWidth="1"/>
    <col min="12803" max="12804" width="16" style="518" customWidth="1"/>
    <col min="12805" max="12805" width="15.85546875" style="518" customWidth="1"/>
    <col min="12806" max="12806" width="16" style="518" customWidth="1"/>
    <col min="12807" max="12807" width="15.7109375" style="518" customWidth="1"/>
    <col min="12808" max="12808" width="15.42578125" style="518" customWidth="1"/>
    <col min="12809" max="12809" width="16.140625" style="518" customWidth="1"/>
    <col min="12810" max="12810" width="14.7109375" style="518" customWidth="1"/>
    <col min="12811" max="12811" width="17.7109375" style="518" customWidth="1"/>
    <col min="12812" max="12812" width="14.85546875" style="518" customWidth="1"/>
    <col min="12813" max="12813" width="16" style="518" customWidth="1"/>
    <col min="12814" max="12814" width="16.85546875" style="518" customWidth="1"/>
    <col min="12815" max="12815" width="16.140625" style="518" bestFit="1" customWidth="1"/>
    <col min="12816" max="12816" width="16.7109375" style="518" bestFit="1" customWidth="1"/>
    <col min="12817" max="12817" width="14.85546875" style="518" bestFit="1" customWidth="1"/>
    <col min="12818" max="12818" width="16.140625" style="518" bestFit="1" customWidth="1"/>
    <col min="12819" max="12819" width="14.85546875" style="518" bestFit="1" customWidth="1"/>
    <col min="12820" max="12820" width="0" style="518" hidden="1" customWidth="1"/>
    <col min="12821" max="13056" width="9.140625" style="518"/>
    <col min="13057" max="13057" width="24" style="518" customWidth="1"/>
    <col min="13058" max="13058" width="17.7109375" style="518" customWidth="1"/>
    <col min="13059" max="13060" width="16" style="518" customWidth="1"/>
    <col min="13061" max="13061" width="15.85546875" style="518" customWidth="1"/>
    <col min="13062" max="13062" width="16" style="518" customWidth="1"/>
    <col min="13063" max="13063" width="15.7109375" style="518" customWidth="1"/>
    <col min="13064" max="13064" width="15.42578125" style="518" customWidth="1"/>
    <col min="13065" max="13065" width="16.140625" style="518" customWidth="1"/>
    <col min="13066" max="13066" width="14.7109375" style="518" customWidth="1"/>
    <col min="13067" max="13067" width="17.7109375" style="518" customWidth="1"/>
    <col min="13068" max="13068" width="14.85546875" style="518" customWidth="1"/>
    <col min="13069" max="13069" width="16" style="518" customWidth="1"/>
    <col min="13070" max="13070" width="16.85546875" style="518" customWidth="1"/>
    <col min="13071" max="13071" width="16.140625" style="518" bestFit="1" customWidth="1"/>
    <col min="13072" max="13072" width="16.7109375" style="518" bestFit="1" customWidth="1"/>
    <col min="13073" max="13073" width="14.85546875" style="518" bestFit="1" customWidth="1"/>
    <col min="13074" max="13074" width="16.140625" style="518" bestFit="1" customWidth="1"/>
    <col min="13075" max="13075" width="14.85546875" style="518" bestFit="1" customWidth="1"/>
    <col min="13076" max="13076" width="0" style="518" hidden="1" customWidth="1"/>
    <col min="13077" max="13312" width="9.140625" style="518"/>
    <col min="13313" max="13313" width="24" style="518" customWidth="1"/>
    <col min="13314" max="13314" width="17.7109375" style="518" customWidth="1"/>
    <col min="13315" max="13316" width="16" style="518" customWidth="1"/>
    <col min="13317" max="13317" width="15.85546875" style="518" customWidth="1"/>
    <col min="13318" max="13318" width="16" style="518" customWidth="1"/>
    <col min="13319" max="13319" width="15.7109375" style="518" customWidth="1"/>
    <col min="13320" max="13320" width="15.42578125" style="518" customWidth="1"/>
    <col min="13321" max="13321" width="16.140625" style="518" customWidth="1"/>
    <col min="13322" max="13322" width="14.7109375" style="518" customWidth="1"/>
    <col min="13323" max="13323" width="17.7109375" style="518" customWidth="1"/>
    <col min="13324" max="13324" width="14.85546875" style="518" customWidth="1"/>
    <col min="13325" max="13325" width="16" style="518" customWidth="1"/>
    <col min="13326" max="13326" width="16.85546875" style="518" customWidth="1"/>
    <col min="13327" max="13327" width="16.140625" style="518" bestFit="1" customWidth="1"/>
    <col min="13328" max="13328" width="16.7109375" style="518" bestFit="1" customWidth="1"/>
    <col min="13329" max="13329" width="14.85546875" style="518" bestFit="1" customWidth="1"/>
    <col min="13330" max="13330" width="16.140625" style="518" bestFit="1" customWidth="1"/>
    <col min="13331" max="13331" width="14.85546875" style="518" bestFit="1" customWidth="1"/>
    <col min="13332" max="13332" width="0" style="518" hidden="1" customWidth="1"/>
    <col min="13333" max="13568" width="9.140625" style="518"/>
    <col min="13569" max="13569" width="24" style="518" customWidth="1"/>
    <col min="13570" max="13570" width="17.7109375" style="518" customWidth="1"/>
    <col min="13571" max="13572" width="16" style="518" customWidth="1"/>
    <col min="13573" max="13573" width="15.85546875" style="518" customWidth="1"/>
    <col min="13574" max="13574" width="16" style="518" customWidth="1"/>
    <col min="13575" max="13575" width="15.7109375" style="518" customWidth="1"/>
    <col min="13576" max="13576" width="15.42578125" style="518" customWidth="1"/>
    <col min="13577" max="13577" width="16.140625" style="518" customWidth="1"/>
    <col min="13578" max="13578" width="14.7109375" style="518" customWidth="1"/>
    <col min="13579" max="13579" width="17.7109375" style="518" customWidth="1"/>
    <col min="13580" max="13580" width="14.85546875" style="518" customWidth="1"/>
    <col min="13581" max="13581" width="16" style="518" customWidth="1"/>
    <col min="13582" max="13582" width="16.85546875" style="518" customWidth="1"/>
    <col min="13583" max="13583" width="16.140625" style="518" bestFit="1" customWidth="1"/>
    <col min="13584" max="13584" width="16.7109375" style="518" bestFit="1" customWidth="1"/>
    <col min="13585" max="13585" width="14.85546875" style="518" bestFit="1" customWidth="1"/>
    <col min="13586" max="13586" width="16.140625" style="518" bestFit="1" customWidth="1"/>
    <col min="13587" max="13587" width="14.85546875" style="518" bestFit="1" customWidth="1"/>
    <col min="13588" max="13588" width="0" style="518" hidden="1" customWidth="1"/>
    <col min="13589" max="13824" width="9.140625" style="518"/>
    <col min="13825" max="13825" width="24" style="518" customWidth="1"/>
    <col min="13826" max="13826" width="17.7109375" style="518" customWidth="1"/>
    <col min="13827" max="13828" width="16" style="518" customWidth="1"/>
    <col min="13829" max="13829" width="15.85546875" style="518" customWidth="1"/>
    <col min="13830" max="13830" width="16" style="518" customWidth="1"/>
    <col min="13831" max="13831" width="15.7109375" style="518" customWidth="1"/>
    <col min="13832" max="13832" width="15.42578125" style="518" customWidth="1"/>
    <col min="13833" max="13833" width="16.140625" style="518" customWidth="1"/>
    <col min="13834" max="13834" width="14.7109375" style="518" customWidth="1"/>
    <col min="13835" max="13835" width="17.7109375" style="518" customWidth="1"/>
    <col min="13836" max="13836" width="14.85546875" style="518" customWidth="1"/>
    <col min="13837" max="13837" width="16" style="518" customWidth="1"/>
    <col min="13838" max="13838" width="16.85546875" style="518" customWidth="1"/>
    <col min="13839" max="13839" width="16.140625" style="518" bestFit="1" customWidth="1"/>
    <col min="13840" max="13840" width="16.7109375" style="518" bestFit="1" customWidth="1"/>
    <col min="13841" max="13841" width="14.85546875" style="518" bestFit="1" customWidth="1"/>
    <col min="13842" max="13842" width="16.140625" style="518" bestFit="1" customWidth="1"/>
    <col min="13843" max="13843" width="14.85546875" style="518" bestFit="1" customWidth="1"/>
    <col min="13844" max="13844" width="0" style="518" hidden="1" customWidth="1"/>
    <col min="13845" max="14080" width="9.140625" style="518"/>
    <col min="14081" max="14081" width="24" style="518" customWidth="1"/>
    <col min="14082" max="14082" width="17.7109375" style="518" customWidth="1"/>
    <col min="14083" max="14084" width="16" style="518" customWidth="1"/>
    <col min="14085" max="14085" width="15.85546875" style="518" customWidth="1"/>
    <col min="14086" max="14086" width="16" style="518" customWidth="1"/>
    <col min="14087" max="14087" width="15.7109375" style="518" customWidth="1"/>
    <col min="14088" max="14088" width="15.42578125" style="518" customWidth="1"/>
    <col min="14089" max="14089" width="16.140625" style="518" customWidth="1"/>
    <col min="14090" max="14090" width="14.7109375" style="518" customWidth="1"/>
    <col min="14091" max="14091" width="17.7109375" style="518" customWidth="1"/>
    <col min="14092" max="14092" width="14.85546875" style="518" customWidth="1"/>
    <col min="14093" max="14093" width="16" style="518" customWidth="1"/>
    <col min="14094" max="14094" width="16.85546875" style="518" customWidth="1"/>
    <col min="14095" max="14095" width="16.140625" style="518" bestFit="1" customWidth="1"/>
    <col min="14096" max="14096" width="16.7109375" style="518" bestFit="1" customWidth="1"/>
    <col min="14097" max="14097" width="14.85546875" style="518" bestFit="1" customWidth="1"/>
    <col min="14098" max="14098" width="16.140625" style="518" bestFit="1" customWidth="1"/>
    <col min="14099" max="14099" width="14.85546875" style="518" bestFit="1" customWidth="1"/>
    <col min="14100" max="14100" width="0" style="518" hidden="1" customWidth="1"/>
    <col min="14101" max="14336" width="9.140625" style="518"/>
    <col min="14337" max="14337" width="24" style="518" customWidth="1"/>
    <col min="14338" max="14338" width="17.7109375" style="518" customWidth="1"/>
    <col min="14339" max="14340" width="16" style="518" customWidth="1"/>
    <col min="14341" max="14341" width="15.85546875" style="518" customWidth="1"/>
    <col min="14342" max="14342" width="16" style="518" customWidth="1"/>
    <col min="14343" max="14343" width="15.7109375" style="518" customWidth="1"/>
    <col min="14344" max="14344" width="15.42578125" style="518" customWidth="1"/>
    <col min="14345" max="14345" width="16.140625" style="518" customWidth="1"/>
    <col min="14346" max="14346" width="14.7109375" style="518" customWidth="1"/>
    <col min="14347" max="14347" width="17.7109375" style="518" customWidth="1"/>
    <col min="14348" max="14348" width="14.85546875" style="518" customWidth="1"/>
    <col min="14349" max="14349" width="16" style="518" customWidth="1"/>
    <col min="14350" max="14350" width="16.85546875" style="518" customWidth="1"/>
    <col min="14351" max="14351" width="16.140625" style="518" bestFit="1" customWidth="1"/>
    <col min="14352" max="14352" width="16.7109375" style="518" bestFit="1" customWidth="1"/>
    <col min="14353" max="14353" width="14.85546875" style="518" bestFit="1" customWidth="1"/>
    <col min="14354" max="14354" width="16.140625" style="518" bestFit="1" customWidth="1"/>
    <col min="14355" max="14355" width="14.85546875" style="518" bestFit="1" customWidth="1"/>
    <col min="14356" max="14356" width="0" style="518" hidden="1" customWidth="1"/>
    <col min="14357" max="14592" width="9.140625" style="518"/>
    <col min="14593" max="14593" width="24" style="518" customWidth="1"/>
    <col min="14594" max="14594" width="17.7109375" style="518" customWidth="1"/>
    <col min="14595" max="14596" width="16" style="518" customWidth="1"/>
    <col min="14597" max="14597" width="15.85546875" style="518" customWidth="1"/>
    <col min="14598" max="14598" width="16" style="518" customWidth="1"/>
    <col min="14599" max="14599" width="15.7109375" style="518" customWidth="1"/>
    <col min="14600" max="14600" width="15.42578125" style="518" customWidth="1"/>
    <col min="14601" max="14601" width="16.140625" style="518" customWidth="1"/>
    <col min="14602" max="14602" width="14.7109375" style="518" customWidth="1"/>
    <col min="14603" max="14603" width="17.7109375" style="518" customWidth="1"/>
    <col min="14604" max="14604" width="14.85546875" style="518" customWidth="1"/>
    <col min="14605" max="14605" width="16" style="518" customWidth="1"/>
    <col min="14606" max="14606" width="16.85546875" style="518" customWidth="1"/>
    <col min="14607" max="14607" width="16.140625" style="518" bestFit="1" customWidth="1"/>
    <col min="14608" max="14608" width="16.7109375" style="518" bestFit="1" customWidth="1"/>
    <col min="14609" max="14609" width="14.85546875" style="518" bestFit="1" customWidth="1"/>
    <col min="14610" max="14610" width="16.140625" style="518" bestFit="1" customWidth="1"/>
    <col min="14611" max="14611" width="14.85546875" style="518" bestFit="1" customWidth="1"/>
    <col min="14612" max="14612" width="0" style="518" hidden="1" customWidth="1"/>
    <col min="14613" max="14848" width="9.140625" style="518"/>
    <col min="14849" max="14849" width="24" style="518" customWidth="1"/>
    <col min="14850" max="14850" width="17.7109375" style="518" customWidth="1"/>
    <col min="14851" max="14852" width="16" style="518" customWidth="1"/>
    <col min="14853" max="14853" width="15.85546875" style="518" customWidth="1"/>
    <col min="14854" max="14854" width="16" style="518" customWidth="1"/>
    <col min="14855" max="14855" width="15.7109375" style="518" customWidth="1"/>
    <col min="14856" max="14856" width="15.42578125" style="518" customWidth="1"/>
    <col min="14857" max="14857" width="16.140625" style="518" customWidth="1"/>
    <col min="14858" max="14858" width="14.7109375" style="518" customWidth="1"/>
    <col min="14859" max="14859" width="17.7109375" style="518" customWidth="1"/>
    <col min="14860" max="14860" width="14.85546875" style="518" customWidth="1"/>
    <col min="14861" max="14861" width="16" style="518" customWidth="1"/>
    <col min="14862" max="14862" width="16.85546875" style="518" customWidth="1"/>
    <col min="14863" max="14863" width="16.140625" style="518" bestFit="1" customWidth="1"/>
    <col min="14864" max="14864" width="16.7109375" style="518" bestFit="1" customWidth="1"/>
    <col min="14865" max="14865" width="14.85546875" style="518" bestFit="1" customWidth="1"/>
    <col min="14866" max="14866" width="16.140625" style="518" bestFit="1" customWidth="1"/>
    <col min="14867" max="14867" width="14.85546875" style="518" bestFit="1" customWidth="1"/>
    <col min="14868" max="14868" width="0" style="518" hidden="1" customWidth="1"/>
    <col min="14869" max="15104" width="9.140625" style="518"/>
    <col min="15105" max="15105" width="24" style="518" customWidth="1"/>
    <col min="15106" max="15106" width="17.7109375" style="518" customWidth="1"/>
    <col min="15107" max="15108" width="16" style="518" customWidth="1"/>
    <col min="15109" max="15109" width="15.85546875" style="518" customWidth="1"/>
    <col min="15110" max="15110" width="16" style="518" customWidth="1"/>
    <col min="15111" max="15111" width="15.7109375" style="518" customWidth="1"/>
    <col min="15112" max="15112" width="15.42578125" style="518" customWidth="1"/>
    <col min="15113" max="15113" width="16.140625" style="518" customWidth="1"/>
    <col min="15114" max="15114" width="14.7109375" style="518" customWidth="1"/>
    <col min="15115" max="15115" width="17.7109375" style="518" customWidth="1"/>
    <col min="15116" max="15116" width="14.85546875" style="518" customWidth="1"/>
    <col min="15117" max="15117" width="16" style="518" customWidth="1"/>
    <col min="15118" max="15118" width="16.85546875" style="518" customWidth="1"/>
    <col min="15119" max="15119" width="16.140625" style="518" bestFit="1" customWidth="1"/>
    <col min="15120" max="15120" width="16.7109375" style="518" bestFit="1" customWidth="1"/>
    <col min="15121" max="15121" width="14.85546875" style="518" bestFit="1" customWidth="1"/>
    <col min="15122" max="15122" width="16.140625" style="518" bestFit="1" customWidth="1"/>
    <col min="15123" max="15123" width="14.85546875" style="518" bestFit="1" customWidth="1"/>
    <col min="15124" max="15124" width="0" style="518" hidden="1" customWidth="1"/>
    <col min="15125" max="15360" width="9.140625" style="518"/>
    <col min="15361" max="15361" width="24" style="518" customWidth="1"/>
    <col min="15362" max="15362" width="17.7109375" style="518" customWidth="1"/>
    <col min="15363" max="15364" width="16" style="518" customWidth="1"/>
    <col min="15365" max="15365" width="15.85546875" style="518" customWidth="1"/>
    <col min="15366" max="15366" width="16" style="518" customWidth="1"/>
    <col min="15367" max="15367" width="15.7109375" style="518" customWidth="1"/>
    <col min="15368" max="15368" width="15.42578125" style="518" customWidth="1"/>
    <col min="15369" max="15369" width="16.140625" style="518" customWidth="1"/>
    <col min="15370" max="15370" width="14.7109375" style="518" customWidth="1"/>
    <col min="15371" max="15371" width="17.7109375" style="518" customWidth="1"/>
    <col min="15372" max="15372" width="14.85546875" style="518" customWidth="1"/>
    <col min="15373" max="15373" width="16" style="518" customWidth="1"/>
    <col min="15374" max="15374" width="16.85546875" style="518" customWidth="1"/>
    <col min="15375" max="15375" width="16.140625" style="518" bestFit="1" customWidth="1"/>
    <col min="15376" max="15376" width="16.7109375" style="518" bestFit="1" customWidth="1"/>
    <col min="15377" max="15377" width="14.85546875" style="518" bestFit="1" customWidth="1"/>
    <col min="15378" max="15378" width="16.140625" style="518" bestFit="1" customWidth="1"/>
    <col min="15379" max="15379" width="14.85546875" style="518" bestFit="1" customWidth="1"/>
    <col min="15380" max="15380" width="0" style="518" hidden="1" customWidth="1"/>
    <col min="15381" max="15616" width="9.140625" style="518"/>
    <col min="15617" max="15617" width="24" style="518" customWidth="1"/>
    <col min="15618" max="15618" width="17.7109375" style="518" customWidth="1"/>
    <col min="15619" max="15620" width="16" style="518" customWidth="1"/>
    <col min="15621" max="15621" width="15.85546875" style="518" customWidth="1"/>
    <col min="15622" max="15622" width="16" style="518" customWidth="1"/>
    <col min="15623" max="15623" width="15.7109375" style="518" customWidth="1"/>
    <col min="15624" max="15624" width="15.42578125" style="518" customWidth="1"/>
    <col min="15625" max="15625" width="16.140625" style="518" customWidth="1"/>
    <col min="15626" max="15626" width="14.7109375" style="518" customWidth="1"/>
    <col min="15627" max="15627" width="17.7109375" style="518" customWidth="1"/>
    <col min="15628" max="15628" width="14.85546875" style="518" customWidth="1"/>
    <col min="15629" max="15629" width="16" style="518" customWidth="1"/>
    <col min="15630" max="15630" width="16.85546875" style="518" customWidth="1"/>
    <col min="15631" max="15631" width="16.140625" style="518" bestFit="1" customWidth="1"/>
    <col min="15632" max="15632" width="16.7109375" style="518" bestFit="1" customWidth="1"/>
    <col min="15633" max="15633" width="14.85546875" style="518" bestFit="1" customWidth="1"/>
    <col min="15634" max="15634" width="16.140625" style="518" bestFit="1" customWidth="1"/>
    <col min="15635" max="15635" width="14.85546875" style="518" bestFit="1" customWidth="1"/>
    <col min="15636" max="15636" width="0" style="518" hidden="1" customWidth="1"/>
    <col min="15637" max="15872" width="9.140625" style="518"/>
    <col min="15873" max="15873" width="24" style="518" customWidth="1"/>
    <col min="15874" max="15874" width="17.7109375" style="518" customWidth="1"/>
    <col min="15875" max="15876" width="16" style="518" customWidth="1"/>
    <col min="15877" max="15877" width="15.85546875" style="518" customWidth="1"/>
    <col min="15878" max="15878" width="16" style="518" customWidth="1"/>
    <col min="15879" max="15879" width="15.7109375" style="518" customWidth="1"/>
    <col min="15880" max="15880" width="15.42578125" style="518" customWidth="1"/>
    <col min="15881" max="15881" width="16.140625" style="518" customWidth="1"/>
    <col min="15882" max="15882" width="14.7109375" style="518" customWidth="1"/>
    <col min="15883" max="15883" width="17.7109375" style="518" customWidth="1"/>
    <col min="15884" max="15884" width="14.85546875" style="518" customWidth="1"/>
    <col min="15885" max="15885" width="16" style="518" customWidth="1"/>
    <col min="15886" max="15886" width="16.85546875" style="518" customWidth="1"/>
    <col min="15887" max="15887" width="16.140625" style="518" bestFit="1" customWidth="1"/>
    <col min="15888" max="15888" width="16.7109375" style="518" bestFit="1" customWidth="1"/>
    <col min="15889" max="15889" width="14.85546875" style="518" bestFit="1" customWidth="1"/>
    <col min="15890" max="15890" width="16.140625" style="518" bestFit="1" customWidth="1"/>
    <col min="15891" max="15891" width="14.85546875" style="518" bestFit="1" customWidth="1"/>
    <col min="15892" max="15892" width="0" style="518" hidden="1" customWidth="1"/>
    <col min="15893" max="16128" width="9.140625" style="518"/>
    <col min="16129" max="16129" width="24" style="518" customWidth="1"/>
    <col min="16130" max="16130" width="17.7109375" style="518" customWidth="1"/>
    <col min="16131" max="16132" width="16" style="518" customWidth="1"/>
    <col min="16133" max="16133" width="15.85546875" style="518" customWidth="1"/>
    <col min="16134" max="16134" width="16" style="518" customWidth="1"/>
    <col min="16135" max="16135" width="15.7109375" style="518" customWidth="1"/>
    <col min="16136" max="16136" width="15.42578125" style="518" customWidth="1"/>
    <col min="16137" max="16137" width="16.140625" style="518" customWidth="1"/>
    <col min="16138" max="16138" width="14.7109375" style="518" customWidth="1"/>
    <col min="16139" max="16139" width="17.7109375" style="518" customWidth="1"/>
    <col min="16140" max="16140" width="14.85546875" style="518" customWidth="1"/>
    <col min="16141" max="16141" width="16" style="518" customWidth="1"/>
    <col min="16142" max="16142" width="16.85546875" style="518" customWidth="1"/>
    <col min="16143" max="16143" width="16.140625" style="518" bestFit="1" customWidth="1"/>
    <col min="16144" max="16144" width="16.7109375" style="518" bestFit="1" customWidth="1"/>
    <col min="16145" max="16145" width="14.85546875" style="518" bestFit="1" customWidth="1"/>
    <col min="16146" max="16146" width="16.140625" style="518" bestFit="1" customWidth="1"/>
    <col min="16147" max="16147" width="14.85546875" style="518" bestFit="1" customWidth="1"/>
    <col min="16148" max="16148" width="0" style="518" hidden="1" customWidth="1"/>
    <col min="16149" max="16384" width="9.140625" style="518"/>
  </cols>
  <sheetData>
    <row r="2" spans="1:20" ht="20.25">
      <c r="A2" s="515" t="s">
        <v>492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7"/>
      <c r="O2" s="517"/>
      <c r="P2" s="516"/>
      <c r="Q2" s="516"/>
      <c r="R2" s="516"/>
      <c r="S2" s="516"/>
    </row>
    <row r="4" spans="1:20" ht="15.75" thickBot="1">
      <c r="J4" s="519"/>
      <c r="K4" s="519"/>
      <c r="L4" s="519"/>
      <c r="M4" s="519"/>
      <c r="N4" s="520" t="s">
        <v>493</v>
      </c>
      <c r="S4" s="521"/>
      <c r="T4" s="519" t="s">
        <v>494</v>
      </c>
    </row>
    <row r="5" spans="1:20" ht="33.75" customHeight="1">
      <c r="A5" s="522" t="s">
        <v>495</v>
      </c>
      <c r="B5" s="523" t="s">
        <v>496</v>
      </c>
      <c r="C5" s="524"/>
      <c r="D5" s="524"/>
      <c r="E5" s="525"/>
      <c r="F5" s="524"/>
      <c r="G5" s="524"/>
      <c r="H5" s="524"/>
      <c r="I5" s="524"/>
      <c r="J5" s="526"/>
      <c r="K5" s="526"/>
      <c r="L5" s="526"/>
      <c r="M5" s="526"/>
      <c r="N5" s="526"/>
      <c r="T5" s="526"/>
    </row>
    <row r="6" spans="1:20" ht="30" customHeight="1">
      <c r="A6" s="527"/>
      <c r="B6" s="528" t="s">
        <v>497</v>
      </c>
      <c r="C6" s="529" t="s">
        <v>498</v>
      </c>
      <c r="D6" s="530"/>
      <c r="E6" s="530"/>
      <c r="F6" s="530"/>
      <c r="G6" s="530"/>
      <c r="H6" s="530"/>
      <c r="I6" s="530"/>
      <c r="J6" s="531"/>
      <c r="K6" s="531"/>
      <c r="L6" s="531"/>
      <c r="M6" s="531"/>
      <c r="N6" s="531"/>
      <c r="T6" s="531"/>
    </row>
    <row r="7" spans="1:20" ht="29.25" customHeight="1" thickBot="1">
      <c r="A7" s="527"/>
      <c r="B7" s="527"/>
      <c r="C7" s="532" t="s">
        <v>499</v>
      </c>
      <c r="D7" s="533" t="s">
        <v>74</v>
      </c>
      <c r="E7" s="533" t="s">
        <v>96</v>
      </c>
      <c r="F7" s="533" t="s">
        <v>97</v>
      </c>
      <c r="G7" s="533" t="s">
        <v>98</v>
      </c>
      <c r="H7" s="533" t="s">
        <v>99</v>
      </c>
      <c r="I7" s="533" t="s">
        <v>101</v>
      </c>
      <c r="J7" s="533" t="s">
        <v>102</v>
      </c>
      <c r="K7" s="533" t="s">
        <v>103</v>
      </c>
      <c r="L7" s="533" t="s">
        <v>104</v>
      </c>
      <c r="M7" s="533" t="s">
        <v>500</v>
      </c>
      <c r="N7" s="534" t="s">
        <v>501</v>
      </c>
      <c r="T7" s="535" t="s">
        <v>103</v>
      </c>
    </row>
    <row r="8" spans="1:20" ht="13.5" thickBot="1">
      <c r="A8" s="536" t="s">
        <v>0</v>
      </c>
      <c r="B8" s="536">
        <v>1</v>
      </c>
      <c r="C8" s="537">
        <v>2</v>
      </c>
      <c r="D8" s="538">
        <v>3</v>
      </c>
      <c r="E8" s="538">
        <v>4</v>
      </c>
      <c r="F8" s="538">
        <v>5</v>
      </c>
      <c r="G8" s="538">
        <v>6</v>
      </c>
      <c r="H8" s="538">
        <v>7</v>
      </c>
      <c r="I8" s="538">
        <v>8</v>
      </c>
      <c r="J8" s="538">
        <v>9</v>
      </c>
      <c r="K8" s="538">
        <v>10</v>
      </c>
      <c r="L8" s="538">
        <v>11</v>
      </c>
      <c r="M8" s="538">
        <v>12</v>
      </c>
      <c r="N8" s="539">
        <v>13</v>
      </c>
      <c r="T8" s="539">
        <v>20</v>
      </c>
    </row>
    <row r="9" spans="1:20" ht="36.75" customHeight="1">
      <c r="A9" s="540" t="s">
        <v>502</v>
      </c>
      <c r="B9" s="541">
        <v>113711000</v>
      </c>
      <c r="C9" s="542">
        <v>8606667</v>
      </c>
      <c r="D9" s="543">
        <v>8662870</v>
      </c>
      <c r="E9" s="543">
        <v>8342284</v>
      </c>
      <c r="F9" s="543">
        <v>9988998</v>
      </c>
      <c r="G9" s="543">
        <v>8359113</v>
      </c>
      <c r="H9" s="543">
        <v>8434884</v>
      </c>
      <c r="I9" s="543">
        <v>9373749</v>
      </c>
      <c r="J9" s="543">
        <v>8421462</v>
      </c>
      <c r="K9" s="543">
        <v>8500459</v>
      </c>
      <c r="L9" s="543">
        <v>8702050</v>
      </c>
      <c r="M9" s="543">
        <v>8335463</v>
      </c>
      <c r="N9" s="544">
        <v>16908446</v>
      </c>
      <c r="P9" s="545"/>
      <c r="T9" s="544">
        <v>4184888</v>
      </c>
    </row>
    <row r="10" spans="1:20" ht="23.25" customHeight="1" thickBot="1">
      <c r="A10" s="546"/>
      <c r="B10" s="547"/>
      <c r="C10" s="548"/>
      <c r="D10" s="549"/>
      <c r="E10" s="549"/>
      <c r="F10" s="549"/>
      <c r="G10" s="549"/>
      <c r="H10" s="549"/>
      <c r="I10" s="549"/>
      <c r="J10" s="549"/>
      <c r="K10" s="549"/>
      <c r="L10" s="549"/>
      <c r="M10" s="549"/>
      <c r="N10" s="550"/>
      <c r="T10" s="550" t="s">
        <v>503</v>
      </c>
    </row>
    <row r="11" spans="1:20">
      <c r="P11" s="545"/>
    </row>
    <row r="14" spans="1:20" ht="15.75" thickBot="1">
      <c r="J14" s="519"/>
      <c r="K14" s="519"/>
      <c r="L14" s="519"/>
      <c r="M14" s="519"/>
      <c r="N14" s="520" t="s">
        <v>493</v>
      </c>
    </row>
    <row r="15" spans="1:20" ht="34.5" customHeight="1">
      <c r="A15" s="522" t="s">
        <v>495</v>
      </c>
      <c r="B15" s="523" t="s">
        <v>504</v>
      </c>
      <c r="C15" s="524"/>
      <c r="D15" s="524"/>
      <c r="E15" s="525"/>
      <c r="F15" s="524"/>
      <c r="G15" s="524"/>
      <c r="H15" s="524"/>
      <c r="I15" s="524"/>
      <c r="J15" s="526"/>
      <c r="K15" s="526"/>
      <c r="L15" s="526"/>
      <c r="M15" s="526"/>
      <c r="N15" s="526"/>
    </row>
    <row r="16" spans="1:20" ht="30" customHeight="1">
      <c r="A16" s="527"/>
      <c r="B16" s="528" t="s">
        <v>505</v>
      </c>
      <c r="C16" s="529" t="s">
        <v>498</v>
      </c>
      <c r="D16" s="530"/>
      <c r="E16" s="530"/>
      <c r="F16" s="530"/>
      <c r="G16" s="530"/>
      <c r="H16" s="530"/>
      <c r="I16" s="530"/>
      <c r="J16" s="531"/>
      <c r="K16" s="531"/>
      <c r="L16" s="531"/>
      <c r="M16" s="531"/>
      <c r="N16" s="531"/>
    </row>
    <row r="17" spans="1:16" ht="30" customHeight="1" thickBot="1">
      <c r="A17" s="527"/>
      <c r="B17" s="528" t="s">
        <v>506</v>
      </c>
      <c r="C17" s="551" t="s">
        <v>499</v>
      </c>
      <c r="D17" s="552" t="s">
        <v>74</v>
      </c>
      <c r="E17" s="552" t="s">
        <v>96</v>
      </c>
      <c r="F17" s="552" t="s">
        <v>97</v>
      </c>
      <c r="G17" s="552" t="s">
        <v>98</v>
      </c>
      <c r="H17" s="552" t="s">
        <v>99</v>
      </c>
      <c r="I17" s="552" t="s">
        <v>101</v>
      </c>
      <c r="J17" s="552" t="s">
        <v>102</v>
      </c>
      <c r="K17" s="552" t="s">
        <v>103</v>
      </c>
      <c r="L17" s="552" t="s">
        <v>104</v>
      </c>
      <c r="M17" s="533" t="s">
        <v>500</v>
      </c>
      <c r="N17" s="534" t="s">
        <v>501</v>
      </c>
    </row>
    <row r="18" spans="1:16" ht="13.5" thickBot="1">
      <c r="A18" s="536" t="s">
        <v>0</v>
      </c>
      <c r="B18" s="536">
        <v>1</v>
      </c>
      <c r="C18" s="537">
        <v>2</v>
      </c>
      <c r="D18" s="538">
        <v>3</v>
      </c>
      <c r="E18" s="538">
        <v>4</v>
      </c>
      <c r="F18" s="538">
        <v>5</v>
      </c>
      <c r="G18" s="538">
        <v>6</v>
      </c>
      <c r="H18" s="538">
        <v>7</v>
      </c>
      <c r="I18" s="538">
        <v>8</v>
      </c>
      <c r="J18" s="538">
        <v>9</v>
      </c>
      <c r="K18" s="538">
        <v>10</v>
      </c>
      <c r="L18" s="538">
        <v>11</v>
      </c>
      <c r="M18" s="538">
        <v>12</v>
      </c>
      <c r="N18" s="539">
        <v>13</v>
      </c>
    </row>
    <row r="19" spans="1:16" ht="37.5" customHeight="1">
      <c r="A19" s="540" t="s">
        <v>502</v>
      </c>
      <c r="B19" s="541">
        <v>126000000</v>
      </c>
      <c r="C19" s="542">
        <v>11572878</v>
      </c>
      <c r="D19" s="543">
        <v>5229443</v>
      </c>
      <c r="E19" s="543">
        <v>7700431</v>
      </c>
      <c r="F19" s="543">
        <v>8639271</v>
      </c>
      <c r="G19" s="543">
        <v>8655832</v>
      </c>
      <c r="H19" s="543">
        <v>7927273</v>
      </c>
      <c r="I19" s="543">
        <v>12487771</v>
      </c>
      <c r="J19" s="543">
        <v>8706648</v>
      </c>
      <c r="K19" s="543">
        <v>8383059</v>
      </c>
      <c r="L19" s="543">
        <v>9140804</v>
      </c>
      <c r="M19" s="543"/>
      <c r="N19" s="544"/>
      <c r="P19" s="545"/>
    </row>
    <row r="20" spans="1:16" ht="23.25" customHeight="1" thickBot="1">
      <c r="A20" s="546"/>
      <c r="B20" s="547"/>
      <c r="C20" s="548"/>
      <c r="D20" s="549"/>
      <c r="E20" s="549"/>
      <c r="F20" s="549"/>
      <c r="G20" s="549"/>
      <c r="H20" s="549"/>
      <c r="I20" s="549"/>
      <c r="J20" s="549"/>
      <c r="K20" s="549"/>
      <c r="L20" s="549"/>
      <c r="M20" s="549"/>
      <c r="N20" s="550"/>
    </row>
    <row r="21" spans="1:16">
      <c r="P21" s="545"/>
    </row>
    <row r="22" spans="1:16">
      <c r="A22" s="553"/>
    </row>
  </sheetData>
  <printOptions horizontalCentered="1"/>
  <pageMargins left="0" right="0" top="1.5748031496062993" bottom="0" header="0" footer="0"/>
  <pageSetup paperSize="9" scale="4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sqref="A1:N20"/>
    </sheetView>
  </sheetViews>
  <sheetFormatPr defaultRowHeight="12.75"/>
  <cols>
    <col min="1" max="1" width="24" style="518" customWidth="1"/>
    <col min="2" max="2" width="19.28515625" style="518" customWidth="1"/>
    <col min="3" max="3" width="21.7109375" style="518" customWidth="1"/>
    <col min="4" max="4" width="17.28515625" style="518" customWidth="1"/>
    <col min="5" max="5" width="20.7109375" style="518" customWidth="1"/>
    <col min="6" max="6" width="19.5703125" style="518" customWidth="1"/>
    <col min="7" max="7" width="22.28515625" style="518" customWidth="1"/>
    <col min="8" max="8" width="21.28515625" style="518" customWidth="1"/>
    <col min="9" max="256" width="9.140625" style="518"/>
    <col min="257" max="257" width="24" style="518" customWidth="1"/>
    <col min="258" max="258" width="19.28515625" style="518" customWidth="1"/>
    <col min="259" max="259" width="21.7109375" style="518" customWidth="1"/>
    <col min="260" max="260" width="17.28515625" style="518" customWidth="1"/>
    <col min="261" max="261" width="20.7109375" style="518" customWidth="1"/>
    <col min="262" max="262" width="19.5703125" style="518" customWidth="1"/>
    <col min="263" max="263" width="22.28515625" style="518" customWidth="1"/>
    <col min="264" max="264" width="21.28515625" style="518" customWidth="1"/>
    <col min="265" max="512" width="9.140625" style="518"/>
    <col min="513" max="513" width="24" style="518" customWidth="1"/>
    <col min="514" max="514" width="19.28515625" style="518" customWidth="1"/>
    <col min="515" max="515" width="21.7109375" style="518" customWidth="1"/>
    <col min="516" max="516" width="17.28515625" style="518" customWidth="1"/>
    <col min="517" max="517" width="20.7109375" style="518" customWidth="1"/>
    <col min="518" max="518" width="19.5703125" style="518" customWidth="1"/>
    <col min="519" max="519" width="22.28515625" style="518" customWidth="1"/>
    <col min="520" max="520" width="21.28515625" style="518" customWidth="1"/>
    <col min="521" max="768" width="9.140625" style="518"/>
    <col min="769" max="769" width="24" style="518" customWidth="1"/>
    <col min="770" max="770" width="19.28515625" style="518" customWidth="1"/>
    <col min="771" max="771" width="21.7109375" style="518" customWidth="1"/>
    <col min="772" max="772" width="17.28515625" style="518" customWidth="1"/>
    <col min="773" max="773" width="20.7109375" style="518" customWidth="1"/>
    <col min="774" max="774" width="19.5703125" style="518" customWidth="1"/>
    <col min="775" max="775" width="22.28515625" style="518" customWidth="1"/>
    <col min="776" max="776" width="21.28515625" style="518" customWidth="1"/>
    <col min="777" max="1024" width="9.140625" style="518"/>
    <col min="1025" max="1025" width="24" style="518" customWidth="1"/>
    <col min="1026" max="1026" width="19.28515625" style="518" customWidth="1"/>
    <col min="1027" max="1027" width="21.7109375" style="518" customWidth="1"/>
    <col min="1028" max="1028" width="17.28515625" style="518" customWidth="1"/>
    <col min="1029" max="1029" width="20.7109375" style="518" customWidth="1"/>
    <col min="1030" max="1030" width="19.5703125" style="518" customWidth="1"/>
    <col min="1031" max="1031" width="22.28515625" style="518" customWidth="1"/>
    <col min="1032" max="1032" width="21.28515625" style="518" customWidth="1"/>
    <col min="1033" max="1280" width="9.140625" style="518"/>
    <col min="1281" max="1281" width="24" style="518" customWidth="1"/>
    <col min="1282" max="1282" width="19.28515625" style="518" customWidth="1"/>
    <col min="1283" max="1283" width="21.7109375" style="518" customWidth="1"/>
    <col min="1284" max="1284" width="17.28515625" style="518" customWidth="1"/>
    <col min="1285" max="1285" width="20.7109375" style="518" customWidth="1"/>
    <col min="1286" max="1286" width="19.5703125" style="518" customWidth="1"/>
    <col min="1287" max="1287" width="22.28515625" style="518" customWidth="1"/>
    <col min="1288" max="1288" width="21.28515625" style="518" customWidth="1"/>
    <col min="1289" max="1536" width="9.140625" style="518"/>
    <col min="1537" max="1537" width="24" style="518" customWidth="1"/>
    <col min="1538" max="1538" width="19.28515625" style="518" customWidth="1"/>
    <col min="1539" max="1539" width="21.7109375" style="518" customWidth="1"/>
    <col min="1540" max="1540" width="17.28515625" style="518" customWidth="1"/>
    <col min="1541" max="1541" width="20.7109375" style="518" customWidth="1"/>
    <col min="1542" max="1542" width="19.5703125" style="518" customWidth="1"/>
    <col min="1543" max="1543" width="22.28515625" style="518" customWidth="1"/>
    <col min="1544" max="1544" width="21.28515625" style="518" customWidth="1"/>
    <col min="1545" max="1792" width="9.140625" style="518"/>
    <col min="1793" max="1793" width="24" style="518" customWidth="1"/>
    <col min="1794" max="1794" width="19.28515625" style="518" customWidth="1"/>
    <col min="1795" max="1795" width="21.7109375" style="518" customWidth="1"/>
    <col min="1796" max="1796" width="17.28515625" style="518" customWidth="1"/>
    <col min="1797" max="1797" width="20.7109375" style="518" customWidth="1"/>
    <col min="1798" max="1798" width="19.5703125" style="518" customWidth="1"/>
    <col min="1799" max="1799" width="22.28515625" style="518" customWidth="1"/>
    <col min="1800" max="1800" width="21.28515625" style="518" customWidth="1"/>
    <col min="1801" max="2048" width="9.140625" style="518"/>
    <col min="2049" max="2049" width="24" style="518" customWidth="1"/>
    <col min="2050" max="2050" width="19.28515625" style="518" customWidth="1"/>
    <col min="2051" max="2051" width="21.7109375" style="518" customWidth="1"/>
    <col min="2052" max="2052" width="17.28515625" style="518" customWidth="1"/>
    <col min="2053" max="2053" width="20.7109375" style="518" customWidth="1"/>
    <col min="2054" max="2054" width="19.5703125" style="518" customWidth="1"/>
    <col min="2055" max="2055" width="22.28515625" style="518" customWidth="1"/>
    <col min="2056" max="2056" width="21.28515625" style="518" customWidth="1"/>
    <col min="2057" max="2304" width="9.140625" style="518"/>
    <col min="2305" max="2305" width="24" style="518" customWidth="1"/>
    <col min="2306" max="2306" width="19.28515625" style="518" customWidth="1"/>
    <col min="2307" max="2307" width="21.7109375" style="518" customWidth="1"/>
    <col min="2308" max="2308" width="17.28515625" style="518" customWidth="1"/>
    <col min="2309" max="2309" width="20.7109375" style="518" customWidth="1"/>
    <col min="2310" max="2310" width="19.5703125" style="518" customWidth="1"/>
    <col min="2311" max="2311" width="22.28515625" style="518" customWidth="1"/>
    <col min="2312" max="2312" width="21.28515625" style="518" customWidth="1"/>
    <col min="2313" max="2560" width="9.140625" style="518"/>
    <col min="2561" max="2561" width="24" style="518" customWidth="1"/>
    <col min="2562" max="2562" width="19.28515625" style="518" customWidth="1"/>
    <col min="2563" max="2563" width="21.7109375" style="518" customWidth="1"/>
    <col min="2564" max="2564" width="17.28515625" style="518" customWidth="1"/>
    <col min="2565" max="2565" width="20.7109375" style="518" customWidth="1"/>
    <col min="2566" max="2566" width="19.5703125" style="518" customWidth="1"/>
    <col min="2567" max="2567" width="22.28515625" style="518" customWidth="1"/>
    <col min="2568" max="2568" width="21.28515625" style="518" customWidth="1"/>
    <col min="2569" max="2816" width="9.140625" style="518"/>
    <col min="2817" max="2817" width="24" style="518" customWidth="1"/>
    <col min="2818" max="2818" width="19.28515625" style="518" customWidth="1"/>
    <col min="2819" max="2819" width="21.7109375" style="518" customWidth="1"/>
    <col min="2820" max="2820" width="17.28515625" style="518" customWidth="1"/>
    <col min="2821" max="2821" width="20.7109375" style="518" customWidth="1"/>
    <col min="2822" max="2822" width="19.5703125" style="518" customWidth="1"/>
    <col min="2823" max="2823" width="22.28515625" style="518" customWidth="1"/>
    <col min="2824" max="2824" width="21.28515625" style="518" customWidth="1"/>
    <col min="2825" max="3072" width="9.140625" style="518"/>
    <col min="3073" max="3073" width="24" style="518" customWidth="1"/>
    <col min="3074" max="3074" width="19.28515625" style="518" customWidth="1"/>
    <col min="3075" max="3075" width="21.7109375" style="518" customWidth="1"/>
    <col min="3076" max="3076" width="17.28515625" style="518" customWidth="1"/>
    <col min="3077" max="3077" width="20.7109375" style="518" customWidth="1"/>
    <col min="3078" max="3078" width="19.5703125" style="518" customWidth="1"/>
    <col min="3079" max="3079" width="22.28515625" style="518" customWidth="1"/>
    <col min="3080" max="3080" width="21.28515625" style="518" customWidth="1"/>
    <col min="3081" max="3328" width="9.140625" style="518"/>
    <col min="3329" max="3329" width="24" style="518" customWidth="1"/>
    <col min="3330" max="3330" width="19.28515625" style="518" customWidth="1"/>
    <col min="3331" max="3331" width="21.7109375" style="518" customWidth="1"/>
    <col min="3332" max="3332" width="17.28515625" style="518" customWidth="1"/>
    <col min="3333" max="3333" width="20.7109375" style="518" customWidth="1"/>
    <col min="3334" max="3334" width="19.5703125" style="518" customWidth="1"/>
    <col min="3335" max="3335" width="22.28515625" style="518" customWidth="1"/>
    <col min="3336" max="3336" width="21.28515625" style="518" customWidth="1"/>
    <col min="3337" max="3584" width="9.140625" style="518"/>
    <col min="3585" max="3585" width="24" style="518" customWidth="1"/>
    <col min="3586" max="3586" width="19.28515625" style="518" customWidth="1"/>
    <col min="3587" max="3587" width="21.7109375" style="518" customWidth="1"/>
    <col min="3588" max="3588" width="17.28515625" style="518" customWidth="1"/>
    <col min="3589" max="3589" width="20.7109375" style="518" customWidth="1"/>
    <col min="3590" max="3590" width="19.5703125" style="518" customWidth="1"/>
    <col min="3591" max="3591" width="22.28515625" style="518" customWidth="1"/>
    <col min="3592" max="3592" width="21.28515625" style="518" customWidth="1"/>
    <col min="3593" max="3840" width="9.140625" style="518"/>
    <col min="3841" max="3841" width="24" style="518" customWidth="1"/>
    <col min="3842" max="3842" width="19.28515625" style="518" customWidth="1"/>
    <col min="3843" max="3843" width="21.7109375" style="518" customWidth="1"/>
    <col min="3844" max="3844" width="17.28515625" style="518" customWidth="1"/>
    <col min="3845" max="3845" width="20.7109375" style="518" customWidth="1"/>
    <col min="3846" max="3846" width="19.5703125" style="518" customWidth="1"/>
    <col min="3847" max="3847" width="22.28515625" style="518" customWidth="1"/>
    <col min="3848" max="3848" width="21.28515625" style="518" customWidth="1"/>
    <col min="3849" max="4096" width="9.140625" style="518"/>
    <col min="4097" max="4097" width="24" style="518" customWidth="1"/>
    <col min="4098" max="4098" width="19.28515625" style="518" customWidth="1"/>
    <col min="4099" max="4099" width="21.7109375" style="518" customWidth="1"/>
    <col min="4100" max="4100" width="17.28515625" style="518" customWidth="1"/>
    <col min="4101" max="4101" width="20.7109375" style="518" customWidth="1"/>
    <col min="4102" max="4102" width="19.5703125" style="518" customWidth="1"/>
    <col min="4103" max="4103" width="22.28515625" style="518" customWidth="1"/>
    <col min="4104" max="4104" width="21.28515625" style="518" customWidth="1"/>
    <col min="4105" max="4352" width="9.140625" style="518"/>
    <col min="4353" max="4353" width="24" style="518" customWidth="1"/>
    <col min="4354" max="4354" width="19.28515625" style="518" customWidth="1"/>
    <col min="4355" max="4355" width="21.7109375" style="518" customWidth="1"/>
    <col min="4356" max="4356" width="17.28515625" style="518" customWidth="1"/>
    <col min="4357" max="4357" width="20.7109375" style="518" customWidth="1"/>
    <col min="4358" max="4358" width="19.5703125" style="518" customWidth="1"/>
    <col min="4359" max="4359" width="22.28515625" style="518" customWidth="1"/>
    <col min="4360" max="4360" width="21.28515625" style="518" customWidth="1"/>
    <col min="4361" max="4608" width="9.140625" style="518"/>
    <col min="4609" max="4609" width="24" style="518" customWidth="1"/>
    <col min="4610" max="4610" width="19.28515625" style="518" customWidth="1"/>
    <col min="4611" max="4611" width="21.7109375" style="518" customWidth="1"/>
    <col min="4612" max="4612" width="17.28515625" style="518" customWidth="1"/>
    <col min="4613" max="4613" width="20.7109375" style="518" customWidth="1"/>
    <col min="4614" max="4614" width="19.5703125" style="518" customWidth="1"/>
    <col min="4615" max="4615" width="22.28515625" style="518" customWidth="1"/>
    <col min="4616" max="4616" width="21.28515625" style="518" customWidth="1"/>
    <col min="4617" max="4864" width="9.140625" style="518"/>
    <col min="4865" max="4865" width="24" style="518" customWidth="1"/>
    <col min="4866" max="4866" width="19.28515625" style="518" customWidth="1"/>
    <col min="4867" max="4867" width="21.7109375" style="518" customWidth="1"/>
    <col min="4868" max="4868" width="17.28515625" style="518" customWidth="1"/>
    <col min="4869" max="4869" width="20.7109375" style="518" customWidth="1"/>
    <col min="4870" max="4870" width="19.5703125" style="518" customWidth="1"/>
    <col min="4871" max="4871" width="22.28515625" style="518" customWidth="1"/>
    <col min="4872" max="4872" width="21.28515625" style="518" customWidth="1"/>
    <col min="4873" max="5120" width="9.140625" style="518"/>
    <col min="5121" max="5121" width="24" style="518" customWidth="1"/>
    <col min="5122" max="5122" width="19.28515625" style="518" customWidth="1"/>
    <col min="5123" max="5123" width="21.7109375" style="518" customWidth="1"/>
    <col min="5124" max="5124" width="17.28515625" style="518" customWidth="1"/>
    <col min="5125" max="5125" width="20.7109375" style="518" customWidth="1"/>
    <col min="5126" max="5126" width="19.5703125" style="518" customWidth="1"/>
    <col min="5127" max="5127" width="22.28515625" style="518" customWidth="1"/>
    <col min="5128" max="5128" width="21.28515625" style="518" customWidth="1"/>
    <col min="5129" max="5376" width="9.140625" style="518"/>
    <col min="5377" max="5377" width="24" style="518" customWidth="1"/>
    <col min="5378" max="5378" width="19.28515625" style="518" customWidth="1"/>
    <col min="5379" max="5379" width="21.7109375" style="518" customWidth="1"/>
    <col min="5380" max="5380" width="17.28515625" style="518" customWidth="1"/>
    <col min="5381" max="5381" width="20.7109375" style="518" customWidth="1"/>
    <col min="5382" max="5382" width="19.5703125" style="518" customWidth="1"/>
    <col min="5383" max="5383" width="22.28515625" style="518" customWidth="1"/>
    <col min="5384" max="5384" width="21.28515625" style="518" customWidth="1"/>
    <col min="5385" max="5632" width="9.140625" style="518"/>
    <col min="5633" max="5633" width="24" style="518" customWidth="1"/>
    <col min="5634" max="5634" width="19.28515625" style="518" customWidth="1"/>
    <col min="5635" max="5635" width="21.7109375" style="518" customWidth="1"/>
    <col min="5636" max="5636" width="17.28515625" style="518" customWidth="1"/>
    <col min="5637" max="5637" width="20.7109375" style="518" customWidth="1"/>
    <col min="5638" max="5638" width="19.5703125" style="518" customWidth="1"/>
    <col min="5639" max="5639" width="22.28515625" style="518" customWidth="1"/>
    <col min="5640" max="5640" width="21.28515625" style="518" customWidth="1"/>
    <col min="5641" max="5888" width="9.140625" style="518"/>
    <col min="5889" max="5889" width="24" style="518" customWidth="1"/>
    <col min="5890" max="5890" width="19.28515625" style="518" customWidth="1"/>
    <col min="5891" max="5891" width="21.7109375" style="518" customWidth="1"/>
    <col min="5892" max="5892" width="17.28515625" style="518" customWidth="1"/>
    <col min="5893" max="5893" width="20.7109375" style="518" customWidth="1"/>
    <col min="5894" max="5894" width="19.5703125" style="518" customWidth="1"/>
    <col min="5895" max="5895" width="22.28515625" style="518" customWidth="1"/>
    <col min="5896" max="5896" width="21.28515625" style="518" customWidth="1"/>
    <col min="5897" max="6144" width="9.140625" style="518"/>
    <col min="6145" max="6145" width="24" style="518" customWidth="1"/>
    <col min="6146" max="6146" width="19.28515625" style="518" customWidth="1"/>
    <col min="6147" max="6147" width="21.7109375" style="518" customWidth="1"/>
    <col min="6148" max="6148" width="17.28515625" style="518" customWidth="1"/>
    <col min="6149" max="6149" width="20.7109375" style="518" customWidth="1"/>
    <col min="6150" max="6150" width="19.5703125" style="518" customWidth="1"/>
    <col min="6151" max="6151" width="22.28515625" style="518" customWidth="1"/>
    <col min="6152" max="6152" width="21.28515625" style="518" customWidth="1"/>
    <col min="6153" max="6400" width="9.140625" style="518"/>
    <col min="6401" max="6401" width="24" style="518" customWidth="1"/>
    <col min="6402" max="6402" width="19.28515625" style="518" customWidth="1"/>
    <col min="6403" max="6403" width="21.7109375" style="518" customWidth="1"/>
    <col min="6404" max="6404" width="17.28515625" style="518" customWidth="1"/>
    <col min="6405" max="6405" width="20.7109375" style="518" customWidth="1"/>
    <col min="6406" max="6406" width="19.5703125" style="518" customWidth="1"/>
    <col min="6407" max="6407" width="22.28515625" style="518" customWidth="1"/>
    <col min="6408" max="6408" width="21.28515625" style="518" customWidth="1"/>
    <col min="6409" max="6656" width="9.140625" style="518"/>
    <col min="6657" max="6657" width="24" style="518" customWidth="1"/>
    <col min="6658" max="6658" width="19.28515625" style="518" customWidth="1"/>
    <col min="6659" max="6659" width="21.7109375" style="518" customWidth="1"/>
    <col min="6660" max="6660" width="17.28515625" style="518" customWidth="1"/>
    <col min="6661" max="6661" width="20.7109375" style="518" customWidth="1"/>
    <col min="6662" max="6662" width="19.5703125" style="518" customWidth="1"/>
    <col min="6663" max="6663" width="22.28515625" style="518" customWidth="1"/>
    <col min="6664" max="6664" width="21.28515625" style="518" customWidth="1"/>
    <col min="6665" max="6912" width="9.140625" style="518"/>
    <col min="6913" max="6913" width="24" style="518" customWidth="1"/>
    <col min="6914" max="6914" width="19.28515625" style="518" customWidth="1"/>
    <col min="6915" max="6915" width="21.7109375" style="518" customWidth="1"/>
    <col min="6916" max="6916" width="17.28515625" style="518" customWidth="1"/>
    <col min="6917" max="6917" width="20.7109375" style="518" customWidth="1"/>
    <col min="6918" max="6918" width="19.5703125" style="518" customWidth="1"/>
    <col min="6919" max="6919" width="22.28515625" style="518" customWidth="1"/>
    <col min="6920" max="6920" width="21.28515625" style="518" customWidth="1"/>
    <col min="6921" max="7168" width="9.140625" style="518"/>
    <col min="7169" max="7169" width="24" style="518" customWidth="1"/>
    <col min="7170" max="7170" width="19.28515625" style="518" customWidth="1"/>
    <col min="7171" max="7171" width="21.7109375" style="518" customWidth="1"/>
    <col min="7172" max="7172" width="17.28515625" style="518" customWidth="1"/>
    <col min="7173" max="7173" width="20.7109375" style="518" customWidth="1"/>
    <col min="7174" max="7174" width="19.5703125" style="518" customWidth="1"/>
    <col min="7175" max="7175" width="22.28515625" style="518" customWidth="1"/>
    <col min="7176" max="7176" width="21.28515625" style="518" customWidth="1"/>
    <col min="7177" max="7424" width="9.140625" style="518"/>
    <col min="7425" max="7425" width="24" style="518" customWidth="1"/>
    <col min="7426" max="7426" width="19.28515625" style="518" customWidth="1"/>
    <col min="7427" max="7427" width="21.7109375" style="518" customWidth="1"/>
    <col min="7428" max="7428" width="17.28515625" style="518" customWidth="1"/>
    <col min="7429" max="7429" width="20.7109375" style="518" customWidth="1"/>
    <col min="7430" max="7430" width="19.5703125" style="518" customWidth="1"/>
    <col min="7431" max="7431" width="22.28515625" style="518" customWidth="1"/>
    <col min="7432" max="7432" width="21.28515625" style="518" customWidth="1"/>
    <col min="7433" max="7680" width="9.140625" style="518"/>
    <col min="7681" max="7681" width="24" style="518" customWidth="1"/>
    <col min="7682" max="7682" width="19.28515625" style="518" customWidth="1"/>
    <col min="7683" max="7683" width="21.7109375" style="518" customWidth="1"/>
    <col min="7684" max="7684" width="17.28515625" style="518" customWidth="1"/>
    <col min="7685" max="7685" width="20.7109375" style="518" customWidth="1"/>
    <col min="7686" max="7686" width="19.5703125" style="518" customWidth="1"/>
    <col min="7687" max="7687" width="22.28515625" style="518" customWidth="1"/>
    <col min="7688" max="7688" width="21.28515625" style="518" customWidth="1"/>
    <col min="7689" max="7936" width="9.140625" style="518"/>
    <col min="7937" max="7937" width="24" style="518" customWidth="1"/>
    <col min="7938" max="7938" width="19.28515625" style="518" customWidth="1"/>
    <col min="7939" max="7939" width="21.7109375" style="518" customWidth="1"/>
    <col min="7940" max="7940" width="17.28515625" style="518" customWidth="1"/>
    <col min="7941" max="7941" width="20.7109375" style="518" customWidth="1"/>
    <col min="7942" max="7942" width="19.5703125" style="518" customWidth="1"/>
    <col min="7943" max="7943" width="22.28515625" style="518" customWidth="1"/>
    <col min="7944" max="7944" width="21.28515625" style="518" customWidth="1"/>
    <col min="7945" max="8192" width="9.140625" style="518"/>
    <col min="8193" max="8193" width="24" style="518" customWidth="1"/>
    <col min="8194" max="8194" width="19.28515625" style="518" customWidth="1"/>
    <col min="8195" max="8195" width="21.7109375" style="518" customWidth="1"/>
    <col min="8196" max="8196" width="17.28515625" style="518" customWidth="1"/>
    <col min="8197" max="8197" width="20.7109375" style="518" customWidth="1"/>
    <col min="8198" max="8198" width="19.5703125" style="518" customWidth="1"/>
    <col min="8199" max="8199" width="22.28515625" style="518" customWidth="1"/>
    <col min="8200" max="8200" width="21.28515625" style="518" customWidth="1"/>
    <col min="8201" max="8448" width="9.140625" style="518"/>
    <col min="8449" max="8449" width="24" style="518" customWidth="1"/>
    <col min="8450" max="8450" width="19.28515625" style="518" customWidth="1"/>
    <col min="8451" max="8451" width="21.7109375" style="518" customWidth="1"/>
    <col min="8452" max="8452" width="17.28515625" style="518" customWidth="1"/>
    <col min="8453" max="8453" width="20.7109375" style="518" customWidth="1"/>
    <col min="8454" max="8454" width="19.5703125" style="518" customWidth="1"/>
    <col min="8455" max="8455" width="22.28515625" style="518" customWidth="1"/>
    <col min="8456" max="8456" width="21.28515625" style="518" customWidth="1"/>
    <col min="8457" max="8704" width="9.140625" style="518"/>
    <col min="8705" max="8705" width="24" style="518" customWidth="1"/>
    <col min="8706" max="8706" width="19.28515625" style="518" customWidth="1"/>
    <col min="8707" max="8707" width="21.7109375" style="518" customWidth="1"/>
    <col min="8708" max="8708" width="17.28515625" style="518" customWidth="1"/>
    <col min="8709" max="8709" width="20.7109375" style="518" customWidth="1"/>
    <col min="8710" max="8710" width="19.5703125" style="518" customWidth="1"/>
    <col min="8711" max="8711" width="22.28515625" style="518" customWidth="1"/>
    <col min="8712" max="8712" width="21.28515625" style="518" customWidth="1"/>
    <col min="8713" max="8960" width="9.140625" style="518"/>
    <col min="8961" max="8961" width="24" style="518" customWidth="1"/>
    <col min="8962" max="8962" width="19.28515625" style="518" customWidth="1"/>
    <col min="8963" max="8963" width="21.7109375" style="518" customWidth="1"/>
    <col min="8964" max="8964" width="17.28515625" style="518" customWidth="1"/>
    <col min="8965" max="8965" width="20.7109375" style="518" customWidth="1"/>
    <col min="8966" max="8966" width="19.5703125" style="518" customWidth="1"/>
    <col min="8967" max="8967" width="22.28515625" style="518" customWidth="1"/>
    <col min="8968" max="8968" width="21.28515625" style="518" customWidth="1"/>
    <col min="8969" max="9216" width="9.140625" style="518"/>
    <col min="9217" max="9217" width="24" style="518" customWidth="1"/>
    <col min="9218" max="9218" width="19.28515625" style="518" customWidth="1"/>
    <col min="9219" max="9219" width="21.7109375" style="518" customWidth="1"/>
    <col min="9220" max="9220" width="17.28515625" style="518" customWidth="1"/>
    <col min="9221" max="9221" width="20.7109375" style="518" customWidth="1"/>
    <col min="9222" max="9222" width="19.5703125" style="518" customWidth="1"/>
    <col min="9223" max="9223" width="22.28515625" style="518" customWidth="1"/>
    <col min="9224" max="9224" width="21.28515625" style="518" customWidth="1"/>
    <col min="9225" max="9472" width="9.140625" style="518"/>
    <col min="9473" max="9473" width="24" style="518" customWidth="1"/>
    <col min="9474" max="9474" width="19.28515625" style="518" customWidth="1"/>
    <col min="9475" max="9475" width="21.7109375" style="518" customWidth="1"/>
    <col min="9476" max="9476" width="17.28515625" style="518" customWidth="1"/>
    <col min="9477" max="9477" width="20.7109375" style="518" customWidth="1"/>
    <col min="9478" max="9478" width="19.5703125" style="518" customWidth="1"/>
    <col min="9479" max="9479" width="22.28515625" style="518" customWidth="1"/>
    <col min="9480" max="9480" width="21.28515625" style="518" customWidth="1"/>
    <col min="9481" max="9728" width="9.140625" style="518"/>
    <col min="9729" max="9729" width="24" style="518" customWidth="1"/>
    <col min="9730" max="9730" width="19.28515625" style="518" customWidth="1"/>
    <col min="9731" max="9731" width="21.7109375" style="518" customWidth="1"/>
    <col min="9732" max="9732" width="17.28515625" style="518" customWidth="1"/>
    <col min="9733" max="9733" width="20.7109375" style="518" customWidth="1"/>
    <col min="9734" max="9734" width="19.5703125" style="518" customWidth="1"/>
    <col min="9735" max="9735" width="22.28515625" style="518" customWidth="1"/>
    <col min="9736" max="9736" width="21.28515625" style="518" customWidth="1"/>
    <col min="9737" max="9984" width="9.140625" style="518"/>
    <col min="9985" max="9985" width="24" style="518" customWidth="1"/>
    <col min="9986" max="9986" width="19.28515625" style="518" customWidth="1"/>
    <col min="9987" max="9987" width="21.7109375" style="518" customWidth="1"/>
    <col min="9988" max="9988" width="17.28515625" style="518" customWidth="1"/>
    <col min="9989" max="9989" width="20.7109375" style="518" customWidth="1"/>
    <col min="9990" max="9990" width="19.5703125" style="518" customWidth="1"/>
    <col min="9991" max="9991" width="22.28515625" style="518" customWidth="1"/>
    <col min="9992" max="9992" width="21.28515625" style="518" customWidth="1"/>
    <col min="9993" max="10240" width="9.140625" style="518"/>
    <col min="10241" max="10241" width="24" style="518" customWidth="1"/>
    <col min="10242" max="10242" width="19.28515625" style="518" customWidth="1"/>
    <col min="10243" max="10243" width="21.7109375" style="518" customWidth="1"/>
    <col min="10244" max="10244" width="17.28515625" style="518" customWidth="1"/>
    <col min="10245" max="10245" width="20.7109375" style="518" customWidth="1"/>
    <col min="10246" max="10246" width="19.5703125" style="518" customWidth="1"/>
    <col min="10247" max="10247" width="22.28515625" style="518" customWidth="1"/>
    <col min="10248" max="10248" width="21.28515625" style="518" customWidth="1"/>
    <col min="10249" max="10496" width="9.140625" style="518"/>
    <col min="10497" max="10497" width="24" style="518" customWidth="1"/>
    <col min="10498" max="10498" width="19.28515625" style="518" customWidth="1"/>
    <col min="10499" max="10499" width="21.7109375" style="518" customWidth="1"/>
    <col min="10500" max="10500" width="17.28515625" style="518" customWidth="1"/>
    <col min="10501" max="10501" width="20.7109375" style="518" customWidth="1"/>
    <col min="10502" max="10502" width="19.5703125" style="518" customWidth="1"/>
    <col min="10503" max="10503" width="22.28515625" style="518" customWidth="1"/>
    <col min="10504" max="10504" width="21.28515625" style="518" customWidth="1"/>
    <col min="10505" max="10752" width="9.140625" style="518"/>
    <col min="10753" max="10753" width="24" style="518" customWidth="1"/>
    <col min="10754" max="10754" width="19.28515625" style="518" customWidth="1"/>
    <col min="10755" max="10755" width="21.7109375" style="518" customWidth="1"/>
    <col min="10756" max="10756" width="17.28515625" style="518" customWidth="1"/>
    <col min="10757" max="10757" width="20.7109375" style="518" customWidth="1"/>
    <col min="10758" max="10758" width="19.5703125" style="518" customWidth="1"/>
    <col min="10759" max="10759" width="22.28515625" style="518" customWidth="1"/>
    <col min="10760" max="10760" width="21.28515625" style="518" customWidth="1"/>
    <col min="10761" max="11008" width="9.140625" style="518"/>
    <col min="11009" max="11009" width="24" style="518" customWidth="1"/>
    <col min="11010" max="11010" width="19.28515625" style="518" customWidth="1"/>
    <col min="11011" max="11011" width="21.7109375" style="518" customWidth="1"/>
    <col min="11012" max="11012" width="17.28515625" style="518" customWidth="1"/>
    <col min="11013" max="11013" width="20.7109375" style="518" customWidth="1"/>
    <col min="11014" max="11014" width="19.5703125" style="518" customWidth="1"/>
    <col min="11015" max="11015" width="22.28515625" style="518" customWidth="1"/>
    <col min="11016" max="11016" width="21.28515625" style="518" customWidth="1"/>
    <col min="11017" max="11264" width="9.140625" style="518"/>
    <col min="11265" max="11265" width="24" style="518" customWidth="1"/>
    <col min="11266" max="11266" width="19.28515625" style="518" customWidth="1"/>
    <col min="11267" max="11267" width="21.7109375" style="518" customWidth="1"/>
    <col min="11268" max="11268" width="17.28515625" style="518" customWidth="1"/>
    <col min="11269" max="11269" width="20.7109375" style="518" customWidth="1"/>
    <col min="11270" max="11270" width="19.5703125" style="518" customWidth="1"/>
    <col min="11271" max="11271" width="22.28515625" style="518" customWidth="1"/>
    <col min="11272" max="11272" width="21.28515625" style="518" customWidth="1"/>
    <col min="11273" max="11520" width="9.140625" style="518"/>
    <col min="11521" max="11521" width="24" style="518" customWidth="1"/>
    <col min="11522" max="11522" width="19.28515625" style="518" customWidth="1"/>
    <col min="11523" max="11523" width="21.7109375" style="518" customWidth="1"/>
    <col min="11524" max="11524" width="17.28515625" style="518" customWidth="1"/>
    <col min="11525" max="11525" width="20.7109375" style="518" customWidth="1"/>
    <col min="11526" max="11526" width="19.5703125" style="518" customWidth="1"/>
    <col min="11527" max="11527" width="22.28515625" style="518" customWidth="1"/>
    <col min="11528" max="11528" width="21.28515625" style="518" customWidth="1"/>
    <col min="11529" max="11776" width="9.140625" style="518"/>
    <col min="11777" max="11777" width="24" style="518" customWidth="1"/>
    <col min="11778" max="11778" width="19.28515625" style="518" customWidth="1"/>
    <col min="11779" max="11779" width="21.7109375" style="518" customWidth="1"/>
    <col min="11780" max="11780" width="17.28515625" style="518" customWidth="1"/>
    <col min="11781" max="11781" width="20.7109375" style="518" customWidth="1"/>
    <col min="11782" max="11782" width="19.5703125" style="518" customWidth="1"/>
    <col min="11783" max="11783" width="22.28515625" style="518" customWidth="1"/>
    <col min="11784" max="11784" width="21.28515625" style="518" customWidth="1"/>
    <col min="11785" max="12032" width="9.140625" style="518"/>
    <col min="12033" max="12033" width="24" style="518" customWidth="1"/>
    <col min="12034" max="12034" width="19.28515625" style="518" customWidth="1"/>
    <col min="12035" max="12035" width="21.7109375" style="518" customWidth="1"/>
    <col min="12036" max="12036" width="17.28515625" style="518" customWidth="1"/>
    <col min="12037" max="12037" width="20.7109375" style="518" customWidth="1"/>
    <col min="12038" max="12038" width="19.5703125" style="518" customWidth="1"/>
    <col min="12039" max="12039" width="22.28515625" style="518" customWidth="1"/>
    <col min="12040" max="12040" width="21.28515625" style="518" customWidth="1"/>
    <col min="12041" max="12288" width="9.140625" style="518"/>
    <col min="12289" max="12289" width="24" style="518" customWidth="1"/>
    <col min="12290" max="12290" width="19.28515625" style="518" customWidth="1"/>
    <col min="12291" max="12291" width="21.7109375" style="518" customWidth="1"/>
    <col min="12292" max="12292" width="17.28515625" style="518" customWidth="1"/>
    <col min="12293" max="12293" width="20.7109375" style="518" customWidth="1"/>
    <col min="12294" max="12294" width="19.5703125" style="518" customWidth="1"/>
    <col min="12295" max="12295" width="22.28515625" style="518" customWidth="1"/>
    <col min="12296" max="12296" width="21.28515625" style="518" customWidth="1"/>
    <col min="12297" max="12544" width="9.140625" style="518"/>
    <col min="12545" max="12545" width="24" style="518" customWidth="1"/>
    <col min="12546" max="12546" width="19.28515625" style="518" customWidth="1"/>
    <col min="12547" max="12547" width="21.7109375" style="518" customWidth="1"/>
    <col min="12548" max="12548" width="17.28515625" style="518" customWidth="1"/>
    <col min="12549" max="12549" width="20.7109375" style="518" customWidth="1"/>
    <col min="12550" max="12550" width="19.5703125" style="518" customWidth="1"/>
    <col min="12551" max="12551" width="22.28515625" style="518" customWidth="1"/>
    <col min="12552" max="12552" width="21.28515625" style="518" customWidth="1"/>
    <col min="12553" max="12800" width="9.140625" style="518"/>
    <col min="12801" max="12801" width="24" style="518" customWidth="1"/>
    <col min="12802" max="12802" width="19.28515625" style="518" customWidth="1"/>
    <col min="12803" max="12803" width="21.7109375" style="518" customWidth="1"/>
    <col min="12804" max="12804" width="17.28515625" style="518" customWidth="1"/>
    <col min="12805" max="12805" width="20.7109375" style="518" customWidth="1"/>
    <col min="12806" max="12806" width="19.5703125" style="518" customWidth="1"/>
    <col min="12807" max="12807" width="22.28515625" style="518" customWidth="1"/>
    <col min="12808" max="12808" width="21.28515625" style="518" customWidth="1"/>
    <col min="12809" max="13056" width="9.140625" style="518"/>
    <col min="13057" max="13057" width="24" style="518" customWidth="1"/>
    <col min="13058" max="13058" width="19.28515625" style="518" customWidth="1"/>
    <col min="13059" max="13059" width="21.7109375" style="518" customWidth="1"/>
    <col min="13060" max="13060" width="17.28515625" style="518" customWidth="1"/>
    <col min="13061" max="13061" width="20.7109375" style="518" customWidth="1"/>
    <col min="13062" max="13062" width="19.5703125" style="518" customWidth="1"/>
    <col min="13063" max="13063" width="22.28515625" style="518" customWidth="1"/>
    <col min="13064" max="13064" width="21.28515625" style="518" customWidth="1"/>
    <col min="13065" max="13312" width="9.140625" style="518"/>
    <col min="13313" max="13313" width="24" style="518" customWidth="1"/>
    <col min="13314" max="13314" width="19.28515625" style="518" customWidth="1"/>
    <col min="13315" max="13315" width="21.7109375" style="518" customWidth="1"/>
    <col min="13316" max="13316" width="17.28515625" style="518" customWidth="1"/>
    <col min="13317" max="13317" width="20.7109375" style="518" customWidth="1"/>
    <col min="13318" max="13318" width="19.5703125" style="518" customWidth="1"/>
    <col min="13319" max="13319" width="22.28515625" style="518" customWidth="1"/>
    <col min="13320" max="13320" width="21.28515625" style="518" customWidth="1"/>
    <col min="13321" max="13568" width="9.140625" style="518"/>
    <col min="13569" max="13569" width="24" style="518" customWidth="1"/>
    <col min="13570" max="13570" width="19.28515625" style="518" customWidth="1"/>
    <col min="13571" max="13571" width="21.7109375" style="518" customWidth="1"/>
    <col min="13572" max="13572" width="17.28515625" style="518" customWidth="1"/>
    <col min="13573" max="13573" width="20.7109375" style="518" customWidth="1"/>
    <col min="13574" max="13574" width="19.5703125" style="518" customWidth="1"/>
    <col min="13575" max="13575" width="22.28515625" style="518" customWidth="1"/>
    <col min="13576" max="13576" width="21.28515625" style="518" customWidth="1"/>
    <col min="13577" max="13824" width="9.140625" style="518"/>
    <col min="13825" max="13825" width="24" style="518" customWidth="1"/>
    <col min="13826" max="13826" width="19.28515625" style="518" customWidth="1"/>
    <col min="13827" max="13827" width="21.7109375" style="518" customWidth="1"/>
    <col min="13828" max="13828" width="17.28515625" style="518" customWidth="1"/>
    <col min="13829" max="13829" width="20.7109375" style="518" customWidth="1"/>
    <col min="13830" max="13830" width="19.5703125" style="518" customWidth="1"/>
    <col min="13831" max="13831" width="22.28515625" style="518" customWidth="1"/>
    <col min="13832" max="13832" width="21.28515625" style="518" customWidth="1"/>
    <col min="13833" max="14080" width="9.140625" style="518"/>
    <col min="14081" max="14081" width="24" style="518" customWidth="1"/>
    <col min="14082" max="14082" width="19.28515625" style="518" customWidth="1"/>
    <col min="14083" max="14083" width="21.7109375" style="518" customWidth="1"/>
    <col min="14084" max="14084" width="17.28515625" style="518" customWidth="1"/>
    <col min="14085" max="14085" width="20.7109375" style="518" customWidth="1"/>
    <col min="14086" max="14086" width="19.5703125" style="518" customWidth="1"/>
    <col min="14087" max="14087" width="22.28515625" style="518" customWidth="1"/>
    <col min="14088" max="14088" width="21.28515625" style="518" customWidth="1"/>
    <col min="14089" max="14336" width="9.140625" style="518"/>
    <col min="14337" max="14337" width="24" style="518" customWidth="1"/>
    <col min="14338" max="14338" width="19.28515625" style="518" customWidth="1"/>
    <col min="14339" max="14339" width="21.7109375" style="518" customWidth="1"/>
    <col min="14340" max="14340" width="17.28515625" style="518" customWidth="1"/>
    <col min="14341" max="14341" width="20.7109375" style="518" customWidth="1"/>
    <col min="14342" max="14342" width="19.5703125" style="518" customWidth="1"/>
    <col min="14343" max="14343" width="22.28515625" style="518" customWidth="1"/>
    <col min="14344" max="14344" width="21.28515625" style="518" customWidth="1"/>
    <col min="14345" max="14592" width="9.140625" style="518"/>
    <col min="14593" max="14593" width="24" style="518" customWidth="1"/>
    <col min="14594" max="14594" width="19.28515625" style="518" customWidth="1"/>
    <col min="14595" max="14595" width="21.7109375" style="518" customWidth="1"/>
    <col min="14596" max="14596" width="17.28515625" style="518" customWidth="1"/>
    <col min="14597" max="14597" width="20.7109375" style="518" customWidth="1"/>
    <col min="14598" max="14598" width="19.5703125" style="518" customWidth="1"/>
    <col min="14599" max="14599" width="22.28515625" style="518" customWidth="1"/>
    <col min="14600" max="14600" width="21.28515625" style="518" customWidth="1"/>
    <col min="14601" max="14848" width="9.140625" style="518"/>
    <col min="14849" max="14849" width="24" style="518" customWidth="1"/>
    <col min="14850" max="14850" width="19.28515625" style="518" customWidth="1"/>
    <col min="14851" max="14851" width="21.7109375" style="518" customWidth="1"/>
    <col min="14852" max="14852" width="17.28515625" style="518" customWidth="1"/>
    <col min="14853" max="14853" width="20.7109375" style="518" customWidth="1"/>
    <col min="14854" max="14854" width="19.5703125" style="518" customWidth="1"/>
    <col min="14855" max="14855" width="22.28515625" style="518" customWidth="1"/>
    <col min="14856" max="14856" width="21.28515625" style="518" customWidth="1"/>
    <col min="14857" max="15104" width="9.140625" style="518"/>
    <col min="15105" max="15105" width="24" style="518" customWidth="1"/>
    <col min="15106" max="15106" width="19.28515625" style="518" customWidth="1"/>
    <col min="15107" max="15107" width="21.7109375" style="518" customWidth="1"/>
    <col min="15108" max="15108" width="17.28515625" style="518" customWidth="1"/>
    <col min="15109" max="15109" width="20.7109375" style="518" customWidth="1"/>
    <col min="15110" max="15110" width="19.5703125" style="518" customWidth="1"/>
    <col min="15111" max="15111" width="22.28515625" style="518" customWidth="1"/>
    <col min="15112" max="15112" width="21.28515625" style="518" customWidth="1"/>
    <col min="15113" max="15360" width="9.140625" style="518"/>
    <col min="15361" max="15361" width="24" style="518" customWidth="1"/>
    <col min="15362" max="15362" width="19.28515625" style="518" customWidth="1"/>
    <col min="15363" max="15363" width="21.7109375" style="518" customWidth="1"/>
    <col min="15364" max="15364" width="17.28515625" style="518" customWidth="1"/>
    <col min="15365" max="15365" width="20.7109375" style="518" customWidth="1"/>
    <col min="15366" max="15366" width="19.5703125" style="518" customWidth="1"/>
    <col min="15367" max="15367" width="22.28515625" style="518" customWidth="1"/>
    <col min="15368" max="15368" width="21.28515625" style="518" customWidth="1"/>
    <col min="15369" max="15616" width="9.140625" style="518"/>
    <col min="15617" max="15617" width="24" style="518" customWidth="1"/>
    <col min="15618" max="15618" width="19.28515625" style="518" customWidth="1"/>
    <col min="15619" max="15619" width="21.7109375" style="518" customWidth="1"/>
    <col min="15620" max="15620" width="17.28515625" style="518" customWidth="1"/>
    <col min="15621" max="15621" width="20.7109375" style="518" customWidth="1"/>
    <col min="15622" max="15622" width="19.5703125" style="518" customWidth="1"/>
    <col min="15623" max="15623" width="22.28515625" style="518" customWidth="1"/>
    <col min="15624" max="15624" width="21.28515625" style="518" customWidth="1"/>
    <col min="15625" max="15872" width="9.140625" style="518"/>
    <col min="15873" max="15873" width="24" style="518" customWidth="1"/>
    <col min="15874" max="15874" width="19.28515625" style="518" customWidth="1"/>
    <col min="15875" max="15875" width="21.7109375" style="518" customWidth="1"/>
    <col min="15876" max="15876" width="17.28515625" style="518" customWidth="1"/>
    <col min="15877" max="15877" width="20.7109375" style="518" customWidth="1"/>
    <col min="15878" max="15878" width="19.5703125" style="518" customWidth="1"/>
    <col min="15879" max="15879" width="22.28515625" style="518" customWidth="1"/>
    <col min="15880" max="15880" width="21.28515625" style="518" customWidth="1"/>
    <col min="15881" max="16128" width="9.140625" style="518"/>
    <col min="16129" max="16129" width="24" style="518" customWidth="1"/>
    <col min="16130" max="16130" width="19.28515625" style="518" customWidth="1"/>
    <col min="16131" max="16131" width="21.7109375" style="518" customWidth="1"/>
    <col min="16132" max="16132" width="17.28515625" style="518" customWidth="1"/>
    <col min="16133" max="16133" width="20.7109375" style="518" customWidth="1"/>
    <col min="16134" max="16134" width="19.5703125" style="518" customWidth="1"/>
    <col min="16135" max="16135" width="22.28515625" style="518" customWidth="1"/>
    <col min="16136" max="16136" width="21.28515625" style="518" customWidth="1"/>
    <col min="16137" max="16384" width="9.140625" style="518"/>
  </cols>
  <sheetData>
    <row r="4" spans="1:8" ht="20.25">
      <c r="A4" s="515" t="s">
        <v>507</v>
      </c>
      <c r="B4" s="516"/>
      <c r="C4" s="516"/>
      <c r="D4" s="516"/>
      <c r="E4" s="516"/>
      <c r="F4" s="516"/>
      <c r="G4" s="516"/>
      <c r="H4" s="516"/>
    </row>
    <row r="7" spans="1:8" ht="15.75" thickBot="1">
      <c r="C7" s="553"/>
      <c r="D7" s="554"/>
      <c r="E7" s="553"/>
      <c r="F7" s="553"/>
      <c r="G7" s="553"/>
      <c r="H7" s="520" t="s">
        <v>508</v>
      </c>
    </row>
    <row r="8" spans="1:8" ht="37.5" customHeight="1">
      <c r="A8" s="522" t="s">
        <v>509</v>
      </c>
      <c r="B8" s="522" t="s">
        <v>510</v>
      </c>
      <c r="C8" s="555" t="s">
        <v>511</v>
      </c>
      <c r="D8" s="555" t="s">
        <v>512</v>
      </c>
      <c r="E8" s="522" t="s">
        <v>194</v>
      </c>
      <c r="F8" s="555" t="s">
        <v>513</v>
      </c>
      <c r="G8" s="522" t="s">
        <v>513</v>
      </c>
      <c r="H8" s="522" t="s">
        <v>514</v>
      </c>
    </row>
    <row r="9" spans="1:8" ht="36.75" customHeight="1">
      <c r="A9" s="527"/>
      <c r="B9" s="556" t="s">
        <v>515</v>
      </c>
      <c r="C9" s="556" t="s">
        <v>516</v>
      </c>
      <c r="D9" s="556" t="s">
        <v>517</v>
      </c>
      <c r="E9" s="556" t="s">
        <v>518</v>
      </c>
      <c r="F9" s="556" t="s">
        <v>519</v>
      </c>
      <c r="G9" s="556" t="s">
        <v>520</v>
      </c>
      <c r="H9" s="557" t="s">
        <v>521</v>
      </c>
    </row>
    <row r="10" spans="1:8" ht="36.75" customHeight="1" thickBot="1">
      <c r="A10" s="527"/>
      <c r="B10" s="556" t="s">
        <v>522</v>
      </c>
      <c r="C10" s="556" t="s">
        <v>523</v>
      </c>
      <c r="D10" s="557"/>
      <c r="E10" s="556">
        <v>2013</v>
      </c>
      <c r="F10" s="557"/>
      <c r="G10" s="556" t="s">
        <v>524</v>
      </c>
      <c r="H10" s="557"/>
    </row>
    <row r="11" spans="1:8" ht="13.5" thickBot="1">
      <c r="A11" s="536" t="s">
        <v>0</v>
      </c>
      <c r="B11" s="536">
        <v>1</v>
      </c>
      <c r="C11" s="536">
        <v>2</v>
      </c>
      <c r="D11" s="536">
        <v>3</v>
      </c>
      <c r="E11" s="536">
        <v>4</v>
      </c>
      <c r="F11" s="536">
        <v>5</v>
      </c>
      <c r="G11" s="536">
        <v>6</v>
      </c>
      <c r="H11" s="536">
        <v>7</v>
      </c>
    </row>
    <row r="12" spans="1:8" ht="51.75" customHeight="1">
      <c r="A12" s="558" t="s">
        <v>502</v>
      </c>
      <c r="B12" s="541">
        <v>126000000</v>
      </c>
      <c r="C12" s="559">
        <v>2900743</v>
      </c>
      <c r="D12" s="559">
        <v>8170779</v>
      </c>
      <c r="E12" s="559">
        <v>81672628</v>
      </c>
      <c r="F12" s="559">
        <v>89843408</v>
      </c>
      <c r="G12" s="560">
        <v>92744151</v>
      </c>
      <c r="H12" s="559">
        <f>SUM(B12-G12)</f>
        <v>33255849</v>
      </c>
    </row>
    <row r="13" spans="1:8" ht="36" customHeight="1" thickBot="1">
      <c r="A13" s="546"/>
      <c r="B13" s="547"/>
      <c r="C13" s="547"/>
      <c r="D13" s="547"/>
      <c r="E13" s="547"/>
      <c r="F13" s="547"/>
      <c r="G13" s="561"/>
      <c r="H13" s="547"/>
    </row>
    <row r="15" spans="1:8">
      <c r="F15" s="545"/>
      <c r="G15" s="545"/>
      <c r="H15" s="545"/>
    </row>
    <row r="16" spans="1:8">
      <c r="G16" s="545"/>
      <c r="H16" s="545"/>
    </row>
    <row r="17" spans="7:7">
      <c r="G17" s="545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sqref="A1:N20"/>
    </sheetView>
  </sheetViews>
  <sheetFormatPr defaultRowHeight="12.75"/>
  <cols>
    <col min="1" max="1" width="2.42578125" style="82" customWidth="1"/>
    <col min="2" max="2" width="28.7109375" style="82" customWidth="1"/>
    <col min="3" max="7" width="16.7109375" style="82" customWidth="1"/>
    <col min="8" max="10" width="17.7109375" style="82" customWidth="1"/>
    <col min="11" max="256" width="9.140625" style="82"/>
    <col min="257" max="257" width="2.42578125" style="82" customWidth="1"/>
    <col min="258" max="258" width="28.7109375" style="82" customWidth="1"/>
    <col min="259" max="263" width="16.7109375" style="82" customWidth="1"/>
    <col min="264" max="266" width="17.7109375" style="82" customWidth="1"/>
    <col min="267" max="512" width="9.140625" style="82"/>
    <col min="513" max="513" width="2.42578125" style="82" customWidth="1"/>
    <col min="514" max="514" width="28.7109375" style="82" customWidth="1"/>
    <col min="515" max="519" width="16.7109375" style="82" customWidth="1"/>
    <col min="520" max="522" width="17.7109375" style="82" customWidth="1"/>
    <col min="523" max="768" width="9.140625" style="82"/>
    <col min="769" max="769" width="2.42578125" style="82" customWidth="1"/>
    <col min="770" max="770" width="28.7109375" style="82" customWidth="1"/>
    <col min="771" max="775" width="16.7109375" style="82" customWidth="1"/>
    <col min="776" max="778" width="17.7109375" style="82" customWidth="1"/>
    <col min="779" max="1024" width="9.140625" style="82"/>
    <col min="1025" max="1025" width="2.42578125" style="82" customWidth="1"/>
    <col min="1026" max="1026" width="28.7109375" style="82" customWidth="1"/>
    <col min="1027" max="1031" width="16.7109375" style="82" customWidth="1"/>
    <col min="1032" max="1034" width="17.7109375" style="82" customWidth="1"/>
    <col min="1035" max="1280" width="9.140625" style="82"/>
    <col min="1281" max="1281" width="2.42578125" style="82" customWidth="1"/>
    <col min="1282" max="1282" width="28.7109375" style="82" customWidth="1"/>
    <col min="1283" max="1287" width="16.7109375" style="82" customWidth="1"/>
    <col min="1288" max="1290" width="17.7109375" style="82" customWidth="1"/>
    <col min="1291" max="1536" width="9.140625" style="82"/>
    <col min="1537" max="1537" width="2.42578125" style="82" customWidth="1"/>
    <col min="1538" max="1538" width="28.7109375" style="82" customWidth="1"/>
    <col min="1539" max="1543" width="16.7109375" style="82" customWidth="1"/>
    <col min="1544" max="1546" width="17.7109375" style="82" customWidth="1"/>
    <col min="1547" max="1792" width="9.140625" style="82"/>
    <col min="1793" max="1793" width="2.42578125" style="82" customWidth="1"/>
    <col min="1794" max="1794" width="28.7109375" style="82" customWidth="1"/>
    <col min="1795" max="1799" width="16.7109375" style="82" customWidth="1"/>
    <col min="1800" max="1802" width="17.7109375" style="82" customWidth="1"/>
    <col min="1803" max="2048" width="9.140625" style="82"/>
    <col min="2049" max="2049" width="2.42578125" style="82" customWidth="1"/>
    <col min="2050" max="2050" width="28.7109375" style="82" customWidth="1"/>
    <col min="2051" max="2055" width="16.7109375" style="82" customWidth="1"/>
    <col min="2056" max="2058" width="17.7109375" style="82" customWidth="1"/>
    <col min="2059" max="2304" width="9.140625" style="82"/>
    <col min="2305" max="2305" width="2.42578125" style="82" customWidth="1"/>
    <col min="2306" max="2306" width="28.7109375" style="82" customWidth="1"/>
    <col min="2307" max="2311" width="16.7109375" style="82" customWidth="1"/>
    <col min="2312" max="2314" width="17.7109375" style="82" customWidth="1"/>
    <col min="2315" max="2560" width="9.140625" style="82"/>
    <col min="2561" max="2561" width="2.42578125" style="82" customWidth="1"/>
    <col min="2562" max="2562" width="28.7109375" style="82" customWidth="1"/>
    <col min="2563" max="2567" width="16.7109375" style="82" customWidth="1"/>
    <col min="2568" max="2570" width="17.7109375" style="82" customWidth="1"/>
    <col min="2571" max="2816" width="9.140625" style="82"/>
    <col min="2817" max="2817" width="2.42578125" style="82" customWidth="1"/>
    <col min="2818" max="2818" width="28.7109375" style="82" customWidth="1"/>
    <col min="2819" max="2823" width="16.7109375" style="82" customWidth="1"/>
    <col min="2824" max="2826" width="17.7109375" style="82" customWidth="1"/>
    <col min="2827" max="3072" width="9.140625" style="82"/>
    <col min="3073" max="3073" width="2.42578125" style="82" customWidth="1"/>
    <col min="3074" max="3074" width="28.7109375" style="82" customWidth="1"/>
    <col min="3075" max="3079" width="16.7109375" style="82" customWidth="1"/>
    <col min="3080" max="3082" width="17.7109375" style="82" customWidth="1"/>
    <col min="3083" max="3328" width="9.140625" style="82"/>
    <col min="3329" max="3329" width="2.42578125" style="82" customWidth="1"/>
    <col min="3330" max="3330" width="28.7109375" style="82" customWidth="1"/>
    <col min="3331" max="3335" width="16.7109375" style="82" customWidth="1"/>
    <col min="3336" max="3338" width="17.7109375" style="82" customWidth="1"/>
    <col min="3339" max="3584" width="9.140625" style="82"/>
    <col min="3585" max="3585" width="2.42578125" style="82" customWidth="1"/>
    <col min="3586" max="3586" width="28.7109375" style="82" customWidth="1"/>
    <col min="3587" max="3591" width="16.7109375" style="82" customWidth="1"/>
    <col min="3592" max="3594" width="17.7109375" style="82" customWidth="1"/>
    <col min="3595" max="3840" width="9.140625" style="82"/>
    <col min="3841" max="3841" width="2.42578125" style="82" customWidth="1"/>
    <col min="3842" max="3842" width="28.7109375" style="82" customWidth="1"/>
    <col min="3843" max="3847" width="16.7109375" style="82" customWidth="1"/>
    <col min="3848" max="3850" width="17.7109375" style="82" customWidth="1"/>
    <col min="3851" max="4096" width="9.140625" style="82"/>
    <col min="4097" max="4097" width="2.42578125" style="82" customWidth="1"/>
    <col min="4098" max="4098" width="28.7109375" style="82" customWidth="1"/>
    <col min="4099" max="4103" width="16.7109375" style="82" customWidth="1"/>
    <col min="4104" max="4106" width="17.7109375" style="82" customWidth="1"/>
    <col min="4107" max="4352" width="9.140625" style="82"/>
    <col min="4353" max="4353" width="2.42578125" style="82" customWidth="1"/>
    <col min="4354" max="4354" width="28.7109375" style="82" customWidth="1"/>
    <col min="4355" max="4359" width="16.7109375" style="82" customWidth="1"/>
    <col min="4360" max="4362" width="17.7109375" style="82" customWidth="1"/>
    <col min="4363" max="4608" width="9.140625" style="82"/>
    <col min="4609" max="4609" width="2.42578125" style="82" customWidth="1"/>
    <col min="4610" max="4610" width="28.7109375" style="82" customWidth="1"/>
    <col min="4611" max="4615" width="16.7109375" style="82" customWidth="1"/>
    <col min="4616" max="4618" width="17.7109375" style="82" customWidth="1"/>
    <col min="4619" max="4864" width="9.140625" style="82"/>
    <col min="4865" max="4865" width="2.42578125" style="82" customWidth="1"/>
    <col min="4866" max="4866" width="28.7109375" style="82" customWidth="1"/>
    <col min="4867" max="4871" width="16.7109375" style="82" customWidth="1"/>
    <col min="4872" max="4874" width="17.7109375" style="82" customWidth="1"/>
    <col min="4875" max="5120" width="9.140625" style="82"/>
    <col min="5121" max="5121" width="2.42578125" style="82" customWidth="1"/>
    <col min="5122" max="5122" width="28.7109375" style="82" customWidth="1"/>
    <col min="5123" max="5127" width="16.7109375" style="82" customWidth="1"/>
    <col min="5128" max="5130" width="17.7109375" style="82" customWidth="1"/>
    <col min="5131" max="5376" width="9.140625" style="82"/>
    <col min="5377" max="5377" width="2.42578125" style="82" customWidth="1"/>
    <col min="5378" max="5378" width="28.7109375" style="82" customWidth="1"/>
    <col min="5379" max="5383" width="16.7109375" style="82" customWidth="1"/>
    <col min="5384" max="5386" width="17.7109375" style="82" customWidth="1"/>
    <col min="5387" max="5632" width="9.140625" style="82"/>
    <col min="5633" max="5633" width="2.42578125" style="82" customWidth="1"/>
    <col min="5634" max="5634" width="28.7109375" style="82" customWidth="1"/>
    <col min="5635" max="5639" width="16.7109375" style="82" customWidth="1"/>
    <col min="5640" max="5642" width="17.7109375" style="82" customWidth="1"/>
    <col min="5643" max="5888" width="9.140625" style="82"/>
    <col min="5889" max="5889" width="2.42578125" style="82" customWidth="1"/>
    <col min="5890" max="5890" width="28.7109375" style="82" customWidth="1"/>
    <col min="5891" max="5895" width="16.7109375" style="82" customWidth="1"/>
    <col min="5896" max="5898" width="17.7109375" style="82" customWidth="1"/>
    <col min="5899" max="6144" width="9.140625" style="82"/>
    <col min="6145" max="6145" width="2.42578125" style="82" customWidth="1"/>
    <col min="6146" max="6146" width="28.7109375" style="82" customWidth="1"/>
    <col min="6147" max="6151" width="16.7109375" style="82" customWidth="1"/>
    <col min="6152" max="6154" width="17.7109375" style="82" customWidth="1"/>
    <col min="6155" max="6400" width="9.140625" style="82"/>
    <col min="6401" max="6401" width="2.42578125" style="82" customWidth="1"/>
    <col min="6402" max="6402" width="28.7109375" style="82" customWidth="1"/>
    <col min="6403" max="6407" width="16.7109375" style="82" customWidth="1"/>
    <col min="6408" max="6410" width="17.7109375" style="82" customWidth="1"/>
    <col min="6411" max="6656" width="9.140625" style="82"/>
    <col min="6657" max="6657" width="2.42578125" style="82" customWidth="1"/>
    <col min="6658" max="6658" width="28.7109375" style="82" customWidth="1"/>
    <col min="6659" max="6663" width="16.7109375" style="82" customWidth="1"/>
    <col min="6664" max="6666" width="17.7109375" style="82" customWidth="1"/>
    <col min="6667" max="6912" width="9.140625" style="82"/>
    <col min="6913" max="6913" width="2.42578125" style="82" customWidth="1"/>
    <col min="6914" max="6914" width="28.7109375" style="82" customWidth="1"/>
    <col min="6915" max="6919" width="16.7109375" style="82" customWidth="1"/>
    <col min="6920" max="6922" width="17.7109375" style="82" customWidth="1"/>
    <col min="6923" max="7168" width="9.140625" style="82"/>
    <col min="7169" max="7169" width="2.42578125" style="82" customWidth="1"/>
    <col min="7170" max="7170" width="28.7109375" style="82" customWidth="1"/>
    <col min="7171" max="7175" width="16.7109375" style="82" customWidth="1"/>
    <col min="7176" max="7178" width="17.7109375" style="82" customWidth="1"/>
    <col min="7179" max="7424" width="9.140625" style="82"/>
    <col min="7425" max="7425" width="2.42578125" style="82" customWidth="1"/>
    <col min="7426" max="7426" width="28.7109375" style="82" customWidth="1"/>
    <col min="7427" max="7431" width="16.7109375" style="82" customWidth="1"/>
    <col min="7432" max="7434" width="17.7109375" style="82" customWidth="1"/>
    <col min="7435" max="7680" width="9.140625" style="82"/>
    <col min="7681" max="7681" width="2.42578125" style="82" customWidth="1"/>
    <col min="7682" max="7682" width="28.7109375" style="82" customWidth="1"/>
    <col min="7683" max="7687" width="16.7109375" style="82" customWidth="1"/>
    <col min="7688" max="7690" width="17.7109375" style="82" customWidth="1"/>
    <col min="7691" max="7936" width="9.140625" style="82"/>
    <col min="7937" max="7937" width="2.42578125" style="82" customWidth="1"/>
    <col min="7938" max="7938" width="28.7109375" style="82" customWidth="1"/>
    <col min="7939" max="7943" width="16.7109375" style="82" customWidth="1"/>
    <col min="7944" max="7946" width="17.7109375" style="82" customWidth="1"/>
    <col min="7947" max="8192" width="9.140625" style="82"/>
    <col min="8193" max="8193" width="2.42578125" style="82" customWidth="1"/>
    <col min="8194" max="8194" width="28.7109375" style="82" customWidth="1"/>
    <col min="8195" max="8199" width="16.7109375" style="82" customWidth="1"/>
    <col min="8200" max="8202" width="17.7109375" style="82" customWidth="1"/>
    <col min="8203" max="8448" width="9.140625" style="82"/>
    <col min="8449" max="8449" width="2.42578125" style="82" customWidth="1"/>
    <col min="8450" max="8450" width="28.7109375" style="82" customWidth="1"/>
    <col min="8451" max="8455" width="16.7109375" style="82" customWidth="1"/>
    <col min="8456" max="8458" width="17.7109375" style="82" customWidth="1"/>
    <col min="8459" max="8704" width="9.140625" style="82"/>
    <col min="8705" max="8705" width="2.42578125" style="82" customWidth="1"/>
    <col min="8706" max="8706" width="28.7109375" style="82" customWidth="1"/>
    <col min="8707" max="8711" width="16.7109375" style="82" customWidth="1"/>
    <col min="8712" max="8714" width="17.7109375" style="82" customWidth="1"/>
    <col min="8715" max="8960" width="9.140625" style="82"/>
    <col min="8961" max="8961" width="2.42578125" style="82" customWidth="1"/>
    <col min="8962" max="8962" width="28.7109375" style="82" customWidth="1"/>
    <col min="8963" max="8967" width="16.7109375" style="82" customWidth="1"/>
    <col min="8968" max="8970" width="17.7109375" style="82" customWidth="1"/>
    <col min="8971" max="9216" width="9.140625" style="82"/>
    <col min="9217" max="9217" width="2.42578125" style="82" customWidth="1"/>
    <col min="9218" max="9218" width="28.7109375" style="82" customWidth="1"/>
    <col min="9219" max="9223" width="16.7109375" style="82" customWidth="1"/>
    <col min="9224" max="9226" width="17.7109375" style="82" customWidth="1"/>
    <col min="9227" max="9472" width="9.140625" style="82"/>
    <col min="9473" max="9473" width="2.42578125" style="82" customWidth="1"/>
    <col min="9474" max="9474" width="28.7109375" style="82" customWidth="1"/>
    <col min="9475" max="9479" width="16.7109375" style="82" customWidth="1"/>
    <col min="9480" max="9482" width="17.7109375" style="82" customWidth="1"/>
    <col min="9483" max="9728" width="9.140625" style="82"/>
    <col min="9729" max="9729" width="2.42578125" style="82" customWidth="1"/>
    <col min="9730" max="9730" width="28.7109375" style="82" customWidth="1"/>
    <col min="9731" max="9735" width="16.7109375" style="82" customWidth="1"/>
    <col min="9736" max="9738" width="17.7109375" style="82" customWidth="1"/>
    <col min="9739" max="9984" width="9.140625" style="82"/>
    <col min="9985" max="9985" width="2.42578125" style="82" customWidth="1"/>
    <col min="9986" max="9986" width="28.7109375" style="82" customWidth="1"/>
    <col min="9987" max="9991" width="16.7109375" style="82" customWidth="1"/>
    <col min="9992" max="9994" width="17.7109375" style="82" customWidth="1"/>
    <col min="9995" max="10240" width="9.140625" style="82"/>
    <col min="10241" max="10241" width="2.42578125" style="82" customWidth="1"/>
    <col min="10242" max="10242" width="28.7109375" style="82" customWidth="1"/>
    <col min="10243" max="10247" width="16.7109375" style="82" customWidth="1"/>
    <col min="10248" max="10250" width="17.7109375" style="82" customWidth="1"/>
    <col min="10251" max="10496" width="9.140625" style="82"/>
    <col min="10497" max="10497" width="2.42578125" style="82" customWidth="1"/>
    <col min="10498" max="10498" width="28.7109375" style="82" customWidth="1"/>
    <col min="10499" max="10503" width="16.7109375" style="82" customWidth="1"/>
    <col min="10504" max="10506" width="17.7109375" style="82" customWidth="1"/>
    <col min="10507" max="10752" width="9.140625" style="82"/>
    <col min="10753" max="10753" width="2.42578125" style="82" customWidth="1"/>
    <col min="10754" max="10754" width="28.7109375" style="82" customWidth="1"/>
    <col min="10755" max="10759" width="16.7109375" style="82" customWidth="1"/>
    <col min="10760" max="10762" width="17.7109375" style="82" customWidth="1"/>
    <col min="10763" max="11008" width="9.140625" style="82"/>
    <col min="11009" max="11009" width="2.42578125" style="82" customWidth="1"/>
    <col min="11010" max="11010" width="28.7109375" style="82" customWidth="1"/>
    <col min="11011" max="11015" width="16.7109375" style="82" customWidth="1"/>
    <col min="11016" max="11018" width="17.7109375" style="82" customWidth="1"/>
    <col min="11019" max="11264" width="9.140625" style="82"/>
    <col min="11265" max="11265" width="2.42578125" style="82" customWidth="1"/>
    <col min="11266" max="11266" width="28.7109375" style="82" customWidth="1"/>
    <col min="11267" max="11271" width="16.7109375" style="82" customWidth="1"/>
    <col min="11272" max="11274" width="17.7109375" style="82" customWidth="1"/>
    <col min="11275" max="11520" width="9.140625" style="82"/>
    <col min="11521" max="11521" width="2.42578125" style="82" customWidth="1"/>
    <col min="11522" max="11522" width="28.7109375" style="82" customWidth="1"/>
    <col min="11523" max="11527" width="16.7109375" style="82" customWidth="1"/>
    <col min="11528" max="11530" width="17.7109375" style="82" customWidth="1"/>
    <col min="11531" max="11776" width="9.140625" style="82"/>
    <col min="11777" max="11777" width="2.42578125" style="82" customWidth="1"/>
    <col min="11778" max="11778" width="28.7109375" style="82" customWidth="1"/>
    <col min="11779" max="11783" width="16.7109375" style="82" customWidth="1"/>
    <col min="11784" max="11786" width="17.7109375" style="82" customWidth="1"/>
    <col min="11787" max="12032" width="9.140625" style="82"/>
    <col min="12033" max="12033" width="2.42578125" style="82" customWidth="1"/>
    <col min="12034" max="12034" width="28.7109375" style="82" customWidth="1"/>
    <col min="12035" max="12039" width="16.7109375" style="82" customWidth="1"/>
    <col min="12040" max="12042" width="17.7109375" style="82" customWidth="1"/>
    <col min="12043" max="12288" width="9.140625" style="82"/>
    <col min="12289" max="12289" width="2.42578125" style="82" customWidth="1"/>
    <col min="12290" max="12290" width="28.7109375" style="82" customWidth="1"/>
    <col min="12291" max="12295" width="16.7109375" style="82" customWidth="1"/>
    <col min="12296" max="12298" width="17.7109375" style="82" customWidth="1"/>
    <col min="12299" max="12544" width="9.140625" style="82"/>
    <col min="12545" max="12545" width="2.42578125" style="82" customWidth="1"/>
    <col min="12546" max="12546" width="28.7109375" style="82" customWidth="1"/>
    <col min="12547" max="12551" width="16.7109375" style="82" customWidth="1"/>
    <col min="12552" max="12554" width="17.7109375" style="82" customWidth="1"/>
    <col min="12555" max="12800" width="9.140625" style="82"/>
    <col min="12801" max="12801" width="2.42578125" style="82" customWidth="1"/>
    <col min="12802" max="12802" width="28.7109375" style="82" customWidth="1"/>
    <col min="12803" max="12807" width="16.7109375" style="82" customWidth="1"/>
    <col min="12808" max="12810" width="17.7109375" style="82" customWidth="1"/>
    <col min="12811" max="13056" width="9.140625" style="82"/>
    <col min="13057" max="13057" width="2.42578125" style="82" customWidth="1"/>
    <col min="13058" max="13058" width="28.7109375" style="82" customWidth="1"/>
    <col min="13059" max="13063" width="16.7109375" style="82" customWidth="1"/>
    <col min="13064" max="13066" width="17.7109375" style="82" customWidth="1"/>
    <col min="13067" max="13312" width="9.140625" style="82"/>
    <col min="13313" max="13313" width="2.42578125" style="82" customWidth="1"/>
    <col min="13314" max="13314" width="28.7109375" style="82" customWidth="1"/>
    <col min="13315" max="13319" width="16.7109375" style="82" customWidth="1"/>
    <col min="13320" max="13322" width="17.7109375" style="82" customWidth="1"/>
    <col min="13323" max="13568" width="9.140625" style="82"/>
    <col min="13569" max="13569" width="2.42578125" style="82" customWidth="1"/>
    <col min="13570" max="13570" width="28.7109375" style="82" customWidth="1"/>
    <col min="13571" max="13575" width="16.7109375" style="82" customWidth="1"/>
    <col min="13576" max="13578" width="17.7109375" style="82" customWidth="1"/>
    <col min="13579" max="13824" width="9.140625" style="82"/>
    <col min="13825" max="13825" width="2.42578125" style="82" customWidth="1"/>
    <col min="13826" max="13826" width="28.7109375" style="82" customWidth="1"/>
    <col min="13827" max="13831" width="16.7109375" style="82" customWidth="1"/>
    <col min="13832" max="13834" width="17.7109375" style="82" customWidth="1"/>
    <col min="13835" max="14080" width="9.140625" style="82"/>
    <col min="14081" max="14081" width="2.42578125" style="82" customWidth="1"/>
    <col min="14082" max="14082" width="28.7109375" style="82" customWidth="1"/>
    <col min="14083" max="14087" width="16.7109375" style="82" customWidth="1"/>
    <col min="14088" max="14090" width="17.7109375" style="82" customWidth="1"/>
    <col min="14091" max="14336" width="9.140625" style="82"/>
    <col min="14337" max="14337" width="2.42578125" style="82" customWidth="1"/>
    <col min="14338" max="14338" width="28.7109375" style="82" customWidth="1"/>
    <col min="14339" max="14343" width="16.7109375" style="82" customWidth="1"/>
    <col min="14344" max="14346" width="17.7109375" style="82" customWidth="1"/>
    <col min="14347" max="14592" width="9.140625" style="82"/>
    <col min="14593" max="14593" width="2.42578125" style="82" customWidth="1"/>
    <col min="14594" max="14594" width="28.7109375" style="82" customWidth="1"/>
    <col min="14595" max="14599" width="16.7109375" style="82" customWidth="1"/>
    <col min="14600" max="14602" width="17.7109375" style="82" customWidth="1"/>
    <col min="14603" max="14848" width="9.140625" style="82"/>
    <col min="14849" max="14849" width="2.42578125" style="82" customWidth="1"/>
    <col min="14850" max="14850" width="28.7109375" style="82" customWidth="1"/>
    <col min="14851" max="14855" width="16.7109375" style="82" customWidth="1"/>
    <col min="14856" max="14858" width="17.7109375" style="82" customWidth="1"/>
    <col min="14859" max="15104" width="9.140625" style="82"/>
    <col min="15105" max="15105" width="2.42578125" style="82" customWidth="1"/>
    <col min="15106" max="15106" width="28.7109375" style="82" customWidth="1"/>
    <col min="15107" max="15111" width="16.7109375" style="82" customWidth="1"/>
    <col min="15112" max="15114" width="17.7109375" style="82" customWidth="1"/>
    <col min="15115" max="15360" width="9.140625" style="82"/>
    <col min="15361" max="15361" width="2.42578125" style="82" customWidth="1"/>
    <col min="15362" max="15362" width="28.7109375" style="82" customWidth="1"/>
    <col min="15363" max="15367" width="16.7109375" style="82" customWidth="1"/>
    <col min="15368" max="15370" width="17.7109375" style="82" customWidth="1"/>
    <col min="15371" max="15616" width="9.140625" style="82"/>
    <col min="15617" max="15617" width="2.42578125" style="82" customWidth="1"/>
    <col min="15618" max="15618" width="28.7109375" style="82" customWidth="1"/>
    <col min="15619" max="15623" width="16.7109375" style="82" customWidth="1"/>
    <col min="15624" max="15626" width="17.7109375" style="82" customWidth="1"/>
    <col min="15627" max="15872" width="9.140625" style="82"/>
    <col min="15873" max="15873" width="2.42578125" style="82" customWidth="1"/>
    <col min="15874" max="15874" width="28.7109375" style="82" customWidth="1"/>
    <col min="15875" max="15879" width="16.7109375" style="82" customWidth="1"/>
    <col min="15880" max="15882" width="17.7109375" style="82" customWidth="1"/>
    <col min="15883" max="16128" width="9.140625" style="82"/>
    <col min="16129" max="16129" width="2.42578125" style="82" customWidth="1"/>
    <col min="16130" max="16130" width="28.7109375" style="82" customWidth="1"/>
    <col min="16131" max="16135" width="16.7109375" style="82" customWidth="1"/>
    <col min="16136" max="16138" width="17.7109375" style="82" customWidth="1"/>
    <col min="16139" max="16384" width="9.140625" style="82"/>
  </cols>
  <sheetData>
    <row r="1" spans="1:10" ht="18">
      <c r="A1" s="562"/>
      <c r="B1" s="563"/>
      <c r="C1" s="562"/>
      <c r="D1" s="562"/>
      <c r="E1" s="562"/>
      <c r="F1" s="562"/>
      <c r="G1" s="562"/>
      <c r="H1" s="562"/>
      <c r="I1" s="562"/>
      <c r="J1" s="562"/>
    </row>
    <row r="2" spans="1:10" ht="15.75">
      <c r="A2" s="562"/>
      <c r="B2" s="564" t="s">
        <v>525</v>
      </c>
      <c r="C2" s="565"/>
      <c r="D2" s="565"/>
      <c r="E2" s="565"/>
      <c r="F2" s="565"/>
      <c r="G2" s="565"/>
      <c r="H2" s="565"/>
      <c r="I2" s="565"/>
      <c r="J2" s="565"/>
    </row>
    <row r="3" spans="1:10" ht="15.75">
      <c r="A3" s="562"/>
      <c r="B3" s="564"/>
      <c r="C3" s="565"/>
      <c r="D3" s="565"/>
      <c r="E3" s="565"/>
      <c r="F3" s="565"/>
      <c r="G3" s="565"/>
      <c r="H3" s="565"/>
      <c r="I3" s="565"/>
      <c r="J3" s="565"/>
    </row>
    <row r="4" spans="1:10">
      <c r="A4" s="562"/>
      <c r="B4" s="566"/>
      <c r="C4" s="567"/>
      <c r="D4" s="567"/>
      <c r="E4" s="567"/>
      <c r="F4" s="567"/>
      <c r="G4" s="567"/>
      <c r="H4" s="568"/>
      <c r="I4" s="568"/>
      <c r="J4" s="568"/>
    </row>
    <row r="5" spans="1:10" ht="13.5" thickBot="1">
      <c r="A5" s="562"/>
      <c r="B5" s="562"/>
      <c r="C5" s="562"/>
      <c r="D5" s="562"/>
      <c r="E5" s="562"/>
      <c r="F5" s="562"/>
      <c r="G5" s="562"/>
      <c r="H5" s="562"/>
      <c r="I5" s="562"/>
      <c r="J5" s="569" t="s">
        <v>493</v>
      </c>
    </row>
    <row r="6" spans="1:10" ht="15.75" thickBot="1">
      <c r="A6" s="562"/>
      <c r="B6" s="570" t="s">
        <v>526</v>
      </c>
      <c r="C6" s="571" t="s">
        <v>527</v>
      </c>
      <c r="D6" s="572" t="s">
        <v>528</v>
      </c>
      <c r="E6" s="572" t="s">
        <v>529</v>
      </c>
      <c r="F6" s="572" t="s">
        <v>530</v>
      </c>
      <c r="G6" s="573" t="s">
        <v>531</v>
      </c>
      <c r="H6" s="574" t="s">
        <v>532</v>
      </c>
      <c r="I6" s="574" t="s">
        <v>533</v>
      </c>
      <c r="J6" s="574" t="s">
        <v>534</v>
      </c>
    </row>
    <row r="7" spans="1:10">
      <c r="A7" s="562"/>
      <c r="B7" s="575" t="s">
        <v>535</v>
      </c>
      <c r="C7" s="576">
        <v>0</v>
      </c>
      <c r="D7" s="577">
        <v>0</v>
      </c>
      <c r="E7" s="577">
        <v>0</v>
      </c>
      <c r="F7" s="577">
        <v>0</v>
      </c>
      <c r="G7" s="578">
        <v>0</v>
      </c>
      <c r="H7" s="579">
        <v>0</v>
      </c>
      <c r="I7" s="579">
        <v>0</v>
      </c>
      <c r="J7" s="579">
        <v>0</v>
      </c>
    </row>
    <row r="8" spans="1:10">
      <c r="A8" s="562"/>
      <c r="B8" s="580" t="s">
        <v>536</v>
      </c>
      <c r="C8" s="581">
        <v>1243707</v>
      </c>
      <c r="D8" s="582">
        <v>20712273</v>
      </c>
      <c r="E8" s="582">
        <v>26723650</v>
      </c>
      <c r="F8" s="582">
        <v>98000</v>
      </c>
      <c r="G8" s="583">
        <v>2878193</v>
      </c>
      <c r="H8" s="584">
        <f>SUM(C8:G8)</f>
        <v>51655823</v>
      </c>
      <c r="I8" s="584">
        <v>5393000</v>
      </c>
      <c r="J8" s="584">
        <f>SUM(H8+I8)</f>
        <v>57048823</v>
      </c>
    </row>
    <row r="9" spans="1:10">
      <c r="A9" s="562"/>
      <c r="B9" s="580" t="s">
        <v>537</v>
      </c>
      <c r="C9" s="581">
        <v>1669607</v>
      </c>
      <c r="D9" s="582">
        <v>25186575</v>
      </c>
      <c r="E9" s="582">
        <v>26708008</v>
      </c>
      <c r="F9" s="582">
        <v>99145</v>
      </c>
      <c r="G9" s="583">
        <v>2776908</v>
      </c>
      <c r="H9" s="584">
        <f>SUM(C9:G9)</f>
        <v>56440243</v>
      </c>
      <c r="I9" s="584">
        <v>7478924</v>
      </c>
      <c r="J9" s="584">
        <f>SUM(H9+I9)</f>
        <v>63919167</v>
      </c>
    </row>
    <row r="10" spans="1:10">
      <c r="A10" s="562"/>
      <c r="B10" s="585" t="s">
        <v>538</v>
      </c>
      <c r="C10" s="581">
        <v>855957</v>
      </c>
      <c r="D10" s="582">
        <v>16851550</v>
      </c>
      <c r="E10" s="582">
        <v>17423058</v>
      </c>
      <c r="F10" s="582">
        <v>89750</v>
      </c>
      <c r="G10" s="583">
        <v>1901771</v>
      </c>
      <c r="H10" s="579">
        <f>SUM(C10:G10)</f>
        <v>37122086</v>
      </c>
      <c r="I10" s="586">
        <v>3616060</v>
      </c>
      <c r="J10" s="579">
        <f>SUM(H10+I10)</f>
        <v>40738146</v>
      </c>
    </row>
    <row r="11" spans="1:10">
      <c r="A11" s="562"/>
      <c r="B11" s="585" t="s">
        <v>539</v>
      </c>
      <c r="C11" s="587">
        <v>51.2669</v>
      </c>
      <c r="D11" s="588">
        <v>66.906899999999993</v>
      </c>
      <c r="E11" s="588">
        <v>65.235299999999995</v>
      </c>
      <c r="F11" s="588">
        <v>90.524000000000001</v>
      </c>
      <c r="G11" s="589">
        <v>68.595699999999994</v>
      </c>
      <c r="H11" s="590">
        <f>H10/H9*100</f>
        <v>65.77237096587271</v>
      </c>
      <c r="I11" s="590">
        <v>48.35</v>
      </c>
      <c r="J11" s="590">
        <f>J10/J9*100</f>
        <v>63.733849973357756</v>
      </c>
    </row>
    <row r="12" spans="1:10">
      <c r="A12" s="562"/>
      <c r="B12" s="591" t="s">
        <v>540</v>
      </c>
      <c r="C12" s="592">
        <v>0</v>
      </c>
      <c r="D12" s="593">
        <v>0</v>
      </c>
      <c r="E12" s="593">
        <v>0</v>
      </c>
      <c r="F12" s="593">
        <v>0</v>
      </c>
      <c r="G12" s="594">
        <v>0</v>
      </c>
      <c r="H12" s="595">
        <v>0</v>
      </c>
      <c r="I12" s="595">
        <v>0</v>
      </c>
      <c r="J12" s="595">
        <v>0</v>
      </c>
    </row>
    <row r="13" spans="1:10">
      <c r="A13" s="562"/>
      <c r="B13" s="580" t="s">
        <v>536</v>
      </c>
      <c r="C13" s="581">
        <v>103660</v>
      </c>
      <c r="D13" s="582">
        <v>83600</v>
      </c>
      <c r="E13" s="582">
        <v>0</v>
      </c>
      <c r="F13" s="582">
        <v>0</v>
      </c>
      <c r="G13" s="583">
        <v>0</v>
      </c>
      <c r="H13" s="584">
        <f>SUM(C13:G13)</f>
        <v>187260</v>
      </c>
      <c r="I13" s="584">
        <v>0</v>
      </c>
      <c r="J13" s="584">
        <f>SUM(H13+I13)</f>
        <v>187260</v>
      </c>
    </row>
    <row r="14" spans="1:10">
      <c r="A14" s="562"/>
      <c r="B14" s="580" t="s">
        <v>541</v>
      </c>
      <c r="C14" s="581">
        <v>109660</v>
      </c>
      <c r="D14" s="582">
        <v>87600</v>
      </c>
      <c r="E14" s="582">
        <v>0</v>
      </c>
      <c r="F14" s="582">
        <v>0</v>
      </c>
      <c r="G14" s="583">
        <v>0</v>
      </c>
      <c r="H14" s="584">
        <f>SUM(C14:G14)</f>
        <v>197260</v>
      </c>
      <c r="I14" s="584"/>
      <c r="J14" s="584">
        <f>SUM(H14+I14)</f>
        <v>197260</v>
      </c>
    </row>
    <row r="15" spans="1:10">
      <c r="A15" s="562"/>
      <c r="B15" s="585" t="s">
        <v>538</v>
      </c>
      <c r="C15" s="581">
        <v>79041</v>
      </c>
      <c r="D15" s="582">
        <v>46254</v>
      </c>
      <c r="E15" s="582">
        <v>0</v>
      </c>
      <c r="F15" s="582">
        <v>0</v>
      </c>
      <c r="G15" s="583">
        <v>0</v>
      </c>
      <c r="H15" s="579">
        <f>SUM(C15:G15)</f>
        <v>125295</v>
      </c>
      <c r="I15" s="579"/>
      <c r="J15" s="579">
        <f>SUM(H15+I15)</f>
        <v>125295</v>
      </c>
    </row>
    <row r="16" spans="1:10">
      <c r="A16" s="562"/>
      <c r="B16" s="585" t="s">
        <v>539</v>
      </c>
      <c r="C16" s="587">
        <v>72.078599999999994</v>
      </c>
      <c r="D16" s="588">
        <v>52.801699999999997</v>
      </c>
      <c r="E16" s="588">
        <v>0</v>
      </c>
      <c r="F16" s="588">
        <v>0</v>
      </c>
      <c r="G16" s="589">
        <v>0</v>
      </c>
      <c r="H16" s="590">
        <f>H15/H14*100</f>
        <v>63.517692385683866</v>
      </c>
      <c r="I16" s="590"/>
      <c r="J16" s="590">
        <f>J15/J14*100</f>
        <v>63.517692385683866</v>
      </c>
    </row>
    <row r="17" spans="1:10">
      <c r="A17" s="562"/>
      <c r="B17" s="591" t="s">
        <v>542</v>
      </c>
      <c r="C17" s="592">
        <v>0</v>
      </c>
      <c r="D17" s="593">
        <v>0</v>
      </c>
      <c r="E17" s="593">
        <v>0</v>
      </c>
      <c r="F17" s="593">
        <v>0</v>
      </c>
      <c r="G17" s="594">
        <v>0</v>
      </c>
      <c r="H17" s="595">
        <v>0</v>
      </c>
      <c r="I17" s="595"/>
      <c r="J17" s="595">
        <v>0</v>
      </c>
    </row>
    <row r="18" spans="1:10">
      <c r="A18" s="562"/>
      <c r="B18" s="580" t="s">
        <v>536</v>
      </c>
      <c r="C18" s="581">
        <v>68965</v>
      </c>
      <c r="D18" s="582">
        <v>23347</v>
      </c>
      <c r="E18" s="582">
        <v>650</v>
      </c>
      <c r="F18" s="582">
        <v>448</v>
      </c>
      <c r="G18" s="583">
        <v>0</v>
      </c>
      <c r="H18" s="584">
        <f>SUM(C18:G18)</f>
        <v>93410</v>
      </c>
      <c r="I18" s="584"/>
      <c r="J18" s="584">
        <f>SUM(H18+I18)</f>
        <v>93410</v>
      </c>
    </row>
    <row r="19" spans="1:10">
      <c r="A19" s="562"/>
      <c r="B19" s="580" t="s">
        <v>537</v>
      </c>
      <c r="C19" s="581">
        <v>74645</v>
      </c>
      <c r="D19" s="582">
        <v>29267</v>
      </c>
      <c r="E19" s="582">
        <v>650</v>
      </c>
      <c r="F19" s="582">
        <v>448</v>
      </c>
      <c r="G19" s="583">
        <v>0</v>
      </c>
      <c r="H19" s="584">
        <f>SUM(C19:G19)</f>
        <v>105010</v>
      </c>
      <c r="I19" s="584"/>
      <c r="J19" s="584">
        <f>SUM(H19+I19)</f>
        <v>105010</v>
      </c>
    </row>
    <row r="20" spans="1:10">
      <c r="A20" s="562"/>
      <c r="B20" s="585" t="s">
        <v>538</v>
      </c>
      <c r="C20" s="581">
        <v>41239</v>
      </c>
      <c r="D20" s="582">
        <v>12477</v>
      </c>
      <c r="E20" s="582">
        <v>0</v>
      </c>
      <c r="F20" s="582">
        <v>32</v>
      </c>
      <c r="G20" s="583">
        <v>0</v>
      </c>
      <c r="H20" s="579">
        <f>SUM(C20:G20)</f>
        <v>53748</v>
      </c>
      <c r="I20" s="579"/>
      <c r="J20" s="579">
        <f>SUM(H20+I20)</f>
        <v>53748</v>
      </c>
    </row>
    <row r="21" spans="1:10">
      <c r="A21" s="562"/>
      <c r="B21" s="585" t="s">
        <v>539</v>
      </c>
      <c r="C21" s="587">
        <v>55.247</v>
      </c>
      <c r="D21" s="588">
        <v>42.630200000000002</v>
      </c>
      <c r="E21" s="588">
        <v>0</v>
      </c>
      <c r="F21" s="588">
        <v>7.2432999999999996</v>
      </c>
      <c r="G21" s="589">
        <v>0</v>
      </c>
      <c r="H21" s="590">
        <f>H20/H19*100</f>
        <v>51.183696790781831</v>
      </c>
      <c r="I21" s="590"/>
      <c r="J21" s="590">
        <f>J20/J19*100</f>
        <v>51.183696790781831</v>
      </c>
    </row>
    <row r="22" spans="1:10">
      <c r="A22" s="562"/>
      <c r="B22" s="591" t="s">
        <v>543</v>
      </c>
      <c r="C22" s="592">
        <v>0</v>
      </c>
      <c r="D22" s="593">
        <v>0</v>
      </c>
      <c r="E22" s="593">
        <v>0</v>
      </c>
      <c r="F22" s="593">
        <v>0</v>
      </c>
      <c r="G22" s="594">
        <v>0</v>
      </c>
      <c r="H22" s="595">
        <v>0</v>
      </c>
      <c r="I22" s="595"/>
      <c r="J22" s="595">
        <v>0</v>
      </c>
    </row>
    <row r="23" spans="1:10">
      <c r="A23" s="562"/>
      <c r="B23" s="580" t="s">
        <v>536</v>
      </c>
      <c r="C23" s="581">
        <v>30688</v>
      </c>
      <c r="D23" s="582">
        <v>14169</v>
      </c>
      <c r="E23" s="582">
        <v>375</v>
      </c>
      <c r="F23" s="582">
        <v>318</v>
      </c>
      <c r="G23" s="583">
        <v>0</v>
      </c>
      <c r="H23" s="584">
        <f>SUM(C23:G23)</f>
        <v>45550</v>
      </c>
      <c r="I23" s="584"/>
      <c r="J23" s="584">
        <f>SUM(H23+I23)</f>
        <v>45550</v>
      </c>
    </row>
    <row r="24" spans="1:10">
      <c r="A24" s="562"/>
      <c r="B24" s="580" t="s">
        <v>537</v>
      </c>
      <c r="C24" s="581">
        <v>36288</v>
      </c>
      <c r="D24" s="582">
        <v>19169</v>
      </c>
      <c r="E24" s="582">
        <v>375</v>
      </c>
      <c r="F24" s="582">
        <v>318</v>
      </c>
      <c r="G24" s="583">
        <v>0</v>
      </c>
      <c r="H24" s="584">
        <f>SUM(C24:G24)</f>
        <v>56150</v>
      </c>
      <c r="I24" s="584"/>
      <c r="J24" s="584">
        <f>SUM(H24+I24)</f>
        <v>56150</v>
      </c>
    </row>
    <row r="25" spans="1:10">
      <c r="A25" s="562"/>
      <c r="B25" s="585" t="s">
        <v>538</v>
      </c>
      <c r="C25" s="581">
        <v>19644</v>
      </c>
      <c r="D25" s="582">
        <v>5518</v>
      </c>
      <c r="E25" s="582">
        <v>9</v>
      </c>
      <c r="F25" s="582">
        <v>217</v>
      </c>
      <c r="G25" s="583">
        <v>0</v>
      </c>
      <c r="H25" s="579">
        <f>SUM(C25:G25)</f>
        <v>25388</v>
      </c>
      <c r="I25" s="579"/>
      <c r="J25" s="579">
        <f>SUM(H25+I25)</f>
        <v>25388</v>
      </c>
    </row>
    <row r="26" spans="1:10">
      <c r="A26" s="562"/>
      <c r="B26" s="585" t="s">
        <v>539</v>
      </c>
      <c r="C26" s="587">
        <v>54.134599999999999</v>
      </c>
      <c r="D26" s="588">
        <v>28.7879</v>
      </c>
      <c r="E26" s="588">
        <v>2.3199999999999998</v>
      </c>
      <c r="F26" s="588">
        <v>68.110100000000003</v>
      </c>
      <c r="G26" s="589">
        <v>0</v>
      </c>
      <c r="H26" s="590">
        <f>H25/H24*100</f>
        <v>45.214603739982188</v>
      </c>
      <c r="I26" s="590"/>
      <c r="J26" s="590">
        <f>J25/J24*100</f>
        <v>45.214603739982188</v>
      </c>
    </row>
    <row r="27" spans="1:10">
      <c r="A27" s="562"/>
      <c r="B27" s="591" t="s">
        <v>544</v>
      </c>
      <c r="C27" s="592">
        <v>0</v>
      </c>
      <c r="D27" s="593">
        <v>0</v>
      </c>
      <c r="E27" s="593">
        <v>0</v>
      </c>
      <c r="F27" s="593">
        <v>0</v>
      </c>
      <c r="G27" s="594">
        <v>0</v>
      </c>
      <c r="H27" s="595">
        <v>0</v>
      </c>
      <c r="I27" s="595"/>
      <c r="J27" s="595">
        <v>0</v>
      </c>
    </row>
    <row r="28" spans="1:10">
      <c r="A28" s="562"/>
      <c r="B28" s="580" t="s">
        <v>536</v>
      </c>
      <c r="C28" s="581">
        <v>0</v>
      </c>
      <c r="D28" s="582">
        <v>2000</v>
      </c>
      <c r="E28" s="582">
        <v>110160</v>
      </c>
      <c r="F28" s="582">
        <v>0</v>
      </c>
      <c r="G28" s="583">
        <v>0</v>
      </c>
      <c r="H28" s="584">
        <f>SUM(C28:G28)</f>
        <v>112160</v>
      </c>
      <c r="I28" s="584"/>
      <c r="J28" s="584">
        <f>SUM(H28+I28)</f>
        <v>112160</v>
      </c>
    </row>
    <row r="29" spans="1:10">
      <c r="A29" s="562"/>
      <c r="B29" s="580" t="s">
        <v>537</v>
      </c>
      <c r="C29" s="581">
        <v>0</v>
      </c>
      <c r="D29" s="582">
        <v>2000</v>
      </c>
      <c r="E29" s="582">
        <v>110160</v>
      </c>
      <c r="F29" s="582">
        <v>0</v>
      </c>
      <c r="G29" s="583">
        <v>0</v>
      </c>
      <c r="H29" s="584">
        <f>SUM(C29:G29)</f>
        <v>112160</v>
      </c>
      <c r="I29" s="584"/>
      <c r="J29" s="584">
        <f>SUM(H29+I29)</f>
        <v>112160</v>
      </c>
    </row>
    <row r="30" spans="1:10">
      <c r="A30" s="562"/>
      <c r="B30" s="585" t="s">
        <v>538</v>
      </c>
      <c r="C30" s="581">
        <v>0</v>
      </c>
      <c r="D30" s="582">
        <v>1114</v>
      </c>
      <c r="E30" s="582">
        <v>82784</v>
      </c>
      <c r="F30" s="582">
        <v>0</v>
      </c>
      <c r="G30" s="583">
        <v>0</v>
      </c>
      <c r="H30" s="579">
        <f>SUM(C30:G30)</f>
        <v>83898</v>
      </c>
      <c r="I30" s="579"/>
      <c r="J30" s="579">
        <f>SUM(H30+I30)</f>
        <v>83898</v>
      </c>
    </row>
    <row r="31" spans="1:10" ht="13.5" thickBot="1">
      <c r="A31" s="562"/>
      <c r="B31" s="596" t="s">
        <v>539</v>
      </c>
      <c r="C31" s="587">
        <v>0</v>
      </c>
      <c r="D31" s="588">
        <v>55.718000000000004</v>
      </c>
      <c r="E31" s="588">
        <v>75.148899999999998</v>
      </c>
      <c r="F31" s="588">
        <v>0</v>
      </c>
      <c r="G31" s="589">
        <v>0</v>
      </c>
      <c r="H31" s="590">
        <f>H30/H29*100</f>
        <v>74.802068473609125</v>
      </c>
      <c r="I31" s="590">
        <v>0</v>
      </c>
      <c r="J31" s="590">
        <f>J30/J29*100</f>
        <v>74.802068473609125</v>
      </c>
    </row>
    <row r="32" spans="1:10">
      <c r="A32" s="562"/>
      <c r="B32" s="597" t="s">
        <v>545</v>
      </c>
      <c r="C32" s="598">
        <v>0</v>
      </c>
      <c r="D32" s="599">
        <v>0</v>
      </c>
      <c r="E32" s="599">
        <v>0</v>
      </c>
      <c r="F32" s="599">
        <v>0</v>
      </c>
      <c r="G32" s="600">
        <v>0</v>
      </c>
      <c r="H32" s="601">
        <v>0</v>
      </c>
      <c r="I32" s="602">
        <v>0</v>
      </c>
      <c r="J32" s="602">
        <v>0</v>
      </c>
    </row>
    <row r="33" spans="1:10">
      <c r="A33" s="562"/>
      <c r="B33" s="580" t="s">
        <v>536</v>
      </c>
      <c r="C33" s="581">
        <f t="shared" ref="C33:J34" si="0">SUM(C8+C13+C18+C23+C28)</f>
        <v>1447020</v>
      </c>
      <c r="D33" s="582">
        <f t="shared" si="0"/>
        <v>20835389</v>
      </c>
      <c r="E33" s="582">
        <f t="shared" si="0"/>
        <v>26834835</v>
      </c>
      <c r="F33" s="582">
        <f t="shared" si="0"/>
        <v>98766</v>
      </c>
      <c r="G33" s="583">
        <f t="shared" si="0"/>
        <v>2878193</v>
      </c>
      <c r="H33" s="603">
        <f t="shared" si="0"/>
        <v>52094203</v>
      </c>
      <c r="I33" s="583">
        <f t="shared" si="0"/>
        <v>5393000</v>
      </c>
      <c r="J33" s="584">
        <f t="shared" si="0"/>
        <v>57487203</v>
      </c>
    </row>
    <row r="34" spans="1:10">
      <c r="A34" s="562"/>
      <c r="B34" s="580" t="s">
        <v>541</v>
      </c>
      <c r="C34" s="581">
        <f t="shared" si="0"/>
        <v>1890200</v>
      </c>
      <c r="D34" s="582">
        <f t="shared" si="0"/>
        <v>25324611</v>
      </c>
      <c r="E34" s="582">
        <f t="shared" si="0"/>
        <v>26819193</v>
      </c>
      <c r="F34" s="582">
        <f t="shared" si="0"/>
        <v>99911</v>
      </c>
      <c r="G34" s="583">
        <f t="shared" si="0"/>
        <v>2776908</v>
      </c>
      <c r="H34" s="603">
        <f t="shared" si="0"/>
        <v>56910823</v>
      </c>
      <c r="I34" s="583">
        <f t="shared" si="0"/>
        <v>7478924</v>
      </c>
      <c r="J34" s="584">
        <f t="shared" si="0"/>
        <v>64389747</v>
      </c>
    </row>
    <row r="35" spans="1:10">
      <c r="A35" s="562"/>
      <c r="B35" s="597" t="s">
        <v>538</v>
      </c>
      <c r="C35" s="576">
        <f t="shared" ref="C35:I35" si="1">SUM(C10+C15+C20+C25+C30)</f>
        <v>995881</v>
      </c>
      <c r="D35" s="577">
        <f t="shared" si="1"/>
        <v>16916913</v>
      </c>
      <c r="E35" s="577">
        <f t="shared" si="1"/>
        <v>17505851</v>
      </c>
      <c r="F35" s="577">
        <f t="shared" si="1"/>
        <v>89999</v>
      </c>
      <c r="G35" s="578">
        <f t="shared" si="1"/>
        <v>1901771</v>
      </c>
      <c r="H35" s="604">
        <f t="shared" si="1"/>
        <v>37410415</v>
      </c>
      <c r="I35" s="576">
        <f t="shared" si="1"/>
        <v>3616060</v>
      </c>
      <c r="J35" s="579">
        <f>SUM(H35:I35)</f>
        <v>41026475</v>
      </c>
    </row>
    <row r="36" spans="1:10" ht="13.5" thickBot="1">
      <c r="A36" s="562"/>
      <c r="B36" s="596" t="s">
        <v>539</v>
      </c>
      <c r="C36" s="605">
        <f t="shared" ref="C36:J36" si="2">C35/C34*100</f>
        <v>52.686541106761183</v>
      </c>
      <c r="D36" s="606">
        <f t="shared" si="2"/>
        <v>66.80028767273069</v>
      </c>
      <c r="E36" s="606">
        <f t="shared" si="2"/>
        <v>65.27359342989925</v>
      </c>
      <c r="F36" s="606">
        <f t="shared" si="2"/>
        <v>90.079170461710916</v>
      </c>
      <c r="G36" s="607">
        <f t="shared" si="2"/>
        <v>68.485200085850877</v>
      </c>
      <c r="H36" s="605">
        <f t="shared" si="2"/>
        <v>65.735150236713324</v>
      </c>
      <c r="I36" s="605">
        <f t="shared" si="2"/>
        <v>48.350003289243212</v>
      </c>
      <c r="J36" s="608">
        <f t="shared" si="2"/>
        <v>63.715850599630407</v>
      </c>
    </row>
    <row r="37" spans="1:10">
      <c r="A37" s="562"/>
      <c r="B37" s="597" t="s">
        <v>546</v>
      </c>
      <c r="C37" s="598">
        <v>0</v>
      </c>
      <c r="D37" s="599">
        <v>0</v>
      </c>
      <c r="E37" s="599">
        <v>0</v>
      </c>
      <c r="F37" s="599">
        <v>0</v>
      </c>
      <c r="G37" s="600">
        <v>0</v>
      </c>
      <c r="H37" s="603">
        <v>0</v>
      </c>
      <c r="I37" s="584">
        <v>0</v>
      </c>
      <c r="J37" s="584">
        <v>0</v>
      </c>
    </row>
    <row r="38" spans="1:10">
      <c r="A38" s="562"/>
      <c r="B38" s="580" t="s">
        <v>536</v>
      </c>
      <c r="C38" s="581">
        <v>2611186</v>
      </c>
      <c r="D38" s="582">
        <v>7848942</v>
      </c>
      <c r="E38" s="582">
        <v>49983446</v>
      </c>
      <c r="F38" s="582">
        <v>263186</v>
      </c>
      <c r="G38" s="583">
        <v>106037</v>
      </c>
      <c r="H38" s="603">
        <f>SUM(C38:G38)</f>
        <v>60812797</v>
      </c>
      <c r="I38" s="584">
        <v>0</v>
      </c>
      <c r="J38" s="584">
        <f>SUM(H38:I38)</f>
        <v>60812797</v>
      </c>
    </row>
    <row r="39" spans="1:10">
      <c r="A39" s="562"/>
      <c r="B39" s="580" t="s">
        <v>537</v>
      </c>
      <c r="C39" s="581">
        <v>2756685</v>
      </c>
      <c r="D39" s="582">
        <v>7934499</v>
      </c>
      <c r="E39" s="582">
        <v>50464858</v>
      </c>
      <c r="F39" s="582">
        <v>288985</v>
      </c>
      <c r="G39" s="583">
        <v>165226</v>
      </c>
      <c r="H39" s="603">
        <f>SUM(C39:G39)</f>
        <v>61610253</v>
      </c>
      <c r="I39" s="584">
        <v>0</v>
      </c>
      <c r="J39" s="584">
        <f>SUM(H39:I39)</f>
        <v>61610253</v>
      </c>
    </row>
    <row r="40" spans="1:10">
      <c r="A40" s="562"/>
      <c r="B40" s="597" t="s">
        <v>538</v>
      </c>
      <c r="C40" s="576">
        <v>1866587</v>
      </c>
      <c r="D40" s="577">
        <v>5903167</v>
      </c>
      <c r="E40" s="577">
        <v>39337084</v>
      </c>
      <c r="F40" s="577">
        <v>219703</v>
      </c>
      <c r="G40" s="578">
        <v>90394</v>
      </c>
      <c r="H40" s="609">
        <f>SUM(C40:G40)</f>
        <v>47416935</v>
      </c>
      <c r="I40" s="579">
        <v>0</v>
      </c>
      <c r="J40" s="579">
        <f>SUM(H40:I40)</f>
        <v>47416935</v>
      </c>
    </row>
    <row r="41" spans="1:10" ht="13.5" thickBot="1">
      <c r="A41" s="562"/>
      <c r="B41" s="596" t="s">
        <v>539</v>
      </c>
      <c r="C41" s="587">
        <v>67.711299999999994</v>
      </c>
      <c r="D41" s="588">
        <v>74.398700000000005</v>
      </c>
      <c r="E41" s="588">
        <v>77.9495</v>
      </c>
      <c r="F41" s="588">
        <v>76.025899999999993</v>
      </c>
      <c r="G41" s="589">
        <v>54.709499999999998</v>
      </c>
      <c r="H41" s="605">
        <f>H40/H39*100</f>
        <v>76.962733783936912</v>
      </c>
      <c r="I41" s="605"/>
      <c r="J41" s="608">
        <f>J40/J39*100</f>
        <v>76.962733783936912</v>
      </c>
    </row>
    <row r="42" spans="1:10">
      <c r="A42" s="562"/>
      <c r="B42" s="597" t="s">
        <v>547</v>
      </c>
      <c r="C42" s="598">
        <v>0</v>
      </c>
      <c r="D42" s="599">
        <v>0</v>
      </c>
      <c r="E42" s="599">
        <v>0</v>
      </c>
      <c r="F42" s="599">
        <v>0</v>
      </c>
      <c r="G42" s="600">
        <v>0</v>
      </c>
      <c r="H42" s="603">
        <v>0</v>
      </c>
      <c r="I42" s="584">
        <v>0</v>
      </c>
      <c r="J42" s="602">
        <v>0</v>
      </c>
    </row>
    <row r="43" spans="1:10">
      <c r="A43" s="562"/>
      <c r="B43" s="580" t="s">
        <v>536</v>
      </c>
      <c r="C43" s="581">
        <f t="shared" ref="C43:G45" si="3">SUM(C33+C38)</f>
        <v>4058206</v>
      </c>
      <c r="D43" s="582">
        <f t="shared" si="3"/>
        <v>28684331</v>
      </c>
      <c r="E43" s="582">
        <f t="shared" si="3"/>
        <v>76818281</v>
      </c>
      <c r="F43" s="582">
        <f t="shared" si="3"/>
        <v>361952</v>
      </c>
      <c r="G43" s="583">
        <f t="shared" si="3"/>
        <v>2984230</v>
      </c>
      <c r="H43" s="603">
        <f>SUM(C43:G43)</f>
        <v>112907000</v>
      </c>
      <c r="I43" s="584">
        <f>I33+I38</f>
        <v>5393000</v>
      </c>
      <c r="J43" s="584">
        <f>SUM(H43:I43)</f>
        <v>118300000</v>
      </c>
    </row>
    <row r="44" spans="1:10">
      <c r="A44" s="562"/>
      <c r="B44" s="580" t="s">
        <v>537</v>
      </c>
      <c r="C44" s="581">
        <f t="shared" si="3"/>
        <v>4646885</v>
      </c>
      <c r="D44" s="582">
        <f t="shared" si="3"/>
        <v>33259110</v>
      </c>
      <c r="E44" s="582">
        <f t="shared" si="3"/>
        <v>77284051</v>
      </c>
      <c r="F44" s="582">
        <f t="shared" si="3"/>
        <v>388896</v>
      </c>
      <c r="G44" s="583">
        <f t="shared" si="3"/>
        <v>2942134</v>
      </c>
      <c r="H44" s="603">
        <f>SUM(C44:G44)</f>
        <v>118521076</v>
      </c>
      <c r="I44" s="584">
        <f>I34+I39</f>
        <v>7478924</v>
      </c>
      <c r="J44" s="584">
        <f>SUM(H44:I44)</f>
        <v>126000000</v>
      </c>
    </row>
    <row r="45" spans="1:10">
      <c r="A45" s="562"/>
      <c r="B45" s="597" t="s">
        <v>538</v>
      </c>
      <c r="C45" s="576">
        <f t="shared" si="3"/>
        <v>2862468</v>
      </c>
      <c r="D45" s="577">
        <f t="shared" si="3"/>
        <v>22820080</v>
      </c>
      <c r="E45" s="577">
        <f t="shared" si="3"/>
        <v>56842935</v>
      </c>
      <c r="F45" s="577">
        <f t="shared" si="3"/>
        <v>309702</v>
      </c>
      <c r="G45" s="578">
        <f t="shared" si="3"/>
        <v>1992165</v>
      </c>
      <c r="H45" s="609">
        <f>SUM(C45:G45)</f>
        <v>84827350</v>
      </c>
      <c r="I45" s="579">
        <f>I35+I40</f>
        <v>3616060</v>
      </c>
      <c r="J45" s="579">
        <f>SUM(H45:I45)</f>
        <v>88443410</v>
      </c>
    </row>
    <row r="46" spans="1:10" ht="13.5" thickBot="1">
      <c r="A46" s="562"/>
      <c r="B46" s="596" t="s">
        <v>539</v>
      </c>
      <c r="C46" s="605">
        <f t="shared" ref="C46:J46" si="4">C45/C44*100</f>
        <v>61.599716799533454</v>
      </c>
      <c r="D46" s="606">
        <f t="shared" si="4"/>
        <v>68.613020612998966</v>
      </c>
      <c r="E46" s="606">
        <f t="shared" si="4"/>
        <v>73.550667006314157</v>
      </c>
      <c r="F46" s="606">
        <f t="shared" si="4"/>
        <v>79.636200938039991</v>
      </c>
      <c r="G46" s="607">
        <f t="shared" si="4"/>
        <v>67.711565822630774</v>
      </c>
      <c r="H46" s="605">
        <f t="shared" si="4"/>
        <v>71.571532138300881</v>
      </c>
      <c r="I46" s="605">
        <f t="shared" si="4"/>
        <v>48.350003289243212</v>
      </c>
      <c r="J46" s="608">
        <f t="shared" si="4"/>
        <v>70.193182539682539</v>
      </c>
    </row>
  </sheetData>
  <printOptions horizontalCentered="1"/>
  <pageMargins left="0.39370078740157483" right="0.39370078740157483" top="0.59055118110236227" bottom="0.39370078740157483" header="0" footer="0"/>
  <pageSetup paperSize="9" scale="84" orientation="landscape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5"/>
  <sheetViews>
    <sheetView topLeftCell="A55" zoomScale="75" workbookViewId="0">
      <selection sqref="A1:N20"/>
    </sheetView>
  </sheetViews>
  <sheetFormatPr defaultRowHeight="12.75"/>
  <cols>
    <col min="1" max="1" width="15.85546875" style="610" customWidth="1"/>
    <col min="2" max="3" width="10.5703125" style="610" customWidth="1"/>
    <col min="4" max="4" width="9.85546875" style="610" customWidth="1"/>
    <col min="5" max="5" width="9.28515625" style="610" customWidth="1"/>
    <col min="6" max="6" width="69" style="610" customWidth="1"/>
    <col min="7" max="7" width="22" style="610" customWidth="1"/>
    <col min="8" max="8" width="22.28515625" style="610" customWidth="1"/>
    <col min="9" max="9" width="22.7109375" style="610" customWidth="1"/>
    <col min="10" max="10" width="13.85546875" style="610" customWidth="1"/>
    <col min="11" max="256" width="9.140625" style="610"/>
    <col min="257" max="257" width="15.85546875" style="610" customWidth="1"/>
    <col min="258" max="259" width="10.5703125" style="610" customWidth="1"/>
    <col min="260" max="260" width="9.85546875" style="610" customWidth="1"/>
    <col min="261" max="261" width="9.28515625" style="610" customWidth="1"/>
    <col min="262" max="262" width="69" style="610" customWidth="1"/>
    <col min="263" max="263" width="22" style="610" customWidth="1"/>
    <col min="264" max="264" width="22.28515625" style="610" customWidth="1"/>
    <col min="265" max="265" width="22.7109375" style="610" customWidth="1"/>
    <col min="266" max="266" width="13.85546875" style="610" customWidth="1"/>
    <col min="267" max="512" width="9.140625" style="610"/>
    <col min="513" max="513" width="15.85546875" style="610" customWidth="1"/>
    <col min="514" max="515" width="10.5703125" style="610" customWidth="1"/>
    <col min="516" max="516" width="9.85546875" style="610" customWidth="1"/>
    <col min="517" max="517" width="9.28515625" style="610" customWidth="1"/>
    <col min="518" max="518" width="69" style="610" customWidth="1"/>
    <col min="519" max="519" width="22" style="610" customWidth="1"/>
    <col min="520" max="520" width="22.28515625" style="610" customWidth="1"/>
    <col min="521" max="521" width="22.7109375" style="610" customWidth="1"/>
    <col min="522" max="522" width="13.85546875" style="610" customWidth="1"/>
    <col min="523" max="768" width="9.140625" style="610"/>
    <col min="769" max="769" width="15.85546875" style="610" customWidth="1"/>
    <col min="770" max="771" width="10.5703125" style="610" customWidth="1"/>
    <col min="772" max="772" width="9.85546875" style="610" customWidth="1"/>
    <col min="773" max="773" width="9.28515625" style="610" customWidth="1"/>
    <col min="774" max="774" width="69" style="610" customWidth="1"/>
    <col min="775" max="775" width="22" style="610" customWidth="1"/>
    <col min="776" max="776" width="22.28515625" style="610" customWidth="1"/>
    <col min="777" max="777" width="22.7109375" style="610" customWidth="1"/>
    <col min="778" max="778" width="13.85546875" style="610" customWidth="1"/>
    <col min="779" max="1024" width="9.140625" style="610"/>
    <col min="1025" max="1025" width="15.85546875" style="610" customWidth="1"/>
    <col min="1026" max="1027" width="10.5703125" style="610" customWidth="1"/>
    <col min="1028" max="1028" width="9.85546875" style="610" customWidth="1"/>
    <col min="1029" max="1029" width="9.28515625" style="610" customWidth="1"/>
    <col min="1030" max="1030" width="69" style="610" customWidth="1"/>
    <col min="1031" max="1031" width="22" style="610" customWidth="1"/>
    <col min="1032" max="1032" width="22.28515625" style="610" customWidth="1"/>
    <col min="1033" max="1033" width="22.7109375" style="610" customWidth="1"/>
    <col min="1034" max="1034" width="13.85546875" style="610" customWidth="1"/>
    <col min="1035" max="1280" width="9.140625" style="610"/>
    <col min="1281" max="1281" width="15.85546875" style="610" customWidth="1"/>
    <col min="1282" max="1283" width="10.5703125" style="610" customWidth="1"/>
    <col min="1284" max="1284" width="9.85546875" style="610" customWidth="1"/>
    <col min="1285" max="1285" width="9.28515625" style="610" customWidth="1"/>
    <col min="1286" max="1286" width="69" style="610" customWidth="1"/>
    <col min="1287" max="1287" width="22" style="610" customWidth="1"/>
    <col min="1288" max="1288" width="22.28515625" style="610" customWidth="1"/>
    <col min="1289" max="1289" width="22.7109375" style="610" customWidth="1"/>
    <col min="1290" max="1290" width="13.85546875" style="610" customWidth="1"/>
    <col min="1291" max="1536" width="9.140625" style="610"/>
    <col min="1537" max="1537" width="15.85546875" style="610" customWidth="1"/>
    <col min="1538" max="1539" width="10.5703125" style="610" customWidth="1"/>
    <col min="1540" max="1540" width="9.85546875" style="610" customWidth="1"/>
    <col min="1541" max="1541" width="9.28515625" style="610" customWidth="1"/>
    <col min="1542" max="1542" width="69" style="610" customWidth="1"/>
    <col min="1543" max="1543" width="22" style="610" customWidth="1"/>
    <col min="1544" max="1544" width="22.28515625" style="610" customWidth="1"/>
    <col min="1545" max="1545" width="22.7109375" style="610" customWidth="1"/>
    <col min="1546" max="1546" width="13.85546875" style="610" customWidth="1"/>
    <col min="1547" max="1792" width="9.140625" style="610"/>
    <col min="1793" max="1793" width="15.85546875" style="610" customWidth="1"/>
    <col min="1794" max="1795" width="10.5703125" style="610" customWidth="1"/>
    <col min="1796" max="1796" width="9.85546875" style="610" customWidth="1"/>
    <col min="1797" max="1797" width="9.28515625" style="610" customWidth="1"/>
    <col min="1798" max="1798" width="69" style="610" customWidth="1"/>
    <col min="1799" max="1799" width="22" style="610" customWidth="1"/>
    <col min="1800" max="1800" width="22.28515625" style="610" customWidth="1"/>
    <col min="1801" max="1801" width="22.7109375" style="610" customWidth="1"/>
    <col min="1802" max="1802" width="13.85546875" style="610" customWidth="1"/>
    <col min="1803" max="2048" width="9.140625" style="610"/>
    <col min="2049" max="2049" width="15.85546875" style="610" customWidth="1"/>
    <col min="2050" max="2051" width="10.5703125" style="610" customWidth="1"/>
    <col min="2052" max="2052" width="9.85546875" style="610" customWidth="1"/>
    <col min="2053" max="2053" width="9.28515625" style="610" customWidth="1"/>
    <col min="2054" max="2054" width="69" style="610" customWidth="1"/>
    <col min="2055" max="2055" width="22" style="610" customWidth="1"/>
    <col min="2056" max="2056" width="22.28515625" style="610" customWidth="1"/>
    <col min="2057" max="2057" width="22.7109375" style="610" customWidth="1"/>
    <col min="2058" max="2058" width="13.85546875" style="610" customWidth="1"/>
    <col min="2059" max="2304" width="9.140625" style="610"/>
    <col min="2305" max="2305" width="15.85546875" style="610" customWidth="1"/>
    <col min="2306" max="2307" width="10.5703125" style="610" customWidth="1"/>
    <col min="2308" max="2308" width="9.85546875" style="610" customWidth="1"/>
    <col min="2309" max="2309" width="9.28515625" style="610" customWidth="1"/>
    <col min="2310" max="2310" width="69" style="610" customWidth="1"/>
    <col min="2311" max="2311" width="22" style="610" customWidth="1"/>
    <col min="2312" max="2312" width="22.28515625" style="610" customWidth="1"/>
    <col min="2313" max="2313" width="22.7109375" style="610" customWidth="1"/>
    <col min="2314" max="2314" width="13.85546875" style="610" customWidth="1"/>
    <col min="2315" max="2560" width="9.140625" style="610"/>
    <col min="2561" max="2561" width="15.85546875" style="610" customWidth="1"/>
    <col min="2562" max="2563" width="10.5703125" style="610" customWidth="1"/>
    <col min="2564" max="2564" width="9.85546875" style="610" customWidth="1"/>
    <col min="2565" max="2565" width="9.28515625" style="610" customWidth="1"/>
    <col min="2566" max="2566" width="69" style="610" customWidth="1"/>
    <col min="2567" max="2567" width="22" style="610" customWidth="1"/>
    <col min="2568" max="2568" width="22.28515625" style="610" customWidth="1"/>
    <col min="2569" max="2569" width="22.7109375" style="610" customWidth="1"/>
    <col min="2570" max="2570" width="13.85546875" style="610" customWidth="1"/>
    <col min="2571" max="2816" width="9.140625" style="610"/>
    <col min="2817" max="2817" width="15.85546875" style="610" customWidth="1"/>
    <col min="2818" max="2819" width="10.5703125" style="610" customWidth="1"/>
    <col min="2820" max="2820" width="9.85546875" style="610" customWidth="1"/>
    <col min="2821" max="2821" width="9.28515625" style="610" customWidth="1"/>
    <col min="2822" max="2822" width="69" style="610" customWidth="1"/>
    <col min="2823" max="2823" width="22" style="610" customWidth="1"/>
    <col min="2824" max="2824" width="22.28515625" style="610" customWidth="1"/>
    <col min="2825" max="2825" width="22.7109375" style="610" customWidth="1"/>
    <col min="2826" max="2826" width="13.85546875" style="610" customWidth="1"/>
    <col min="2827" max="3072" width="9.140625" style="610"/>
    <col min="3073" max="3073" width="15.85546875" style="610" customWidth="1"/>
    <col min="3074" max="3075" width="10.5703125" style="610" customWidth="1"/>
    <col min="3076" max="3076" width="9.85546875" style="610" customWidth="1"/>
    <col min="3077" max="3077" width="9.28515625" style="610" customWidth="1"/>
    <col min="3078" max="3078" width="69" style="610" customWidth="1"/>
    <col min="3079" max="3079" width="22" style="610" customWidth="1"/>
    <col min="3080" max="3080" width="22.28515625" style="610" customWidth="1"/>
    <col min="3081" max="3081" width="22.7109375" style="610" customWidth="1"/>
    <col min="3082" max="3082" width="13.85546875" style="610" customWidth="1"/>
    <col min="3083" max="3328" width="9.140625" style="610"/>
    <col min="3329" max="3329" width="15.85546875" style="610" customWidth="1"/>
    <col min="3330" max="3331" width="10.5703125" style="610" customWidth="1"/>
    <col min="3332" max="3332" width="9.85546875" style="610" customWidth="1"/>
    <col min="3333" max="3333" width="9.28515625" style="610" customWidth="1"/>
    <col min="3334" max="3334" width="69" style="610" customWidth="1"/>
    <col min="3335" max="3335" width="22" style="610" customWidth="1"/>
    <col min="3336" max="3336" width="22.28515625" style="610" customWidth="1"/>
    <col min="3337" max="3337" width="22.7109375" style="610" customWidth="1"/>
    <col min="3338" max="3338" width="13.85546875" style="610" customWidth="1"/>
    <col min="3339" max="3584" width="9.140625" style="610"/>
    <col min="3585" max="3585" width="15.85546875" style="610" customWidth="1"/>
    <col min="3586" max="3587" width="10.5703125" style="610" customWidth="1"/>
    <col min="3588" max="3588" width="9.85546875" style="610" customWidth="1"/>
    <col min="3589" max="3589" width="9.28515625" style="610" customWidth="1"/>
    <col min="3590" max="3590" width="69" style="610" customWidth="1"/>
    <col min="3591" max="3591" width="22" style="610" customWidth="1"/>
    <col min="3592" max="3592" width="22.28515625" style="610" customWidth="1"/>
    <col min="3593" max="3593" width="22.7109375" style="610" customWidth="1"/>
    <col min="3594" max="3594" width="13.85546875" style="610" customWidth="1"/>
    <col min="3595" max="3840" width="9.140625" style="610"/>
    <col min="3841" max="3841" width="15.85546875" style="610" customWidth="1"/>
    <col min="3842" max="3843" width="10.5703125" style="610" customWidth="1"/>
    <col min="3844" max="3844" width="9.85546875" style="610" customWidth="1"/>
    <col min="3845" max="3845" width="9.28515625" style="610" customWidth="1"/>
    <col min="3846" max="3846" width="69" style="610" customWidth="1"/>
    <col min="3847" max="3847" width="22" style="610" customWidth="1"/>
    <col min="3848" max="3848" width="22.28515625" style="610" customWidth="1"/>
    <col min="3849" max="3849" width="22.7109375" style="610" customWidth="1"/>
    <col min="3850" max="3850" width="13.85546875" style="610" customWidth="1"/>
    <col min="3851" max="4096" width="9.140625" style="610"/>
    <col min="4097" max="4097" width="15.85546875" style="610" customWidth="1"/>
    <col min="4098" max="4099" width="10.5703125" style="610" customWidth="1"/>
    <col min="4100" max="4100" width="9.85546875" style="610" customWidth="1"/>
    <col min="4101" max="4101" width="9.28515625" style="610" customWidth="1"/>
    <col min="4102" max="4102" width="69" style="610" customWidth="1"/>
    <col min="4103" max="4103" width="22" style="610" customWidth="1"/>
    <col min="4104" max="4104" width="22.28515625" style="610" customWidth="1"/>
    <col min="4105" max="4105" width="22.7109375" style="610" customWidth="1"/>
    <col min="4106" max="4106" width="13.85546875" style="610" customWidth="1"/>
    <col min="4107" max="4352" width="9.140625" style="610"/>
    <col min="4353" max="4353" width="15.85546875" style="610" customWidth="1"/>
    <col min="4354" max="4355" width="10.5703125" style="610" customWidth="1"/>
    <col min="4356" max="4356" width="9.85546875" style="610" customWidth="1"/>
    <col min="4357" max="4357" width="9.28515625" style="610" customWidth="1"/>
    <col min="4358" max="4358" width="69" style="610" customWidth="1"/>
    <col min="4359" max="4359" width="22" style="610" customWidth="1"/>
    <col min="4360" max="4360" width="22.28515625" style="610" customWidth="1"/>
    <col min="4361" max="4361" width="22.7109375" style="610" customWidth="1"/>
    <col min="4362" max="4362" width="13.85546875" style="610" customWidth="1"/>
    <col min="4363" max="4608" width="9.140625" style="610"/>
    <col min="4609" max="4609" width="15.85546875" style="610" customWidth="1"/>
    <col min="4610" max="4611" width="10.5703125" style="610" customWidth="1"/>
    <col min="4612" max="4612" width="9.85546875" style="610" customWidth="1"/>
    <col min="4613" max="4613" width="9.28515625" style="610" customWidth="1"/>
    <col min="4614" max="4614" width="69" style="610" customWidth="1"/>
    <col min="4615" max="4615" width="22" style="610" customWidth="1"/>
    <col min="4616" max="4616" width="22.28515625" style="610" customWidth="1"/>
    <col min="4617" max="4617" width="22.7109375" style="610" customWidth="1"/>
    <col min="4618" max="4618" width="13.85546875" style="610" customWidth="1"/>
    <col min="4619" max="4864" width="9.140625" style="610"/>
    <col min="4865" max="4865" width="15.85546875" style="610" customWidth="1"/>
    <col min="4866" max="4867" width="10.5703125" style="610" customWidth="1"/>
    <col min="4868" max="4868" width="9.85546875" style="610" customWidth="1"/>
    <col min="4869" max="4869" width="9.28515625" style="610" customWidth="1"/>
    <col min="4870" max="4870" width="69" style="610" customWidth="1"/>
    <col min="4871" max="4871" width="22" style="610" customWidth="1"/>
    <col min="4872" max="4872" width="22.28515625" style="610" customWidth="1"/>
    <col min="4873" max="4873" width="22.7109375" style="610" customWidth="1"/>
    <col min="4874" max="4874" width="13.85546875" style="610" customWidth="1"/>
    <col min="4875" max="5120" width="9.140625" style="610"/>
    <col min="5121" max="5121" width="15.85546875" style="610" customWidth="1"/>
    <col min="5122" max="5123" width="10.5703125" style="610" customWidth="1"/>
    <col min="5124" max="5124" width="9.85546875" style="610" customWidth="1"/>
    <col min="5125" max="5125" width="9.28515625" style="610" customWidth="1"/>
    <col min="5126" max="5126" width="69" style="610" customWidth="1"/>
    <col min="5127" max="5127" width="22" style="610" customWidth="1"/>
    <col min="5128" max="5128" width="22.28515625" style="610" customWidth="1"/>
    <col min="5129" max="5129" width="22.7109375" style="610" customWidth="1"/>
    <col min="5130" max="5130" width="13.85546875" style="610" customWidth="1"/>
    <col min="5131" max="5376" width="9.140625" style="610"/>
    <col min="5377" max="5377" width="15.85546875" style="610" customWidth="1"/>
    <col min="5378" max="5379" width="10.5703125" style="610" customWidth="1"/>
    <col min="5380" max="5380" width="9.85546875" style="610" customWidth="1"/>
    <col min="5381" max="5381" width="9.28515625" style="610" customWidth="1"/>
    <col min="5382" max="5382" width="69" style="610" customWidth="1"/>
    <col min="5383" max="5383" width="22" style="610" customWidth="1"/>
    <col min="5384" max="5384" width="22.28515625" style="610" customWidth="1"/>
    <col min="5385" max="5385" width="22.7109375" style="610" customWidth="1"/>
    <col min="5386" max="5386" width="13.85546875" style="610" customWidth="1"/>
    <col min="5387" max="5632" width="9.140625" style="610"/>
    <col min="5633" max="5633" width="15.85546875" style="610" customWidth="1"/>
    <col min="5634" max="5635" width="10.5703125" style="610" customWidth="1"/>
    <col min="5636" max="5636" width="9.85546875" style="610" customWidth="1"/>
    <col min="5637" max="5637" width="9.28515625" style="610" customWidth="1"/>
    <col min="5638" max="5638" width="69" style="610" customWidth="1"/>
    <col min="5639" max="5639" width="22" style="610" customWidth="1"/>
    <col min="5640" max="5640" width="22.28515625" style="610" customWidth="1"/>
    <col min="5641" max="5641" width="22.7109375" style="610" customWidth="1"/>
    <col min="5642" max="5642" width="13.85546875" style="610" customWidth="1"/>
    <col min="5643" max="5888" width="9.140625" style="610"/>
    <col min="5889" max="5889" width="15.85546875" style="610" customWidth="1"/>
    <col min="5890" max="5891" width="10.5703125" style="610" customWidth="1"/>
    <col min="5892" max="5892" width="9.85546875" style="610" customWidth="1"/>
    <col min="5893" max="5893" width="9.28515625" style="610" customWidth="1"/>
    <col min="5894" max="5894" width="69" style="610" customWidth="1"/>
    <col min="5895" max="5895" width="22" style="610" customWidth="1"/>
    <col min="5896" max="5896" width="22.28515625" style="610" customWidth="1"/>
    <col min="5897" max="5897" width="22.7109375" style="610" customWidth="1"/>
    <col min="5898" max="5898" width="13.85546875" style="610" customWidth="1"/>
    <col min="5899" max="6144" width="9.140625" style="610"/>
    <col min="6145" max="6145" width="15.85546875" style="610" customWidth="1"/>
    <col min="6146" max="6147" width="10.5703125" style="610" customWidth="1"/>
    <col min="6148" max="6148" width="9.85546875" style="610" customWidth="1"/>
    <col min="6149" max="6149" width="9.28515625" style="610" customWidth="1"/>
    <col min="6150" max="6150" width="69" style="610" customWidth="1"/>
    <col min="6151" max="6151" width="22" style="610" customWidth="1"/>
    <col min="6152" max="6152" width="22.28515625" style="610" customWidth="1"/>
    <col min="6153" max="6153" width="22.7109375" style="610" customWidth="1"/>
    <col min="6154" max="6154" width="13.85546875" style="610" customWidth="1"/>
    <col min="6155" max="6400" width="9.140625" style="610"/>
    <col min="6401" max="6401" width="15.85546875" style="610" customWidth="1"/>
    <col min="6402" max="6403" width="10.5703125" style="610" customWidth="1"/>
    <col min="6404" max="6404" width="9.85546875" style="610" customWidth="1"/>
    <col min="6405" max="6405" width="9.28515625" style="610" customWidth="1"/>
    <col min="6406" max="6406" width="69" style="610" customWidth="1"/>
    <col min="6407" max="6407" width="22" style="610" customWidth="1"/>
    <col min="6408" max="6408" width="22.28515625" style="610" customWidth="1"/>
    <col min="6409" max="6409" width="22.7109375" style="610" customWidth="1"/>
    <col min="6410" max="6410" width="13.85546875" style="610" customWidth="1"/>
    <col min="6411" max="6656" width="9.140625" style="610"/>
    <col min="6657" max="6657" width="15.85546875" style="610" customWidth="1"/>
    <col min="6658" max="6659" width="10.5703125" style="610" customWidth="1"/>
    <col min="6660" max="6660" width="9.85546875" style="610" customWidth="1"/>
    <col min="6661" max="6661" width="9.28515625" style="610" customWidth="1"/>
    <col min="6662" max="6662" width="69" style="610" customWidth="1"/>
    <col min="6663" max="6663" width="22" style="610" customWidth="1"/>
    <col min="6664" max="6664" width="22.28515625" style="610" customWidth="1"/>
    <col min="6665" max="6665" width="22.7109375" style="610" customWidth="1"/>
    <col min="6666" max="6666" width="13.85546875" style="610" customWidth="1"/>
    <col min="6667" max="6912" width="9.140625" style="610"/>
    <col min="6913" max="6913" width="15.85546875" style="610" customWidth="1"/>
    <col min="6914" max="6915" width="10.5703125" style="610" customWidth="1"/>
    <col min="6916" max="6916" width="9.85546875" style="610" customWidth="1"/>
    <col min="6917" max="6917" width="9.28515625" style="610" customWidth="1"/>
    <col min="6918" max="6918" width="69" style="610" customWidth="1"/>
    <col min="6919" max="6919" width="22" style="610" customWidth="1"/>
    <col min="6920" max="6920" width="22.28515625" style="610" customWidth="1"/>
    <col min="6921" max="6921" width="22.7109375" style="610" customWidth="1"/>
    <col min="6922" max="6922" width="13.85546875" style="610" customWidth="1"/>
    <col min="6923" max="7168" width="9.140625" style="610"/>
    <col min="7169" max="7169" width="15.85546875" style="610" customWidth="1"/>
    <col min="7170" max="7171" width="10.5703125" style="610" customWidth="1"/>
    <col min="7172" max="7172" width="9.85546875" style="610" customWidth="1"/>
    <col min="7173" max="7173" width="9.28515625" style="610" customWidth="1"/>
    <col min="7174" max="7174" width="69" style="610" customWidth="1"/>
    <col min="7175" max="7175" width="22" style="610" customWidth="1"/>
    <col min="7176" max="7176" width="22.28515625" style="610" customWidth="1"/>
    <col min="7177" max="7177" width="22.7109375" style="610" customWidth="1"/>
    <col min="7178" max="7178" width="13.85546875" style="610" customWidth="1"/>
    <col min="7179" max="7424" width="9.140625" style="610"/>
    <col min="7425" max="7425" width="15.85546875" style="610" customWidth="1"/>
    <col min="7426" max="7427" width="10.5703125" style="610" customWidth="1"/>
    <col min="7428" max="7428" width="9.85546875" style="610" customWidth="1"/>
    <col min="7429" max="7429" width="9.28515625" style="610" customWidth="1"/>
    <col min="7430" max="7430" width="69" style="610" customWidth="1"/>
    <col min="7431" max="7431" width="22" style="610" customWidth="1"/>
    <col min="7432" max="7432" width="22.28515625" style="610" customWidth="1"/>
    <col min="7433" max="7433" width="22.7109375" style="610" customWidth="1"/>
    <col min="7434" max="7434" width="13.85546875" style="610" customWidth="1"/>
    <col min="7435" max="7680" width="9.140625" style="610"/>
    <col min="7681" max="7681" width="15.85546875" style="610" customWidth="1"/>
    <col min="7682" max="7683" width="10.5703125" style="610" customWidth="1"/>
    <col min="7684" max="7684" width="9.85546875" style="610" customWidth="1"/>
    <col min="7685" max="7685" width="9.28515625" style="610" customWidth="1"/>
    <col min="7686" max="7686" width="69" style="610" customWidth="1"/>
    <col min="7687" max="7687" width="22" style="610" customWidth="1"/>
    <col min="7688" max="7688" width="22.28515625" style="610" customWidth="1"/>
    <col min="7689" max="7689" width="22.7109375" style="610" customWidth="1"/>
    <col min="7690" max="7690" width="13.85546875" style="610" customWidth="1"/>
    <col min="7691" max="7936" width="9.140625" style="610"/>
    <col min="7937" max="7937" width="15.85546875" style="610" customWidth="1"/>
    <col min="7938" max="7939" width="10.5703125" style="610" customWidth="1"/>
    <col min="7940" max="7940" width="9.85546875" style="610" customWidth="1"/>
    <col min="7941" max="7941" width="9.28515625" style="610" customWidth="1"/>
    <col min="7942" max="7942" width="69" style="610" customWidth="1"/>
    <col min="7943" max="7943" width="22" style="610" customWidth="1"/>
    <col min="7944" max="7944" width="22.28515625" style="610" customWidth="1"/>
    <col min="7945" max="7945" width="22.7109375" style="610" customWidth="1"/>
    <col min="7946" max="7946" width="13.85546875" style="610" customWidth="1"/>
    <col min="7947" max="8192" width="9.140625" style="610"/>
    <col min="8193" max="8193" width="15.85546875" style="610" customWidth="1"/>
    <col min="8194" max="8195" width="10.5703125" style="610" customWidth="1"/>
    <col min="8196" max="8196" width="9.85546875" style="610" customWidth="1"/>
    <col min="8197" max="8197" width="9.28515625" style="610" customWidth="1"/>
    <col min="8198" max="8198" width="69" style="610" customWidth="1"/>
    <col min="8199" max="8199" width="22" style="610" customWidth="1"/>
    <col min="8200" max="8200" width="22.28515625" style="610" customWidth="1"/>
    <col min="8201" max="8201" width="22.7109375" style="610" customWidth="1"/>
    <col min="8202" max="8202" width="13.85546875" style="610" customWidth="1"/>
    <col min="8203" max="8448" width="9.140625" style="610"/>
    <col min="8449" max="8449" width="15.85546875" style="610" customWidth="1"/>
    <col min="8450" max="8451" width="10.5703125" style="610" customWidth="1"/>
    <col min="8452" max="8452" width="9.85546875" style="610" customWidth="1"/>
    <col min="8453" max="8453" width="9.28515625" style="610" customWidth="1"/>
    <col min="8454" max="8454" width="69" style="610" customWidth="1"/>
    <col min="8455" max="8455" width="22" style="610" customWidth="1"/>
    <col min="8456" max="8456" width="22.28515625" style="610" customWidth="1"/>
    <col min="8457" max="8457" width="22.7109375" style="610" customWidth="1"/>
    <col min="8458" max="8458" width="13.85546875" style="610" customWidth="1"/>
    <col min="8459" max="8704" width="9.140625" style="610"/>
    <col min="8705" max="8705" width="15.85546875" style="610" customWidth="1"/>
    <col min="8706" max="8707" width="10.5703125" style="610" customWidth="1"/>
    <col min="8708" max="8708" width="9.85546875" style="610" customWidth="1"/>
    <col min="8709" max="8709" width="9.28515625" style="610" customWidth="1"/>
    <col min="8710" max="8710" width="69" style="610" customWidth="1"/>
    <col min="8711" max="8711" width="22" style="610" customWidth="1"/>
    <col min="8712" max="8712" width="22.28515625" style="610" customWidth="1"/>
    <col min="8713" max="8713" width="22.7109375" style="610" customWidth="1"/>
    <col min="8714" max="8714" width="13.85546875" style="610" customWidth="1"/>
    <col min="8715" max="8960" width="9.140625" style="610"/>
    <col min="8961" max="8961" width="15.85546875" style="610" customWidth="1"/>
    <col min="8962" max="8963" width="10.5703125" style="610" customWidth="1"/>
    <col min="8964" max="8964" width="9.85546875" style="610" customWidth="1"/>
    <col min="8965" max="8965" width="9.28515625" style="610" customWidth="1"/>
    <col min="8966" max="8966" width="69" style="610" customWidth="1"/>
    <col min="8967" max="8967" width="22" style="610" customWidth="1"/>
    <col min="8968" max="8968" width="22.28515625" style="610" customWidth="1"/>
    <col min="8969" max="8969" width="22.7109375" style="610" customWidth="1"/>
    <col min="8970" max="8970" width="13.85546875" style="610" customWidth="1"/>
    <col min="8971" max="9216" width="9.140625" style="610"/>
    <col min="9217" max="9217" width="15.85546875" style="610" customWidth="1"/>
    <col min="9218" max="9219" width="10.5703125" style="610" customWidth="1"/>
    <col min="9220" max="9220" width="9.85546875" style="610" customWidth="1"/>
    <col min="9221" max="9221" width="9.28515625" style="610" customWidth="1"/>
    <col min="9222" max="9222" width="69" style="610" customWidth="1"/>
    <col min="9223" max="9223" width="22" style="610" customWidth="1"/>
    <col min="9224" max="9224" width="22.28515625" style="610" customWidth="1"/>
    <col min="9225" max="9225" width="22.7109375" style="610" customWidth="1"/>
    <col min="9226" max="9226" width="13.85546875" style="610" customWidth="1"/>
    <col min="9227" max="9472" width="9.140625" style="610"/>
    <col min="9473" max="9473" width="15.85546875" style="610" customWidth="1"/>
    <col min="9474" max="9475" width="10.5703125" style="610" customWidth="1"/>
    <col min="9476" max="9476" width="9.85546875" style="610" customWidth="1"/>
    <col min="9477" max="9477" width="9.28515625" style="610" customWidth="1"/>
    <col min="9478" max="9478" width="69" style="610" customWidth="1"/>
    <col min="9479" max="9479" width="22" style="610" customWidth="1"/>
    <col min="9480" max="9480" width="22.28515625" style="610" customWidth="1"/>
    <col min="9481" max="9481" width="22.7109375" style="610" customWidth="1"/>
    <col min="9482" max="9482" width="13.85546875" style="610" customWidth="1"/>
    <col min="9483" max="9728" width="9.140625" style="610"/>
    <col min="9729" max="9729" width="15.85546875" style="610" customWidth="1"/>
    <col min="9730" max="9731" width="10.5703125" style="610" customWidth="1"/>
    <col min="9732" max="9732" width="9.85546875" style="610" customWidth="1"/>
    <col min="9733" max="9733" width="9.28515625" style="610" customWidth="1"/>
    <col min="9734" max="9734" width="69" style="610" customWidth="1"/>
    <col min="9735" max="9735" width="22" style="610" customWidth="1"/>
    <col min="9736" max="9736" width="22.28515625" style="610" customWidth="1"/>
    <col min="9737" max="9737" width="22.7109375" style="610" customWidth="1"/>
    <col min="9738" max="9738" width="13.85546875" style="610" customWidth="1"/>
    <col min="9739" max="9984" width="9.140625" style="610"/>
    <col min="9985" max="9985" width="15.85546875" style="610" customWidth="1"/>
    <col min="9986" max="9987" width="10.5703125" style="610" customWidth="1"/>
    <col min="9988" max="9988" width="9.85546875" style="610" customWidth="1"/>
    <col min="9989" max="9989" width="9.28515625" style="610" customWidth="1"/>
    <col min="9990" max="9990" width="69" style="610" customWidth="1"/>
    <col min="9991" max="9991" width="22" style="610" customWidth="1"/>
    <col min="9992" max="9992" width="22.28515625" style="610" customWidth="1"/>
    <col min="9993" max="9993" width="22.7109375" style="610" customWidth="1"/>
    <col min="9994" max="9994" width="13.85546875" style="610" customWidth="1"/>
    <col min="9995" max="10240" width="9.140625" style="610"/>
    <col min="10241" max="10241" width="15.85546875" style="610" customWidth="1"/>
    <col min="10242" max="10243" width="10.5703125" style="610" customWidth="1"/>
    <col min="10244" max="10244" width="9.85546875" style="610" customWidth="1"/>
    <col min="10245" max="10245" width="9.28515625" style="610" customWidth="1"/>
    <col min="10246" max="10246" width="69" style="610" customWidth="1"/>
    <col min="10247" max="10247" width="22" style="610" customWidth="1"/>
    <col min="10248" max="10248" width="22.28515625" style="610" customWidth="1"/>
    <col min="10249" max="10249" width="22.7109375" style="610" customWidth="1"/>
    <col min="10250" max="10250" width="13.85546875" style="610" customWidth="1"/>
    <col min="10251" max="10496" width="9.140625" style="610"/>
    <col min="10497" max="10497" width="15.85546875" style="610" customWidth="1"/>
    <col min="10498" max="10499" width="10.5703125" style="610" customWidth="1"/>
    <col min="10500" max="10500" width="9.85546875" style="610" customWidth="1"/>
    <col min="10501" max="10501" width="9.28515625" style="610" customWidth="1"/>
    <col min="10502" max="10502" width="69" style="610" customWidth="1"/>
    <col min="10503" max="10503" width="22" style="610" customWidth="1"/>
    <col min="10504" max="10504" width="22.28515625" style="610" customWidth="1"/>
    <col min="10505" max="10505" width="22.7109375" style="610" customWidth="1"/>
    <col min="10506" max="10506" width="13.85546875" style="610" customWidth="1"/>
    <col min="10507" max="10752" width="9.140625" style="610"/>
    <col min="10753" max="10753" width="15.85546875" style="610" customWidth="1"/>
    <col min="10754" max="10755" width="10.5703125" style="610" customWidth="1"/>
    <col min="10756" max="10756" width="9.85546875" style="610" customWidth="1"/>
    <col min="10757" max="10757" width="9.28515625" style="610" customWidth="1"/>
    <col min="10758" max="10758" width="69" style="610" customWidth="1"/>
    <col min="10759" max="10759" width="22" style="610" customWidth="1"/>
    <col min="10760" max="10760" width="22.28515625" style="610" customWidth="1"/>
    <col min="10761" max="10761" width="22.7109375" style="610" customWidth="1"/>
    <col min="10762" max="10762" width="13.85546875" style="610" customWidth="1"/>
    <col min="10763" max="11008" width="9.140625" style="610"/>
    <col min="11009" max="11009" width="15.85546875" style="610" customWidth="1"/>
    <col min="11010" max="11011" width="10.5703125" style="610" customWidth="1"/>
    <col min="11012" max="11012" width="9.85546875" style="610" customWidth="1"/>
    <col min="11013" max="11013" width="9.28515625" style="610" customWidth="1"/>
    <col min="11014" max="11014" width="69" style="610" customWidth="1"/>
    <col min="11015" max="11015" width="22" style="610" customWidth="1"/>
    <col min="11016" max="11016" width="22.28515625" style="610" customWidth="1"/>
    <col min="11017" max="11017" width="22.7109375" style="610" customWidth="1"/>
    <col min="11018" max="11018" width="13.85546875" style="610" customWidth="1"/>
    <col min="11019" max="11264" width="9.140625" style="610"/>
    <col min="11265" max="11265" width="15.85546875" style="610" customWidth="1"/>
    <col min="11266" max="11267" width="10.5703125" style="610" customWidth="1"/>
    <col min="11268" max="11268" width="9.85546875" style="610" customWidth="1"/>
    <col min="11269" max="11269" width="9.28515625" style="610" customWidth="1"/>
    <col min="11270" max="11270" width="69" style="610" customWidth="1"/>
    <col min="11271" max="11271" width="22" style="610" customWidth="1"/>
    <col min="11272" max="11272" width="22.28515625" style="610" customWidth="1"/>
    <col min="11273" max="11273" width="22.7109375" style="610" customWidth="1"/>
    <col min="11274" max="11274" width="13.85546875" style="610" customWidth="1"/>
    <col min="11275" max="11520" width="9.140625" style="610"/>
    <col min="11521" max="11521" width="15.85546875" style="610" customWidth="1"/>
    <col min="11522" max="11523" width="10.5703125" style="610" customWidth="1"/>
    <col min="11524" max="11524" width="9.85546875" style="610" customWidth="1"/>
    <col min="11525" max="11525" width="9.28515625" style="610" customWidth="1"/>
    <col min="11526" max="11526" width="69" style="610" customWidth="1"/>
    <col min="11527" max="11527" width="22" style="610" customWidth="1"/>
    <col min="11528" max="11528" width="22.28515625" style="610" customWidth="1"/>
    <col min="11529" max="11529" width="22.7109375" style="610" customWidth="1"/>
    <col min="11530" max="11530" width="13.85546875" style="610" customWidth="1"/>
    <col min="11531" max="11776" width="9.140625" style="610"/>
    <col min="11777" max="11777" width="15.85546875" style="610" customWidth="1"/>
    <col min="11778" max="11779" width="10.5703125" style="610" customWidth="1"/>
    <col min="11780" max="11780" width="9.85546875" style="610" customWidth="1"/>
    <col min="11781" max="11781" width="9.28515625" style="610" customWidth="1"/>
    <col min="11782" max="11782" width="69" style="610" customWidth="1"/>
    <col min="11783" max="11783" width="22" style="610" customWidth="1"/>
    <col min="11784" max="11784" width="22.28515625" style="610" customWidth="1"/>
    <col min="11785" max="11785" width="22.7109375" style="610" customWidth="1"/>
    <col min="11786" max="11786" width="13.85546875" style="610" customWidth="1"/>
    <col min="11787" max="12032" width="9.140625" style="610"/>
    <col min="12033" max="12033" width="15.85546875" style="610" customWidth="1"/>
    <col min="12034" max="12035" width="10.5703125" style="610" customWidth="1"/>
    <col min="12036" max="12036" width="9.85546875" style="610" customWidth="1"/>
    <col min="12037" max="12037" width="9.28515625" style="610" customWidth="1"/>
    <col min="12038" max="12038" width="69" style="610" customWidth="1"/>
    <col min="12039" max="12039" width="22" style="610" customWidth="1"/>
    <col min="12040" max="12040" width="22.28515625" style="610" customWidth="1"/>
    <col min="12041" max="12041" width="22.7109375" style="610" customWidth="1"/>
    <col min="12042" max="12042" width="13.85546875" style="610" customWidth="1"/>
    <col min="12043" max="12288" width="9.140625" style="610"/>
    <col min="12289" max="12289" width="15.85546875" style="610" customWidth="1"/>
    <col min="12290" max="12291" width="10.5703125" style="610" customWidth="1"/>
    <col min="12292" max="12292" width="9.85546875" style="610" customWidth="1"/>
    <col min="12293" max="12293" width="9.28515625" style="610" customWidth="1"/>
    <col min="12294" max="12294" width="69" style="610" customWidth="1"/>
    <col min="12295" max="12295" width="22" style="610" customWidth="1"/>
    <col min="12296" max="12296" width="22.28515625" style="610" customWidth="1"/>
    <col min="12297" max="12297" width="22.7109375" style="610" customWidth="1"/>
    <col min="12298" max="12298" width="13.85546875" style="610" customWidth="1"/>
    <col min="12299" max="12544" width="9.140625" style="610"/>
    <col min="12545" max="12545" width="15.85546875" style="610" customWidth="1"/>
    <col min="12546" max="12547" width="10.5703125" style="610" customWidth="1"/>
    <col min="12548" max="12548" width="9.85546875" style="610" customWidth="1"/>
    <col min="12549" max="12549" width="9.28515625" style="610" customWidth="1"/>
    <col min="12550" max="12550" width="69" style="610" customWidth="1"/>
    <col min="12551" max="12551" width="22" style="610" customWidth="1"/>
    <col min="12552" max="12552" width="22.28515625" style="610" customWidth="1"/>
    <col min="12553" max="12553" width="22.7109375" style="610" customWidth="1"/>
    <col min="12554" max="12554" width="13.85546875" style="610" customWidth="1"/>
    <col min="12555" max="12800" width="9.140625" style="610"/>
    <col min="12801" max="12801" width="15.85546875" style="610" customWidth="1"/>
    <col min="12802" max="12803" width="10.5703125" style="610" customWidth="1"/>
    <col min="12804" max="12804" width="9.85546875" style="610" customWidth="1"/>
    <col min="12805" max="12805" width="9.28515625" style="610" customWidth="1"/>
    <col min="12806" max="12806" width="69" style="610" customWidth="1"/>
    <col min="12807" max="12807" width="22" style="610" customWidth="1"/>
    <col min="12808" max="12808" width="22.28515625" style="610" customWidth="1"/>
    <col min="12809" max="12809" width="22.7109375" style="610" customWidth="1"/>
    <col min="12810" max="12810" width="13.85546875" style="610" customWidth="1"/>
    <col min="12811" max="13056" width="9.140625" style="610"/>
    <col min="13057" max="13057" width="15.85546875" style="610" customWidth="1"/>
    <col min="13058" max="13059" width="10.5703125" style="610" customWidth="1"/>
    <col min="13060" max="13060" width="9.85546875" style="610" customWidth="1"/>
    <col min="13061" max="13061" width="9.28515625" style="610" customWidth="1"/>
    <col min="13062" max="13062" width="69" style="610" customWidth="1"/>
    <col min="13063" max="13063" width="22" style="610" customWidth="1"/>
    <col min="13064" max="13064" width="22.28515625" style="610" customWidth="1"/>
    <col min="13065" max="13065" width="22.7109375" style="610" customWidth="1"/>
    <col min="13066" max="13066" width="13.85546875" style="610" customWidth="1"/>
    <col min="13067" max="13312" width="9.140625" style="610"/>
    <col min="13313" max="13313" width="15.85546875" style="610" customWidth="1"/>
    <col min="13314" max="13315" width="10.5703125" style="610" customWidth="1"/>
    <col min="13316" max="13316" width="9.85546875" style="610" customWidth="1"/>
    <col min="13317" max="13317" width="9.28515625" style="610" customWidth="1"/>
    <col min="13318" max="13318" width="69" style="610" customWidth="1"/>
    <col min="13319" max="13319" width="22" style="610" customWidth="1"/>
    <col min="13320" max="13320" width="22.28515625" style="610" customWidth="1"/>
    <col min="13321" max="13321" width="22.7109375" style="610" customWidth="1"/>
    <col min="13322" max="13322" width="13.85546875" style="610" customWidth="1"/>
    <col min="13323" max="13568" width="9.140625" style="610"/>
    <col min="13569" max="13569" width="15.85546875" style="610" customWidth="1"/>
    <col min="13570" max="13571" width="10.5703125" style="610" customWidth="1"/>
    <col min="13572" max="13572" width="9.85546875" style="610" customWidth="1"/>
    <col min="13573" max="13573" width="9.28515625" style="610" customWidth="1"/>
    <col min="13574" max="13574" width="69" style="610" customWidth="1"/>
    <col min="13575" max="13575" width="22" style="610" customWidth="1"/>
    <col min="13576" max="13576" width="22.28515625" style="610" customWidth="1"/>
    <col min="13577" max="13577" width="22.7109375" style="610" customWidth="1"/>
    <col min="13578" max="13578" width="13.85546875" style="610" customWidth="1"/>
    <col min="13579" max="13824" width="9.140625" style="610"/>
    <col min="13825" max="13825" width="15.85546875" style="610" customWidth="1"/>
    <col min="13826" max="13827" width="10.5703125" style="610" customWidth="1"/>
    <col min="13828" max="13828" width="9.85546875" style="610" customWidth="1"/>
    <col min="13829" max="13829" width="9.28515625" style="610" customWidth="1"/>
    <col min="13830" max="13830" width="69" style="610" customWidth="1"/>
    <col min="13831" max="13831" width="22" style="610" customWidth="1"/>
    <col min="13832" max="13832" width="22.28515625" style="610" customWidth="1"/>
    <col min="13833" max="13833" width="22.7109375" style="610" customWidth="1"/>
    <col min="13834" max="13834" width="13.85546875" style="610" customWidth="1"/>
    <col min="13835" max="14080" width="9.140625" style="610"/>
    <col min="14081" max="14081" width="15.85546875" style="610" customWidth="1"/>
    <col min="14082" max="14083" width="10.5703125" style="610" customWidth="1"/>
    <col min="14084" max="14084" width="9.85546875" style="610" customWidth="1"/>
    <col min="14085" max="14085" width="9.28515625" style="610" customWidth="1"/>
    <col min="14086" max="14086" width="69" style="610" customWidth="1"/>
    <col min="14087" max="14087" width="22" style="610" customWidth="1"/>
    <col min="14088" max="14088" width="22.28515625" style="610" customWidth="1"/>
    <col min="14089" max="14089" width="22.7109375" style="610" customWidth="1"/>
    <col min="14090" max="14090" width="13.85546875" style="610" customWidth="1"/>
    <col min="14091" max="14336" width="9.140625" style="610"/>
    <col min="14337" max="14337" width="15.85546875" style="610" customWidth="1"/>
    <col min="14338" max="14339" width="10.5703125" style="610" customWidth="1"/>
    <col min="14340" max="14340" width="9.85546875" style="610" customWidth="1"/>
    <col min="14341" max="14341" width="9.28515625" style="610" customWidth="1"/>
    <col min="14342" max="14342" width="69" style="610" customWidth="1"/>
    <col min="14343" max="14343" width="22" style="610" customWidth="1"/>
    <col min="14344" max="14344" width="22.28515625" style="610" customWidth="1"/>
    <col min="14345" max="14345" width="22.7109375" style="610" customWidth="1"/>
    <col min="14346" max="14346" width="13.85546875" style="610" customWidth="1"/>
    <col min="14347" max="14592" width="9.140625" style="610"/>
    <col min="14593" max="14593" width="15.85546875" style="610" customWidth="1"/>
    <col min="14594" max="14595" width="10.5703125" style="610" customWidth="1"/>
    <col min="14596" max="14596" width="9.85546875" style="610" customWidth="1"/>
    <col min="14597" max="14597" width="9.28515625" style="610" customWidth="1"/>
    <col min="14598" max="14598" width="69" style="610" customWidth="1"/>
    <col min="14599" max="14599" width="22" style="610" customWidth="1"/>
    <col min="14600" max="14600" width="22.28515625" style="610" customWidth="1"/>
    <col min="14601" max="14601" width="22.7109375" style="610" customWidth="1"/>
    <col min="14602" max="14602" width="13.85546875" style="610" customWidth="1"/>
    <col min="14603" max="14848" width="9.140625" style="610"/>
    <col min="14849" max="14849" width="15.85546875" style="610" customWidth="1"/>
    <col min="14850" max="14851" width="10.5703125" style="610" customWidth="1"/>
    <col min="14852" max="14852" width="9.85546875" style="610" customWidth="1"/>
    <col min="14853" max="14853" width="9.28515625" style="610" customWidth="1"/>
    <col min="14854" max="14854" width="69" style="610" customWidth="1"/>
    <col min="14855" max="14855" width="22" style="610" customWidth="1"/>
    <col min="14856" max="14856" width="22.28515625" style="610" customWidth="1"/>
    <col min="14857" max="14857" width="22.7109375" style="610" customWidth="1"/>
    <col min="14858" max="14858" width="13.85546875" style="610" customWidth="1"/>
    <col min="14859" max="15104" width="9.140625" style="610"/>
    <col min="15105" max="15105" width="15.85546875" style="610" customWidth="1"/>
    <col min="15106" max="15107" width="10.5703125" style="610" customWidth="1"/>
    <col min="15108" max="15108" width="9.85546875" style="610" customWidth="1"/>
    <col min="15109" max="15109" width="9.28515625" style="610" customWidth="1"/>
    <col min="15110" max="15110" width="69" style="610" customWidth="1"/>
    <col min="15111" max="15111" width="22" style="610" customWidth="1"/>
    <col min="15112" max="15112" width="22.28515625" style="610" customWidth="1"/>
    <col min="15113" max="15113" width="22.7109375" style="610" customWidth="1"/>
    <col min="15114" max="15114" width="13.85546875" style="610" customWidth="1"/>
    <col min="15115" max="15360" width="9.140625" style="610"/>
    <col min="15361" max="15361" width="15.85546875" style="610" customWidth="1"/>
    <col min="15362" max="15363" width="10.5703125" style="610" customWidth="1"/>
    <col min="15364" max="15364" width="9.85546875" style="610" customWidth="1"/>
    <col min="15365" max="15365" width="9.28515625" style="610" customWidth="1"/>
    <col min="15366" max="15366" width="69" style="610" customWidth="1"/>
    <col min="15367" max="15367" width="22" style="610" customWidth="1"/>
    <col min="15368" max="15368" width="22.28515625" style="610" customWidth="1"/>
    <col min="15369" max="15369" width="22.7109375" style="610" customWidth="1"/>
    <col min="15370" max="15370" width="13.85546875" style="610" customWidth="1"/>
    <col min="15371" max="15616" width="9.140625" style="610"/>
    <col min="15617" max="15617" width="15.85546875" style="610" customWidth="1"/>
    <col min="15618" max="15619" width="10.5703125" style="610" customWidth="1"/>
    <col min="15620" max="15620" width="9.85546875" style="610" customWidth="1"/>
    <col min="15621" max="15621" width="9.28515625" style="610" customWidth="1"/>
    <col min="15622" max="15622" width="69" style="610" customWidth="1"/>
    <col min="15623" max="15623" width="22" style="610" customWidth="1"/>
    <col min="15624" max="15624" width="22.28515625" style="610" customWidth="1"/>
    <col min="15625" max="15625" width="22.7109375" style="610" customWidth="1"/>
    <col min="15626" max="15626" width="13.85546875" style="610" customWidth="1"/>
    <col min="15627" max="15872" width="9.140625" style="610"/>
    <col min="15873" max="15873" width="15.85546875" style="610" customWidth="1"/>
    <col min="15874" max="15875" width="10.5703125" style="610" customWidth="1"/>
    <col min="15876" max="15876" width="9.85546875" style="610" customWidth="1"/>
    <col min="15877" max="15877" width="9.28515625" style="610" customWidth="1"/>
    <col min="15878" max="15878" width="69" style="610" customWidth="1"/>
    <col min="15879" max="15879" width="22" style="610" customWidth="1"/>
    <col min="15880" max="15880" width="22.28515625" style="610" customWidth="1"/>
    <col min="15881" max="15881" width="22.7109375" style="610" customWidth="1"/>
    <col min="15882" max="15882" width="13.85546875" style="610" customWidth="1"/>
    <col min="15883" max="16128" width="9.140625" style="610"/>
    <col min="16129" max="16129" width="15.85546875" style="610" customWidth="1"/>
    <col min="16130" max="16131" width="10.5703125" style="610" customWidth="1"/>
    <col min="16132" max="16132" width="9.85546875" style="610" customWidth="1"/>
    <col min="16133" max="16133" width="9.28515625" style="610" customWidth="1"/>
    <col min="16134" max="16134" width="69" style="610" customWidth="1"/>
    <col min="16135" max="16135" width="22" style="610" customWidth="1"/>
    <col min="16136" max="16136" width="22.28515625" style="610" customWidth="1"/>
    <col min="16137" max="16137" width="22.7109375" style="610" customWidth="1"/>
    <col min="16138" max="16138" width="13.85546875" style="610" customWidth="1"/>
    <col min="16139" max="16384" width="9.140625" style="610"/>
  </cols>
  <sheetData>
    <row r="1" spans="1:10" ht="15">
      <c r="G1" s="611"/>
      <c r="H1" s="611"/>
    </row>
    <row r="3" spans="1:10" ht="23.25">
      <c r="A3" s="612" t="s">
        <v>548</v>
      </c>
      <c r="B3" s="613"/>
      <c r="C3" s="613"/>
      <c r="D3" s="613"/>
      <c r="E3" s="613"/>
      <c r="F3" s="613"/>
      <c r="G3" s="613"/>
      <c r="H3" s="613"/>
      <c r="I3" s="614"/>
    </row>
    <row r="4" spans="1:10" ht="24.75" customHeight="1">
      <c r="A4" s="612" t="s">
        <v>549</v>
      </c>
      <c r="B4" s="612"/>
      <c r="C4" s="612"/>
      <c r="D4" s="612"/>
      <c r="E4" s="615"/>
      <c r="F4" s="615"/>
      <c r="G4" s="614"/>
      <c r="H4" s="614"/>
      <c r="I4" s="614"/>
    </row>
    <row r="5" spans="1:10" ht="15.75" thickBot="1">
      <c r="B5" s="616"/>
      <c r="C5" s="616"/>
      <c r="G5" s="617"/>
      <c r="H5" s="617"/>
      <c r="I5" s="611"/>
      <c r="J5" s="618" t="s">
        <v>493</v>
      </c>
    </row>
    <row r="6" spans="1:10" ht="24" customHeight="1">
      <c r="A6" s="619" t="s">
        <v>550</v>
      </c>
      <c r="B6" s="620" t="s">
        <v>551</v>
      </c>
      <c r="C6" s="621"/>
      <c r="D6" s="621"/>
      <c r="E6" s="622"/>
      <c r="F6" s="623" t="s">
        <v>552</v>
      </c>
      <c r="G6" s="623" t="s">
        <v>553</v>
      </c>
      <c r="H6" s="623" t="s">
        <v>554</v>
      </c>
      <c r="I6" s="623" t="s">
        <v>513</v>
      </c>
      <c r="J6" s="623" t="s">
        <v>555</v>
      </c>
    </row>
    <row r="7" spans="1:10" ht="17.25" customHeight="1">
      <c r="A7" s="624" t="s">
        <v>556</v>
      </c>
      <c r="B7" s="625" t="s">
        <v>557</v>
      </c>
      <c r="C7" s="626" t="s">
        <v>558</v>
      </c>
      <c r="D7" s="627" t="s">
        <v>559</v>
      </c>
      <c r="E7" s="628" t="s">
        <v>560</v>
      </c>
      <c r="F7" s="629"/>
      <c r="G7" s="630" t="s">
        <v>515</v>
      </c>
      <c r="H7" s="630" t="s">
        <v>561</v>
      </c>
      <c r="I7" s="630" t="s">
        <v>562</v>
      </c>
      <c r="J7" s="630" t="s">
        <v>563</v>
      </c>
    </row>
    <row r="8" spans="1:10" ht="15">
      <c r="A8" s="631" t="s">
        <v>564</v>
      </c>
      <c r="B8" s="632" t="s">
        <v>565</v>
      </c>
      <c r="C8" s="626"/>
      <c r="D8" s="626"/>
      <c r="E8" s="633" t="s">
        <v>566</v>
      </c>
      <c r="F8" s="634"/>
      <c r="G8" s="630" t="s">
        <v>522</v>
      </c>
      <c r="H8" s="630" t="s">
        <v>567</v>
      </c>
      <c r="I8" s="635" t="s">
        <v>568</v>
      </c>
      <c r="J8" s="636" t="s">
        <v>569</v>
      </c>
    </row>
    <row r="9" spans="1:10" ht="15.75" thickBot="1">
      <c r="A9" s="631" t="s">
        <v>570</v>
      </c>
      <c r="B9" s="637"/>
      <c r="C9" s="638"/>
      <c r="D9" s="638"/>
      <c r="E9" s="639"/>
      <c r="F9" s="640"/>
      <c r="G9" s="635"/>
      <c r="H9" s="641" t="s">
        <v>571</v>
      </c>
      <c r="I9" s="642" t="s">
        <v>572</v>
      </c>
      <c r="J9" s="643"/>
    </row>
    <row r="10" spans="1:10" ht="15" thickBot="1">
      <c r="A10" s="644" t="s">
        <v>0</v>
      </c>
      <c r="B10" s="645" t="s">
        <v>573</v>
      </c>
      <c r="C10" s="646" t="s">
        <v>574</v>
      </c>
      <c r="D10" s="646" t="s">
        <v>575</v>
      </c>
      <c r="E10" s="647" t="s">
        <v>576</v>
      </c>
      <c r="F10" s="647" t="s">
        <v>577</v>
      </c>
      <c r="G10" s="647">
        <v>1</v>
      </c>
      <c r="H10" s="647">
        <v>2</v>
      </c>
      <c r="I10" s="647">
        <v>3</v>
      </c>
      <c r="J10" s="647">
        <v>4</v>
      </c>
    </row>
    <row r="11" spans="1:10" ht="24.75" customHeight="1">
      <c r="A11" s="648" t="s">
        <v>578</v>
      </c>
      <c r="B11" s="649" t="s">
        <v>579</v>
      </c>
      <c r="C11" s="650"/>
      <c r="D11" s="651"/>
      <c r="E11" s="652"/>
      <c r="F11" s="653" t="s">
        <v>532</v>
      </c>
      <c r="G11" s="654">
        <f>SUM(G12+G20+G32+G86)</f>
        <v>112907000</v>
      </c>
      <c r="H11" s="654">
        <f>SUM(H12+H20+H32+H86)</f>
        <v>118521076</v>
      </c>
      <c r="I11" s="654">
        <f>SUM(I12+I20+I32+I86)</f>
        <v>84827350</v>
      </c>
      <c r="J11" s="655">
        <f t="shared" ref="J11:J17" si="0">SUM($I11/H11)*100</f>
        <v>71.571532138300881</v>
      </c>
    </row>
    <row r="12" spans="1:10" ht="18.95" customHeight="1">
      <c r="A12" s="656" t="s">
        <v>578</v>
      </c>
      <c r="B12" s="657"/>
      <c r="C12" s="658" t="s">
        <v>580</v>
      </c>
      <c r="D12" s="658"/>
      <c r="E12" s="659"/>
      <c r="F12" s="660" t="s">
        <v>581</v>
      </c>
      <c r="G12" s="661">
        <f>SUM(G13+G14+G16+G17+G18+G19)</f>
        <v>52881000</v>
      </c>
      <c r="H12" s="661">
        <f>SUM(H13+H14+H16+H17+H18+H19)</f>
        <v>53229000</v>
      </c>
      <c r="I12" s="661">
        <f>SUM(I13+I14+I16+I17+I18+I19)</f>
        <v>39297129</v>
      </c>
      <c r="J12" s="662">
        <f t="shared" si="0"/>
        <v>73.826540043961003</v>
      </c>
    </row>
    <row r="13" spans="1:10" ht="18.95" customHeight="1">
      <c r="A13" s="663" t="s">
        <v>578</v>
      </c>
      <c r="B13" s="657"/>
      <c r="C13" s="658"/>
      <c r="D13" s="664" t="s">
        <v>582</v>
      </c>
      <c r="E13" s="665"/>
      <c r="F13" s="666" t="s">
        <v>583</v>
      </c>
      <c r="G13" s="667">
        <v>48706255</v>
      </c>
      <c r="H13" s="667">
        <v>49053240</v>
      </c>
      <c r="I13" s="667">
        <v>37824797</v>
      </c>
      <c r="J13" s="668">
        <f t="shared" si="0"/>
        <v>77.109681236142606</v>
      </c>
    </row>
    <row r="14" spans="1:10" ht="18.95" customHeight="1">
      <c r="A14" s="663" t="s">
        <v>578</v>
      </c>
      <c r="B14" s="657"/>
      <c r="C14" s="658"/>
      <c r="D14" s="664" t="s">
        <v>584</v>
      </c>
      <c r="E14" s="665"/>
      <c r="F14" s="666" t="s">
        <v>585</v>
      </c>
      <c r="G14" s="667">
        <f>SUM(G15:G15)</f>
        <v>253660</v>
      </c>
      <c r="H14" s="667">
        <f>SUM(H15:H15)</f>
        <v>252060</v>
      </c>
      <c r="I14" s="667">
        <f>SUM(I15:I15)</f>
        <v>197166</v>
      </c>
      <c r="J14" s="668">
        <f t="shared" si="0"/>
        <v>78.22185194001429</v>
      </c>
    </row>
    <row r="15" spans="1:10" ht="18.95" customHeight="1">
      <c r="A15" s="669" t="s">
        <v>578</v>
      </c>
      <c r="B15" s="670"/>
      <c r="C15" s="671"/>
      <c r="D15" s="672"/>
      <c r="E15" s="673" t="s">
        <v>586</v>
      </c>
      <c r="F15" s="674" t="s">
        <v>587</v>
      </c>
      <c r="G15" s="675">
        <v>253660</v>
      </c>
      <c r="H15" s="675">
        <v>252060</v>
      </c>
      <c r="I15" s="675">
        <v>197166</v>
      </c>
      <c r="J15" s="676">
        <f t="shared" si="0"/>
        <v>78.22185194001429</v>
      </c>
    </row>
    <row r="16" spans="1:10" ht="18.95" customHeight="1">
      <c r="A16" s="663" t="s">
        <v>578</v>
      </c>
      <c r="B16" s="657"/>
      <c r="C16" s="658"/>
      <c r="D16" s="664" t="s">
        <v>588</v>
      </c>
      <c r="E16" s="665"/>
      <c r="F16" s="666" t="s">
        <v>589</v>
      </c>
      <c r="G16" s="667">
        <v>12845</v>
      </c>
      <c r="H16" s="667">
        <v>15960</v>
      </c>
      <c r="I16" s="667">
        <v>6954</v>
      </c>
      <c r="J16" s="668">
        <f t="shared" si="0"/>
        <v>43.571428571428569</v>
      </c>
    </row>
    <row r="17" spans="1:10" ht="18.95" customHeight="1">
      <c r="A17" s="663" t="s">
        <v>578</v>
      </c>
      <c r="B17" s="657"/>
      <c r="C17" s="658"/>
      <c r="D17" s="664" t="s">
        <v>590</v>
      </c>
      <c r="E17" s="665"/>
      <c r="F17" s="666" t="s">
        <v>591</v>
      </c>
      <c r="G17" s="667">
        <v>3908240</v>
      </c>
      <c r="H17" s="667">
        <v>3907740</v>
      </c>
      <c r="I17" s="667">
        <v>1268212</v>
      </c>
      <c r="J17" s="668">
        <f t="shared" si="0"/>
        <v>32.453848004217271</v>
      </c>
    </row>
    <row r="18" spans="1:10" ht="18.95" hidden="1" customHeight="1">
      <c r="A18" s="663"/>
      <c r="B18" s="657"/>
      <c r="C18" s="658"/>
      <c r="D18" s="664" t="s">
        <v>592</v>
      </c>
      <c r="E18" s="665"/>
      <c r="F18" s="666" t="s">
        <v>593</v>
      </c>
      <c r="G18" s="667">
        <v>0</v>
      </c>
      <c r="H18" s="667">
        <v>0</v>
      </c>
      <c r="I18" s="667">
        <v>0</v>
      </c>
      <c r="J18" s="668">
        <v>0</v>
      </c>
    </row>
    <row r="19" spans="1:10" ht="18.95" hidden="1" customHeight="1">
      <c r="A19" s="663"/>
      <c r="B19" s="657"/>
      <c r="C19" s="658"/>
      <c r="D19" s="664" t="s">
        <v>594</v>
      </c>
      <c r="E19" s="665"/>
      <c r="F19" s="666" t="s">
        <v>595</v>
      </c>
      <c r="G19" s="667">
        <v>0</v>
      </c>
      <c r="H19" s="667">
        <v>0</v>
      </c>
      <c r="I19" s="667">
        <v>0</v>
      </c>
      <c r="J19" s="668">
        <v>0</v>
      </c>
    </row>
    <row r="20" spans="1:10" ht="18.95" customHeight="1">
      <c r="A20" s="656" t="s">
        <v>578</v>
      </c>
      <c r="B20" s="677"/>
      <c r="C20" s="678" t="s">
        <v>596</v>
      </c>
      <c r="D20" s="678"/>
      <c r="E20" s="679"/>
      <c r="F20" s="680" t="s">
        <v>597</v>
      </c>
      <c r="G20" s="681">
        <f>SUM(G21+G22+G23+G31)</f>
        <v>20507804</v>
      </c>
      <c r="H20" s="681">
        <f>SUM(H21+H22+H23+H31)</f>
        <v>20604000</v>
      </c>
      <c r="I20" s="682">
        <f>SUM(I21+I22+I23+I31)</f>
        <v>15061913</v>
      </c>
      <c r="J20" s="662">
        <f t="shared" ref="J20:J49" si="1">SUM($I20/H20)*100</f>
        <v>73.10188798291594</v>
      </c>
    </row>
    <row r="21" spans="1:10" ht="18.95" customHeight="1">
      <c r="A21" s="663" t="s">
        <v>578</v>
      </c>
      <c r="B21" s="670"/>
      <c r="C21" s="671"/>
      <c r="D21" s="683" t="s">
        <v>598</v>
      </c>
      <c r="E21" s="684"/>
      <c r="F21" s="685" t="s">
        <v>599</v>
      </c>
      <c r="G21" s="667">
        <f>3991137+2800</f>
        <v>3993937</v>
      </c>
      <c r="H21" s="667">
        <v>4010053</v>
      </c>
      <c r="I21" s="667">
        <v>3038426</v>
      </c>
      <c r="J21" s="668">
        <f t="shared" si="1"/>
        <v>75.770220493345093</v>
      </c>
    </row>
    <row r="22" spans="1:10" ht="18.95" customHeight="1">
      <c r="A22" s="663" t="s">
        <v>578</v>
      </c>
      <c r="B22" s="670"/>
      <c r="C22" s="671"/>
      <c r="D22" s="683" t="s">
        <v>600</v>
      </c>
      <c r="E22" s="684"/>
      <c r="F22" s="685" t="s">
        <v>601</v>
      </c>
      <c r="G22" s="667">
        <f>1370011+5200</f>
        <v>1375211</v>
      </c>
      <c r="H22" s="667">
        <v>1384275</v>
      </c>
      <c r="I22" s="667">
        <v>990913</v>
      </c>
      <c r="J22" s="668">
        <f t="shared" si="1"/>
        <v>71.583536508280503</v>
      </c>
    </row>
    <row r="23" spans="1:10" ht="18.95" customHeight="1">
      <c r="A23" s="663" t="s">
        <v>578</v>
      </c>
      <c r="B23" s="670"/>
      <c r="C23" s="671"/>
      <c r="D23" s="683" t="s">
        <v>602</v>
      </c>
      <c r="E23" s="684"/>
      <c r="F23" s="685" t="s">
        <v>603</v>
      </c>
      <c r="G23" s="667">
        <f>SUM(G24:G30)</f>
        <v>13262246</v>
      </c>
      <c r="H23" s="667">
        <f>SUM(H24:H30)</f>
        <v>13324418</v>
      </c>
      <c r="I23" s="667">
        <f>SUM(I24:I30)</f>
        <v>9902066</v>
      </c>
      <c r="J23" s="668">
        <f t="shared" si="1"/>
        <v>74.315185849017951</v>
      </c>
    </row>
    <row r="24" spans="1:10" ht="18.95" customHeight="1">
      <c r="A24" s="669" t="s">
        <v>578</v>
      </c>
      <c r="B24" s="670"/>
      <c r="C24" s="671"/>
      <c r="D24" s="672"/>
      <c r="E24" s="673" t="s">
        <v>604</v>
      </c>
      <c r="F24" s="686" t="s">
        <v>605</v>
      </c>
      <c r="G24" s="675">
        <f>750575+1120</f>
        <v>751695</v>
      </c>
      <c r="H24" s="675">
        <v>755220</v>
      </c>
      <c r="I24" s="687">
        <v>554675</v>
      </c>
      <c r="J24" s="676">
        <f t="shared" si="1"/>
        <v>73.445486083525338</v>
      </c>
    </row>
    <row r="25" spans="1:10" ht="18.95" customHeight="1">
      <c r="A25" s="669" t="s">
        <v>578</v>
      </c>
      <c r="B25" s="670"/>
      <c r="C25" s="671"/>
      <c r="D25" s="672"/>
      <c r="E25" s="673" t="s">
        <v>606</v>
      </c>
      <c r="F25" s="674" t="s">
        <v>607</v>
      </c>
      <c r="G25" s="675">
        <f>7398358+11200</f>
        <v>7409558</v>
      </c>
      <c r="H25" s="675">
        <v>7444299</v>
      </c>
      <c r="I25" s="687">
        <v>5547835</v>
      </c>
      <c r="J25" s="676">
        <f t="shared" si="1"/>
        <v>74.524612727135221</v>
      </c>
    </row>
    <row r="26" spans="1:10" ht="18.95" customHeight="1">
      <c r="A26" s="669" t="s">
        <v>578</v>
      </c>
      <c r="B26" s="670"/>
      <c r="C26" s="671"/>
      <c r="D26" s="672"/>
      <c r="E26" s="673" t="s">
        <v>608</v>
      </c>
      <c r="F26" s="688" t="s">
        <v>609</v>
      </c>
      <c r="G26" s="675">
        <f>428905+640</f>
        <v>429545</v>
      </c>
      <c r="H26" s="675">
        <v>431557</v>
      </c>
      <c r="I26" s="687">
        <v>319146</v>
      </c>
      <c r="J26" s="676">
        <f t="shared" si="1"/>
        <v>73.952224155789381</v>
      </c>
    </row>
    <row r="27" spans="1:10" ht="18.95" customHeight="1">
      <c r="A27" s="669" t="s">
        <v>578</v>
      </c>
      <c r="B27" s="670"/>
      <c r="C27" s="671"/>
      <c r="D27" s="672"/>
      <c r="E27" s="673" t="s">
        <v>610</v>
      </c>
      <c r="F27" s="688" t="s">
        <v>611</v>
      </c>
      <c r="G27" s="675">
        <f>1554743+2400</f>
        <v>1557143</v>
      </c>
      <c r="H27" s="675">
        <v>1564442</v>
      </c>
      <c r="I27" s="687">
        <v>1127079</v>
      </c>
      <c r="J27" s="676">
        <f t="shared" si="1"/>
        <v>72.043514556627869</v>
      </c>
    </row>
    <row r="28" spans="1:10" ht="18.95" customHeight="1">
      <c r="A28" s="669" t="s">
        <v>578</v>
      </c>
      <c r="B28" s="670"/>
      <c r="C28" s="671"/>
      <c r="D28" s="672"/>
      <c r="E28" s="673" t="s">
        <v>612</v>
      </c>
      <c r="F28" s="688" t="s">
        <v>613</v>
      </c>
      <c r="G28" s="675">
        <f>509326+800</f>
        <v>510126</v>
      </c>
      <c r="H28" s="675">
        <v>512516</v>
      </c>
      <c r="I28" s="687">
        <v>371512</v>
      </c>
      <c r="J28" s="676">
        <f t="shared" si="1"/>
        <v>72.487883305106564</v>
      </c>
    </row>
    <row r="29" spans="1:10" ht="18.95" customHeight="1">
      <c r="A29" s="669" t="s">
        <v>578</v>
      </c>
      <c r="B29" s="670"/>
      <c r="C29" s="671"/>
      <c r="D29" s="672"/>
      <c r="E29" s="673" t="s">
        <v>614</v>
      </c>
      <c r="F29" s="688" t="s">
        <v>615</v>
      </c>
      <c r="G29" s="675">
        <f>134047+200</f>
        <v>134247</v>
      </c>
      <c r="H29" s="675">
        <v>134876</v>
      </c>
      <c r="I29" s="687">
        <v>99344</v>
      </c>
      <c r="J29" s="676">
        <f t="shared" si="1"/>
        <v>73.655802366618232</v>
      </c>
    </row>
    <row r="30" spans="1:10" ht="18.95" customHeight="1">
      <c r="A30" s="669" t="s">
        <v>578</v>
      </c>
      <c r="B30" s="670"/>
      <c r="C30" s="671"/>
      <c r="D30" s="672"/>
      <c r="E30" s="673" t="s">
        <v>616</v>
      </c>
      <c r="F30" s="688" t="s">
        <v>617</v>
      </c>
      <c r="G30" s="675">
        <f>2466132+3800</f>
        <v>2469932</v>
      </c>
      <c r="H30" s="675">
        <v>2481508</v>
      </c>
      <c r="I30" s="687">
        <v>1882475</v>
      </c>
      <c r="J30" s="676">
        <f t="shared" si="1"/>
        <v>75.860122151530447</v>
      </c>
    </row>
    <row r="31" spans="1:10" ht="18.95" customHeight="1">
      <c r="A31" s="663" t="s">
        <v>578</v>
      </c>
      <c r="B31" s="670"/>
      <c r="C31" s="671"/>
      <c r="D31" s="683" t="s">
        <v>618</v>
      </c>
      <c r="E31" s="689"/>
      <c r="F31" s="690" t="s">
        <v>619</v>
      </c>
      <c r="G31" s="667">
        <v>1876410</v>
      </c>
      <c r="H31" s="667">
        <v>1885254</v>
      </c>
      <c r="I31" s="667">
        <v>1130508</v>
      </c>
      <c r="J31" s="668">
        <f t="shared" si="1"/>
        <v>59.965818929438683</v>
      </c>
    </row>
    <row r="32" spans="1:10" ht="18.95" customHeight="1">
      <c r="A32" s="656" t="s">
        <v>578</v>
      </c>
      <c r="B32" s="677"/>
      <c r="C32" s="691" t="s">
        <v>620</v>
      </c>
      <c r="D32" s="678"/>
      <c r="E32" s="692"/>
      <c r="F32" s="680" t="s">
        <v>621</v>
      </c>
      <c r="G32" s="693">
        <f>SUM(G33+G37+G42+G52+G64+G58+G67)</f>
        <v>38624517</v>
      </c>
      <c r="H32" s="693">
        <f>SUM(H33+H37+H42+H52+H64+H58+H67)</f>
        <v>43759814</v>
      </c>
      <c r="I32" s="694">
        <f>SUM(I33+I37+I42+I52+I64+I58+I67)</f>
        <v>29914852</v>
      </c>
      <c r="J32" s="662">
        <f t="shared" si="1"/>
        <v>68.361469726539511</v>
      </c>
    </row>
    <row r="33" spans="1:10" ht="18.95" customHeight="1">
      <c r="A33" s="663" t="s">
        <v>578</v>
      </c>
      <c r="B33" s="695"/>
      <c r="C33" s="696"/>
      <c r="D33" s="664" t="s">
        <v>622</v>
      </c>
      <c r="E33" s="697"/>
      <c r="F33" s="666" t="s">
        <v>623</v>
      </c>
      <c r="G33" s="698">
        <f>SUM(G34:G36)</f>
        <v>192865</v>
      </c>
      <c r="H33" s="698">
        <f>SUM(H34:H36)</f>
        <v>204509</v>
      </c>
      <c r="I33" s="698">
        <f>SUM(I34:I36)</f>
        <v>139952</v>
      </c>
      <c r="J33" s="668">
        <f t="shared" si="1"/>
        <v>68.43317409013784</v>
      </c>
    </row>
    <row r="34" spans="1:10" ht="18.95" customHeight="1">
      <c r="A34" s="669" t="s">
        <v>578</v>
      </c>
      <c r="B34" s="695"/>
      <c r="C34" s="699"/>
      <c r="D34" s="700"/>
      <c r="E34" s="701">
        <v>631001</v>
      </c>
      <c r="F34" s="702" t="s">
        <v>624</v>
      </c>
      <c r="G34" s="703">
        <v>160233</v>
      </c>
      <c r="H34" s="703">
        <v>172539</v>
      </c>
      <c r="I34" s="703">
        <v>128487</v>
      </c>
      <c r="J34" s="676">
        <f t="shared" si="1"/>
        <v>74.468381061673014</v>
      </c>
    </row>
    <row r="35" spans="1:10" ht="18.95" customHeight="1">
      <c r="A35" s="669" t="s">
        <v>578</v>
      </c>
      <c r="B35" s="695"/>
      <c r="C35" s="699"/>
      <c r="D35" s="700"/>
      <c r="E35" s="701">
        <v>631002</v>
      </c>
      <c r="F35" s="702" t="s">
        <v>625</v>
      </c>
      <c r="G35" s="703">
        <v>30000</v>
      </c>
      <c r="H35" s="703">
        <v>30098</v>
      </c>
      <c r="I35" s="703">
        <v>10225</v>
      </c>
      <c r="J35" s="676">
        <f t="shared" si="1"/>
        <v>33.972356967240344</v>
      </c>
    </row>
    <row r="36" spans="1:10" ht="18.95" customHeight="1">
      <c r="A36" s="669" t="s">
        <v>578</v>
      </c>
      <c r="B36" s="695"/>
      <c r="C36" s="699"/>
      <c r="D36" s="700"/>
      <c r="E36" s="701">
        <v>631004</v>
      </c>
      <c r="F36" s="702" t="s">
        <v>626</v>
      </c>
      <c r="G36" s="703">
        <v>2632</v>
      </c>
      <c r="H36" s="703">
        <v>1872</v>
      </c>
      <c r="I36" s="703">
        <v>1240</v>
      </c>
      <c r="J36" s="676">
        <f t="shared" si="1"/>
        <v>66.239316239316238</v>
      </c>
    </row>
    <row r="37" spans="1:10" ht="18.95" customHeight="1">
      <c r="A37" s="663" t="s">
        <v>578</v>
      </c>
      <c r="B37" s="695"/>
      <c r="C37" s="696"/>
      <c r="D37" s="664" t="s">
        <v>627</v>
      </c>
      <c r="E37" s="697"/>
      <c r="F37" s="666" t="s">
        <v>628</v>
      </c>
      <c r="G37" s="698">
        <f>SUM(G38:G41)</f>
        <v>13917370</v>
      </c>
      <c r="H37" s="698">
        <f>SUM(H38:H41)</f>
        <v>14549879</v>
      </c>
      <c r="I37" s="698">
        <f>SUM(I38:I41)</f>
        <v>10356340</v>
      </c>
      <c r="J37" s="668">
        <f t="shared" si="1"/>
        <v>71.178186430278899</v>
      </c>
    </row>
    <row r="38" spans="1:10" ht="18.95" customHeight="1">
      <c r="A38" s="669" t="s">
        <v>578</v>
      </c>
      <c r="B38" s="695"/>
      <c r="C38" s="696"/>
      <c r="D38" s="704"/>
      <c r="E38" s="705">
        <v>632001</v>
      </c>
      <c r="F38" s="706" t="s">
        <v>629</v>
      </c>
      <c r="G38" s="703">
        <v>1874826</v>
      </c>
      <c r="H38" s="703">
        <v>1948554</v>
      </c>
      <c r="I38" s="703">
        <v>1366321</v>
      </c>
      <c r="J38" s="676">
        <f t="shared" si="1"/>
        <v>70.119740073921477</v>
      </c>
    </row>
    <row r="39" spans="1:10" ht="18.95" customHeight="1">
      <c r="A39" s="669" t="s">
        <v>578</v>
      </c>
      <c r="B39" s="695"/>
      <c r="C39" s="696"/>
      <c r="D39" s="704"/>
      <c r="E39" s="705">
        <v>632002</v>
      </c>
      <c r="F39" s="706" t="s">
        <v>630</v>
      </c>
      <c r="G39" s="703">
        <v>172295</v>
      </c>
      <c r="H39" s="703">
        <v>185715</v>
      </c>
      <c r="I39" s="703">
        <v>120196</v>
      </c>
      <c r="J39" s="676">
        <f t="shared" si="1"/>
        <v>64.720674151253263</v>
      </c>
    </row>
    <row r="40" spans="1:10" ht="18.95" customHeight="1">
      <c r="A40" s="669" t="s">
        <v>578</v>
      </c>
      <c r="B40" s="695"/>
      <c r="C40" s="696"/>
      <c r="D40" s="704"/>
      <c r="E40" s="705">
        <v>632003</v>
      </c>
      <c r="F40" s="707" t="s">
        <v>631</v>
      </c>
      <c r="G40" s="703">
        <v>10091249</v>
      </c>
      <c r="H40" s="703">
        <v>10615610</v>
      </c>
      <c r="I40" s="703">
        <v>7551151</v>
      </c>
      <c r="J40" s="676">
        <f t="shared" si="1"/>
        <v>71.132520881984178</v>
      </c>
    </row>
    <row r="41" spans="1:10" ht="18.95" customHeight="1">
      <c r="A41" s="669" t="s">
        <v>578</v>
      </c>
      <c r="B41" s="695"/>
      <c r="C41" s="696"/>
      <c r="D41" s="704"/>
      <c r="E41" s="705">
        <v>632004</v>
      </c>
      <c r="F41" s="707" t="s">
        <v>632</v>
      </c>
      <c r="G41" s="703">
        <v>1779000</v>
      </c>
      <c r="H41" s="703">
        <v>1800000</v>
      </c>
      <c r="I41" s="703">
        <v>1318672</v>
      </c>
      <c r="J41" s="676">
        <f t="shared" si="1"/>
        <v>73.259555555555551</v>
      </c>
    </row>
    <row r="42" spans="1:10" ht="18.95" customHeight="1">
      <c r="A42" s="663" t="s">
        <v>578</v>
      </c>
      <c r="B42" s="695"/>
      <c r="C42" s="696"/>
      <c r="D42" s="664" t="s">
        <v>633</v>
      </c>
      <c r="E42" s="697"/>
      <c r="F42" s="666" t="s">
        <v>634</v>
      </c>
      <c r="G42" s="698">
        <f>SUM(G43:G51)</f>
        <v>1911380</v>
      </c>
      <c r="H42" s="698">
        <f>SUM(H43:H51)</f>
        <v>2371480</v>
      </c>
      <c r="I42" s="698">
        <f>SUM(I43:I51)</f>
        <v>1284178</v>
      </c>
      <c r="J42" s="668">
        <f t="shared" si="1"/>
        <v>54.150909980265496</v>
      </c>
    </row>
    <row r="43" spans="1:10" ht="18.95" customHeight="1">
      <c r="A43" s="669" t="s">
        <v>578</v>
      </c>
      <c r="B43" s="695"/>
      <c r="C43" s="696"/>
      <c r="D43" s="708"/>
      <c r="E43" s="709" t="s">
        <v>635</v>
      </c>
      <c r="F43" s="710" t="s">
        <v>636</v>
      </c>
      <c r="G43" s="687">
        <v>126801</v>
      </c>
      <c r="H43" s="687">
        <v>197196</v>
      </c>
      <c r="I43" s="687">
        <v>65438</v>
      </c>
      <c r="J43" s="676">
        <f t="shared" si="1"/>
        <v>33.184243088095094</v>
      </c>
    </row>
    <row r="44" spans="1:10" ht="18.95" customHeight="1">
      <c r="A44" s="669" t="s">
        <v>578</v>
      </c>
      <c r="B44" s="695"/>
      <c r="C44" s="696"/>
      <c r="D44" s="708"/>
      <c r="E44" s="709" t="s">
        <v>637</v>
      </c>
      <c r="F44" s="710" t="s">
        <v>638</v>
      </c>
      <c r="G44" s="687">
        <v>20000</v>
      </c>
      <c r="H44" s="687">
        <v>20125</v>
      </c>
      <c r="I44" s="687">
        <v>7602</v>
      </c>
      <c r="J44" s="676">
        <f t="shared" si="1"/>
        <v>37.773913043478267</v>
      </c>
    </row>
    <row r="45" spans="1:10" ht="18.95" customHeight="1">
      <c r="A45" s="669" t="s">
        <v>578</v>
      </c>
      <c r="B45" s="695"/>
      <c r="C45" s="696"/>
      <c r="D45" s="708"/>
      <c r="E45" s="709" t="s">
        <v>639</v>
      </c>
      <c r="F45" s="710" t="s">
        <v>640</v>
      </c>
      <c r="G45" s="687">
        <v>700</v>
      </c>
      <c r="H45" s="687">
        <v>1129</v>
      </c>
      <c r="I45" s="687">
        <v>726</v>
      </c>
      <c r="J45" s="676">
        <f t="shared" si="1"/>
        <v>64.304694419840573</v>
      </c>
    </row>
    <row r="46" spans="1:10" ht="18.95" customHeight="1">
      <c r="A46" s="669" t="s">
        <v>578</v>
      </c>
      <c r="B46" s="695"/>
      <c r="C46" s="696"/>
      <c r="D46" s="708"/>
      <c r="E46" s="709" t="s">
        <v>641</v>
      </c>
      <c r="F46" s="710" t="s">
        <v>642</v>
      </c>
      <c r="G46" s="687">
        <v>25061</v>
      </c>
      <c r="H46" s="687">
        <v>28644</v>
      </c>
      <c r="I46" s="687">
        <v>4154</v>
      </c>
      <c r="J46" s="676">
        <f t="shared" si="1"/>
        <v>14.502164502164502</v>
      </c>
    </row>
    <row r="47" spans="1:10" ht="18.95" customHeight="1">
      <c r="A47" s="669" t="s">
        <v>578</v>
      </c>
      <c r="B47" s="695"/>
      <c r="C47" s="696"/>
      <c r="D47" s="708"/>
      <c r="E47" s="709" t="s">
        <v>643</v>
      </c>
      <c r="F47" s="710" t="s">
        <v>644</v>
      </c>
      <c r="G47" s="687">
        <v>1666390</v>
      </c>
      <c r="H47" s="687">
        <v>2053308</v>
      </c>
      <c r="I47" s="687">
        <v>1177294</v>
      </c>
      <c r="J47" s="676">
        <f t="shared" si="1"/>
        <v>57.336454151057701</v>
      </c>
    </row>
    <row r="48" spans="1:10" ht="18.95" customHeight="1">
      <c r="A48" s="669" t="s">
        <v>578</v>
      </c>
      <c r="B48" s="695"/>
      <c r="C48" s="696"/>
      <c r="D48" s="708"/>
      <c r="E48" s="709" t="s">
        <v>645</v>
      </c>
      <c r="F48" s="710" t="s">
        <v>646</v>
      </c>
      <c r="G48" s="687">
        <v>19912</v>
      </c>
      <c r="H48" s="687">
        <v>19880</v>
      </c>
      <c r="I48" s="687">
        <v>3223</v>
      </c>
      <c r="J48" s="676">
        <f t="shared" si="1"/>
        <v>16.212273641851109</v>
      </c>
    </row>
    <row r="49" spans="1:10" ht="18.95" customHeight="1">
      <c r="A49" s="669" t="s">
        <v>578</v>
      </c>
      <c r="B49" s="695"/>
      <c r="C49" s="696"/>
      <c r="D49" s="708"/>
      <c r="E49" s="709" t="s">
        <v>647</v>
      </c>
      <c r="F49" s="710" t="s">
        <v>648</v>
      </c>
      <c r="G49" s="687">
        <v>12769</v>
      </c>
      <c r="H49" s="687">
        <v>19451</v>
      </c>
      <c r="I49" s="687">
        <v>10390</v>
      </c>
      <c r="J49" s="676">
        <f t="shared" si="1"/>
        <v>53.416276798108065</v>
      </c>
    </row>
    <row r="50" spans="1:10" ht="18.95" customHeight="1">
      <c r="A50" s="669" t="s">
        <v>578</v>
      </c>
      <c r="B50" s="695"/>
      <c r="C50" s="696"/>
      <c r="D50" s="708"/>
      <c r="E50" s="709" t="s">
        <v>649</v>
      </c>
      <c r="F50" s="710" t="s">
        <v>650</v>
      </c>
      <c r="G50" s="687">
        <v>8000</v>
      </c>
      <c r="H50" s="687">
        <v>0</v>
      </c>
      <c r="I50" s="687">
        <v>0</v>
      </c>
      <c r="J50" s="676">
        <v>0</v>
      </c>
    </row>
    <row r="51" spans="1:10" ht="18.95" customHeight="1">
      <c r="A51" s="669" t="s">
        <v>578</v>
      </c>
      <c r="B51" s="695"/>
      <c r="C51" s="696"/>
      <c r="D51" s="708"/>
      <c r="E51" s="709" t="s">
        <v>651</v>
      </c>
      <c r="F51" s="710" t="s">
        <v>652</v>
      </c>
      <c r="G51" s="687">
        <v>31747</v>
      </c>
      <c r="H51" s="687">
        <v>31747</v>
      </c>
      <c r="I51" s="687">
        <v>15351</v>
      </c>
      <c r="J51" s="676">
        <f t="shared" ref="J51:J93" si="2">SUM($I51/H51)*100</f>
        <v>48.354175197656474</v>
      </c>
    </row>
    <row r="52" spans="1:10" ht="18.95" customHeight="1">
      <c r="A52" s="663" t="s">
        <v>578</v>
      </c>
      <c r="B52" s="695"/>
      <c r="C52" s="696"/>
      <c r="D52" s="664" t="s">
        <v>653</v>
      </c>
      <c r="E52" s="697"/>
      <c r="F52" s="666" t="s">
        <v>654</v>
      </c>
      <c r="G52" s="698">
        <f>SUM(G53:G57)</f>
        <v>391465</v>
      </c>
      <c r="H52" s="698">
        <f>SUM(H53:H57)</f>
        <v>449116</v>
      </c>
      <c r="I52" s="698">
        <f>SUM(I53:I57)</f>
        <v>330247</v>
      </c>
      <c r="J52" s="668">
        <f t="shared" si="2"/>
        <v>73.532673073326265</v>
      </c>
    </row>
    <row r="53" spans="1:10" ht="18.95" customHeight="1">
      <c r="A53" s="669" t="s">
        <v>578</v>
      </c>
      <c r="B53" s="695"/>
      <c r="C53" s="696"/>
      <c r="D53" s="704"/>
      <c r="E53" s="705">
        <v>634001</v>
      </c>
      <c r="F53" s="711" t="s">
        <v>655</v>
      </c>
      <c r="G53" s="703">
        <v>236253</v>
      </c>
      <c r="H53" s="703">
        <v>250267</v>
      </c>
      <c r="I53" s="703">
        <v>171825</v>
      </c>
      <c r="J53" s="676">
        <f t="shared" si="2"/>
        <v>68.656674671450887</v>
      </c>
    </row>
    <row r="54" spans="1:10" ht="18.95" customHeight="1">
      <c r="A54" s="669" t="s">
        <v>578</v>
      </c>
      <c r="B54" s="695"/>
      <c r="C54" s="696"/>
      <c r="D54" s="704"/>
      <c r="E54" s="705">
        <v>634002</v>
      </c>
      <c r="F54" s="711" t="s">
        <v>656</v>
      </c>
      <c r="G54" s="703">
        <v>76628</v>
      </c>
      <c r="H54" s="703">
        <v>94494</v>
      </c>
      <c r="I54" s="703">
        <v>67909</v>
      </c>
      <c r="J54" s="676">
        <f t="shared" si="2"/>
        <v>71.865938578110772</v>
      </c>
    </row>
    <row r="55" spans="1:10" ht="18.95" customHeight="1">
      <c r="A55" s="669" t="s">
        <v>578</v>
      </c>
      <c r="B55" s="695"/>
      <c r="C55" s="696"/>
      <c r="D55" s="712"/>
      <c r="E55" s="713" t="s">
        <v>657</v>
      </c>
      <c r="F55" s="710" t="s">
        <v>658</v>
      </c>
      <c r="G55" s="703">
        <v>56251</v>
      </c>
      <c r="H55" s="703">
        <v>67342</v>
      </c>
      <c r="I55" s="703">
        <v>55008</v>
      </c>
      <c r="J55" s="676">
        <f t="shared" si="2"/>
        <v>81.684535653826742</v>
      </c>
    </row>
    <row r="56" spans="1:10" ht="18.95" customHeight="1">
      <c r="A56" s="669" t="s">
        <v>578</v>
      </c>
      <c r="B56" s="695"/>
      <c r="C56" s="696"/>
      <c r="D56" s="712"/>
      <c r="E56" s="705">
        <v>634004</v>
      </c>
      <c r="F56" s="714" t="s">
        <v>659</v>
      </c>
      <c r="G56" s="703">
        <v>15370</v>
      </c>
      <c r="H56" s="703">
        <v>29536</v>
      </c>
      <c r="I56" s="703">
        <v>28885</v>
      </c>
      <c r="J56" s="676">
        <f t="shared" si="2"/>
        <v>97.795910075839657</v>
      </c>
    </row>
    <row r="57" spans="1:10" ht="18.95" customHeight="1">
      <c r="A57" s="669" t="s">
        <v>578</v>
      </c>
      <c r="B57" s="695"/>
      <c r="C57" s="696"/>
      <c r="D57" s="712"/>
      <c r="E57" s="705">
        <v>634005</v>
      </c>
      <c r="F57" s="714" t="s">
        <v>660</v>
      </c>
      <c r="G57" s="703">
        <v>6963</v>
      </c>
      <c r="H57" s="703">
        <v>7477</v>
      </c>
      <c r="I57" s="703">
        <v>6620</v>
      </c>
      <c r="J57" s="676">
        <f t="shared" si="2"/>
        <v>88.538183763541525</v>
      </c>
    </row>
    <row r="58" spans="1:10" ht="18.95" customHeight="1">
      <c r="A58" s="663" t="s">
        <v>578</v>
      </c>
      <c r="B58" s="695"/>
      <c r="C58" s="696"/>
      <c r="D58" s="664" t="s">
        <v>661</v>
      </c>
      <c r="E58" s="715"/>
      <c r="F58" s="666" t="s">
        <v>662</v>
      </c>
      <c r="G58" s="698">
        <f>SUM(G59:G63)</f>
        <v>11036895</v>
      </c>
      <c r="H58" s="698">
        <f>SUM(H59:H63)</f>
        <v>14799046</v>
      </c>
      <c r="I58" s="698">
        <f>SUM(I59:I63)</f>
        <v>9572223</v>
      </c>
      <c r="J58" s="668">
        <f t="shared" si="2"/>
        <v>64.681351757403831</v>
      </c>
    </row>
    <row r="59" spans="1:10" ht="18.95" customHeight="1">
      <c r="A59" s="669" t="s">
        <v>578</v>
      </c>
      <c r="B59" s="695"/>
      <c r="C59" s="696"/>
      <c r="D59" s="704"/>
      <c r="E59" s="705">
        <v>635001</v>
      </c>
      <c r="F59" s="714" t="s">
        <v>663</v>
      </c>
      <c r="G59" s="703">
        <v>26060</v>
      </c>
      <c r="H59" s="703">
        <v>38320</v>
      </c>
      <c r="I59" s="703">
        <v>8931</v>
      </c>
      <c r="J59" s="716">
        <f t="shared" si="2"/>
        <v>23.306367432150314</v>
      </c>
    </row>
    <row r="60" spans="1:10" ht="18.95" customHeight="1">
      <c r="A60" s="669" t="s">
        <v>578</v>
      </c>
      <c r="B60" s="695"/>
      <c r="C60" s="696"/>
      <c r="D60" s="704"/>
      <c r="E60" s="705">
        <v>635002</v>
      </c>
      <c r="F60" s="714" t="s">
        <v>664</v>
      </c>
      <c r="G60" s="703">
        <v>10693510</v>
      </c>
      <c r="H60" s="703">
        <v>14336556</v>
      </c>
      <c r="I60" s="703">
        <v>9418916</v>
      </c>
      <c r="J60" s="716">
        <f t="shared" si="2"/>
        <v>65.698595952891338</v>
      </c>
    </row>
    <row r="61" spans="1:10" ht="18.95" customHeight="1">
      <c r="A61" s="669" t="s">
        <v>578</v>
      </c>
      <c r="B61" s="695"/>
      <c r="C61" s="696"/>
      <c r="D61" s="704"/>
      <c r="E61" s="705">
        <v>635003</v>
      </c>
      <c r="F61" s="714" t="s">
        <v>665</v>
      </c>
      <c r="G61" s="703">
        <v>3100</v>
      </c>
      <c r="H61" s="703">
        <v>3100</v>
      </c>
      <c r="I61" s="703">
        <v>1116</v>
      </c>
      <c r="J61" s="716">
        <f t="shared" si="2"/>
        <v>36</v>
      </c>
    </row>
    <row r="62" spans="1:10" ht="18.95" customHeight="1">
      <c r="A62" s="669" t="s">
        <v>578</v>
      </c>
      <c r="B62" s="695"/>
      <c r="C62" s="696"/>
      <c r="D62" s="704"/>
      <c r="E62" s="705">
        <v>635004</v>
      </c>
      <c r="F62" s="714" t="s">
        <v>666</v>
      </c>
      <c r="G62" s="703">
        <v>133133</v>
      </c>
      <c r="H62" s="703">
        <v>156347</v>
      </c>
      <c r="I62" s="703">
        <v>59145</v>
      </c>
      <c r="J62" s="716">
        <f t="shared" si="2"/>
        <v>37.829315560899794</v>
      </c>
    </row>
    <row r="63" spans="1:10" ht="18.95" customHeight="1">
      <c r="A63" s="669" t="s">
        <v>578</v>
      </c>
      <c r="B63" s="695"/>
      <c r="C63" s="696"/>
      <c r="D63" s="704"/>
      <c r="E63" s="705">
        <v>635006</v>
      </c>
      <c r="F63" s="711" t="s">
        <v>667</v>
      </c>
      <c r="G63" s="703">
        <v>181092</v>
      </c>
      <c r="H63" s="703">
        <v>264723</v>
      </c>
      <c r="I63" s="703">
        <v>84115</v>
      </c>
      <c r="J63" s="716">
        <f t="shared" si="2"/>
        <v>31.774723012356311</v>
      </c>
    </row>
    <row r="64" spans="1:10" ht="18.95" customHeight="1">
      <c r="A64" s="663" t="s">
        <v>578</v>
      </c>
      <c r="B64" s="695"/>
      <c r="C64" s="696"/>
      <c r="D64" s="664" t="s">
        <v>668</v>
      </c>
      <c r="E64" s="697"/>
      <c r="F64" s="666" t="s">
        <v>669</v>
      </c>
      <c r="G64" s="698">
        <f>SUM(G65:G66)</f>
        <v>2406792</v>
      </c>
      <c r="H64" s="698">
        <f>SUM(H65:H66)</f>
        <v>2462098</v>
      </c>
      <c r="I64" s="698">
        <f>SUM(I65:I66)</f>
        <v>2091654</v>
      </c>
      <c r="J64" s="668">
        <f t="shared" si="2"/>
        <v>84.954132613730238</v>
      </c>
    </row>
    <row r="65" spans="1:10" ht="18.95" customHeight="1">
      <c r="A65" s="669" t="s">
        <v>578</v>
      </c>
      <c r="B65" s="695"/>
      <c r="C65" s="696"/>
      <c r="D65" s="717"/>
      <c r="E65" s="705">
        <v>636001</v>
      </c>
      <c r="F65" s="718" t="s">
        <v>670</v>
      </c>
      <c r="G65" s="703">
        <f>2396625-110</f>
        <v>2396515</v>
      </c>
      <c r="H65" s="703">
        <v>2445248</v>
      </c>
      <c r="I65" s="703">
        <v>2080533</v>
      </c>
      <c r="J65" s="676">
        <f t="shared" si="2"/>
        <v>85.084743960530801</v>
      </c>
    </row>
    <row r="66" spans="1:10" ht="18" customHeight="1">
      <c r="A66" s="669" t="s">
        <v>578</v>
      </c>
      <c r="B66" s="695"/>
      <c r="C66" s="696"/>
      <c r="D66" s="717"/>
      <c r="E66" s="705">
        <v>636002</v>
      </c>
      <c r="F66" s="718" t="s">
        <v>671</v>
      </c>
      <c r="G66" s="703">
        <f>10167+110</f>
        <v>10277</v>
      </c>
      <c r="H66" s="703">
        <v>16850</v>
      </c>
      <c r="I66" s="703">
        <v>11121</v>
      </c>
      <c r="J66" s="676">
        <f t="shared" si="2"/>
        <v>66</v>
      </c>
    </row>
    <row r="67" spans="1:10" ht="18.95" customHeight="1">
      <c r="A67" s="663" t="s">
        <v>578</v>
      </c>
      <c r="B67" s="695"/>
      <c r="C67" s="696"/>
      <c r="D67" s="664" t="s">
        <v>672</v>
      </c>
      <c r="E67" s="697"/>
      <c r="F67" s="666" t="s">
        <v>673</v>
      </c>
      <c r="G67" s="698">
        <f>SUM(G68:G85)</f>
        <v>8767750</v>
      </c>
      <c r="H67" s="698">
        <f>SUM(H68:H85)</f>
        <v>8923686</v>
      </c>
      <c r="I67" s="698">
        <f>SUM(I68:I85)</f>
        <v>6140258</v>
      </c>
      <c r="J67" s="668">
        <f t="shared" si="2"/>
        <v>68.808539430903323</v>
      </c>
    </row>
    <row r="68" spans="1:10" ht="18.95" customHeight="1">
      <c r="A68" s="669" t="s">
        <v>578</v>
      </c>
      <c r="B68" s="695"/>
      <c r="C68" s="696"/>
      <c r="D68" s="708"/>
      <c r="E68" s="709" t="s">
        <v>674</v>
      </c>
      <c r="F68" s="710" t="s">
        <v>675</v>
      </c>
      <c r="G68" s="703">
        <v>67444</v>
      </c>
      <c r="H68" s="703">
        <v>70829</v>
      </c>
      <c r="I68" s="703">
        <v>19887</v>
      </c>
      <c r="J68" s="716">
        <f t="shared" si="2"/>
        <v>28.077482387157804</v>
      </c>
    </row>
    <row r="69" spans="1:10" ht="18.95" customHeight="1">
      <c r="A69" s="669" t="s">
        <v>578</v>
      </c>
      <c r="B69" s="695"/>
      <c r="C69" s="696"/>
      <c r="D69" s="708"/>
      <c r="E69" s="709" t="s">
        <v>676</v>
      </c>
      <c r="F69" s="710" t="s">
        <v>677</v>
      </c>
      <c r="G69" s="703">
        <v>8678</v>
      </c>
      <c r="H69" s="703">
        <v>8632</v>
      </c>
      <c r="I69" s="703">
        <v>1951</v>
      </c>
      <c r="J69" s="716">
        <f t="shared" si="2"/>
        <v>22.601946246524559</v>
      </c>
    </row>
    <row r="70" spans="1:10" ht="18.95" customHeight="1">
      <c r="A70" s="669" t="s">
        <v>578</v>
      </c>
      <c r="B70" s="695"/>
      <c r="C70" s="696"/>
      <c r="D70" s="708"/>
      <c r="E70" s="709" t="s">
        <v>678</v>
      </c>
      <c r="F70" s="710" t="s">
        <v>679</v>
      </c>
      <c r="G70" s="703">
        <v>1368545</v>
      </c>
      <c r="H70" s="703">
        <v>1460802</v>
      </c>
      <c r="I70" s="703">
        <v>854554</v>
      </c>
      <c r="J70" s="716">
        <f t="shared" si="2"/>
        <v>58.498961529351689</v>
      </c>
    </row>
    <row r="71" spans="1:10" ht="18.95" customHeight="1">
      <c r="A71" s="669" t="s">
        <v>578</v>
      </c>
      <c r="B71" s="695"/>
      <c r="C71" s="696"/>
      <c r="D71" s="708"/>
      <c r="E71" s="709" t="s">
        <v>680</v>
      </c>
      <c r="F71" s="710" t="s">
        <v>681</v>
      </c>
      <c r="G71" s="703">
        <v>1400155</v>
      </c>
      <c r="H71" s="703">
        <v>1442300</v>
      </c>
      <c r="I71" s="703">
        <v>993200</v>
      </c>
      <c r="J71" s="716">
        <f t="shared" si="2"/>
        <v>68.862233931914304</v>
      </c>
    </row>
    <row r="72" spans="1:10" ht="18.95" customHeight="1">
      <c r="A72" s="669" t="s">
        <v>578</v>
      </c>
      <c r="B72" s="695"/>
      <c r="C72" s="696"/>
      <c r="D72" s="708"/>
      <c r="E72" s="709" t="s">
        <v>682</v>
      </c>
      <c r="F72" s="710" t="s">
        <v>623</v>
      </c>
      <c r="G72" s="703">
        <v>505</v>
      </c>
      <c r="H72" s="703">
        <v>939</v>
      </c>
      <c r="I72" s="703">
        <v>419</v>
      </c>
      <c r="J72" s="716">
        <f t="shared" si="2"/>
        <v>44.621938232161874</v>
      </c>
    </row>
    <row r="73" spans="1:10" s="724" customFormat="1" ht="18" customHeight="1">
      <c r="A73" s="719" t="s">
        <v>578</v>
      </c>
      <c r="B73" s="720"/>
      <c r="C73" s="696"/>
      <c r="D73" s="721"/>
      <c r="E73" s="722" t="s">
        <v>683</v>
      </c>
      <c r="F73" s="723" t="s">
        <v>684</v>
      </c>
      <c r="G73" s="703">
        <v>12100</v>
      </c>
      <c r="H73" s="703">
        <v>12100</v>
      </c>
      <c r="I73" s="703">
        <v>12061</v>
      </c>
      <c r="J73" s="716">
        <f t="shared" si="2"/>
        <v>99.67768595041322</v>
      </c>
    </row>
    <row r="74" spans="1:10" ht="18.95" customHeight="1">
      <c r="A74" s="669" t="s">
        <v>578</v>
      </c>
      <c r="B74" s="695"/>
      <c r="C74" s="696"/>
      <c r="D74" s="708"/>
      <c r="E74" s="709" t="s">
        <v>685</v>
      </c>
      <c r="F74" s="710" t="s">
        <v>686</v>
      </c>
      <c r="G74" s="703">
        <v>13374</v>
      </c>
      <c r="H74" s="703">
        <v>23717</v>
      </c>
      <c r="I74" s="703">
        <v>15019</v>
      </c>
      <c r="J74" s="716">
        <f t="shared" si="2"/>
        <v>63.325884386726813</v>
      </c>
    </row>
    <row r="75" spans="1:10" ht="18.95" customHeight="1">
      <c r="A75" s="669" t="s">
        <v>578</v>
      </c>
      <c r="B75" s="695"/>
      <c r="C75" s="696"/>
      <c r="D75" s="708"/>
      <c r="E75" s="709" t="s">
        <v>687</v>
      </c>
      <c r="F75" s="710" t="s">
        <v>688</v>
      </c>
      <c r="G75" s="703">
        <v>1321624</v>
      </c>
      <c r="H75" s="703">
        <v>1586613</v>
      </c>
      <c r="I75" s="703">
        <v>1145723</v>
      </c>
      <c r="J75" s="716">
        <f t="shared" si="2"/>
        <v>72.211875233595094</v>
      </c>
    </row>
    <row r="76" spans="1:10" ht="18.95" customHeight="1">
      <c r="A76" s="669" t="s">
        <v>578</v>
      </c>
      <c r="B76" s="695"/>
      <c r="C76" s="696"/>
      <c r="D76" s="708"/>
      <c r="E76" s="709" t="s">
        <v>689</v>
      </c>
      <c r="F76" s="710" t="s">
        <v>690</v>
      </c>
      <c r="G76" s="703">
        <v>1822452</v>
      </c>
      <c r="H76" s="703">
        <v>1804779</v>
      </c>
      <c r="I76" s="703">
        <v>1411390</v>
      </c>
      <c r="J76" s="716">
        <f t="shared" si="2"/>
        <v>78.202926784941539</v>
      </c>
    </row>
    <row r="77" spans="1:10" ht="18.95" customHeight="1">
      <c r="A77" s="669" t="s">
        <v>578</v>
      </c>
      <c r="B77" s="695"/>
      <c r="C77" s="696"/>
      <c r="D77" s="708"/>
      <c r="E77" s="709" t="s">
        <v>691</v>
      </c>
      <c r="F77" s="710" t="s">
        <v>692</v>
      </c>
      <c r="G77" s="703">
        <v>24016</v>
      </c>
      <c r="H77" s="703">
        <v>24200</v>
      </c>
      <c r="I77" s="703">
        <v>16852</v>
      </c>
      <c r="J77" s="716">
        <f t="shared" si="2"/>
        <v>69.63636363636364</v>
      </c>
    </row>
    <row r="78" spans="1:10" ht="18.95" customHeight="1">
      <c r="A78" s="669" t="s">
        <v>578</v>
      </c>
      <c r="B78" s="695"/>
      <c r="C78" s="696"/>
      <c r="D78" s="708"/>
      <c r="E78" s="709" t="s">
        <v>693</v>
      </c>
      <c r="F78" s="710" t="s">
        <v>694</v>
      </c>
      <c r="G78" s="703">
        <v>687472</v>
      </c>
      <c r="H78" s="703">
        <v>692633</v>
      </c>
      <c r="I78" s="725">
        <v>506358</v>
      </c>
      <c r="J78" s="716">
        <f t="shared" si="2"/>
        <v>73.106248186268914</v>
      </c>
    </row>
    <row r="79" spans="1:10" ht="18.95" customHeight="1">
      <c r="A79" s="669" t="s">
        <v>578</v>
      </c>
      <c r="B79" s="695"/>
      <c r="C79" s="696"/>
      <c r="D79" s="708"/>
      <c r="E79" s="709" t="s">
        <v>695</v>
      </c>
      <c r="F79" s="710" t="s">
        <v>696</v>
      </c>
      <c r="G79" s="703">
        <v>5300</v>
      </c>
      <c r="H79" s="703">
        <v>8300</v>
      </c>
      <c r="I79" s="703">
        <v>5571</v>
      </c>
      <c r="J79" s="716">
        <f t="shared" si="2"/>
        <v>67.120481927710841</v>
      </c>
    </row>
    <row r="80" spans="1:10" ht="18.95" customHeight="1">
      <c r="A80" s="669" t="s">
        <v>578</v>
      </c>
      <c r="B80" s="695"/>
      <c r="C80" s="696"/>
      <c r="D80" s="708"/>
      <c r="E80" s="709" t="s">
        <v>697</v>
      </c>
      <c r="F80" s="710" t="s">
        <v>698</v>
      </c>
      <c r="G80" s="703">
        <v>87790</v>
      </c>
      <c r="H80" s="703">
        <v>87790</v>
      </c>
      <c r="I80" s="703">
        <v>65845</v>
      </c>
      <c r="J80" s="716">
        <f t="shared" si="2"/>
        <v>75.002847704749982</v>
      </c>
    </row>
    <row r="81" spans="1:10" ht="18.95" customHeight="1">
      <c r="A81" s="669" t="s">
        <v>578</v>
      </c>
      <c r="B81" s="695"/>
      <c r="C81" s="696"/>
      <c r="D81" s="708"/>
      <c r="E81" s="709" t="s">
        <v>699</v>
      </c>
      <c r="F81" s="710" t="s">
        <v>700</v>
      </c>
      <c r="G81" s="703">
        <v>120860</v>
      </c>
      <c r="H81" s="703">
        <v>119427</v>
      </c>
      <c r="I81" s="703">
        <v>52473</v>
      </c>
      <c r="J81" s="716">
        <f t="shared" si="2"/>
        <v>43.937300610414731</v>
      </c>
    </row>
    <row r="82" spans="1:10" ht="18.95" customHeight="1">
      <c r="A82" s="669" t="s">
        <v>701</v>
      </c>
      <c r="B82" s="695"/>
      <c r="C82" s="696"/>
      <c r="D82" s="708"/>
      <c r="E82" s="709" t="s">
        <v>702</v>
      </c>
      <c r="F82" s="710" t="s">
        <v>703</v>
      </c>
      <c r="G82" s="703">
        <v>0</v>
      </c>
      <c r="H82" s="703">
        <v>28480</v>
      </c>
      <c r="I82" s="703">
        <v>1029</v>
      </c>
      <c r="J82" s="716">
        <f t="shared" si="2"/>
        <v>3.6130617977528088</v>
      </c>
    </row>
    <row r="83" spans="1:10" ht="18.75" customHeight="1">
      <c r="A83" s="669" t="s">
        <v>578</v>
      </c>
      <c r="B83" s="695"/>
      <c r="C83" s="696"/>
      <c r="D83" s="708"/>
      <c r="E83" s="709" t="s">
        <v>704</v>
      </c>
      <c r="F83" s="710" t="s">
        <v>705</v>
      </c>
      <c r="G83" s="703">
        <v>50000</v>
      </c>
      <c r="H83" s="703">
        <v>100574</v>
      </c>
      <c r="I83" s="703">
        <v>84396</v>
      </c>
      <c r="J83" s="716">
        <f t="shared" si="2"/>
        <v>83.914331735836299</v>
      </c>
    </row>
    <row r="84" spans="1:10" ht="18.95" customHeight="1">
      <c r="A84" s="669" t="s">
        <v>578</v>
      </c>
      <c r="B84" s="695"/>
      <c r="C84" s="696"/>
      <c r="D84" s="708"/>
      <c r="E84" s="709" t="s">
        <v>706</v>
      </c>
      <c r="F84" s="710" t="s">
        <v>707</v>
      </c>
      <c r="G84" s="703">
        <v>1670000</v>
      </c>
      <c r="H84" s="703">
        <v>1341996</v>
      </c>
      <c r="I84" s="703">
        <v>851289</v>
      </c>
      <c r="J84" s="716">
        <f t="shared" si="2"/>
        <v>63.434540788497131</v>
      </c>
    </row>
    <row r="85" spans="1:10" ht="18.95" customHeight="1">
      <c r="A85" s="669" t="s">
        <v>578</v>
      </c>
      <c r="B85" s="695"/>
      <c r="C85" s="696"/>
      <c r="D85" s="708"/>
      <c r="E85" s="709" t="s">
        <v>708</v>
      </c>
      <c r="F85" s="710" t="s">
        <v>709</v>
      </c>
      <c r="G85" s="703">
        <v>107435</v>
      </c>
      <c r="H85" s="703">
        <v>109575</v>
      </c>
      <c r="I85" s="703">
        <v>102241</v>
      </c>
      <c r="J85" s="716">
        <f t="shared" si="2"/>
        <v>93.306867442391066</v>
      </c>
    </row>
    <row r="86" spans="1:10" ht="18.95" customHeight="1">
      <c r="A86" s="656" t="s">
        <v>578</v>
      </c>
      <c r="B86" s="677"/>
      <c r="C86" s="691" t="s">
        <v>710</v>
      </c>
      <c r="D86" s="678"/>
      <c r="E86" s="692"/>
      <c r="F86" s="680" t="s">
        <v>711</v>
      </c>
      <c r="G86" s="726">
        <f>SUM(G87+G92)</f>
        <v>893679</v>
      </c>
      <c r="H86" s="726">
        <f>SUM(H87+H92)</f>
        <v>928262</v>
      </c>
      <c r="I86" s="726">
        <f>SUM(I87+I92)</f>
        <v>553456</v>
      </c>
      <c r="J86" s="662">
        <f t="shared" si="2"/>
        <v>59.622822004994283</v>
      </c>
    </row>
    <row r="87" spans="1:10" ht="18.95" customHeight="1">
      <c r="A87" s="663" t="s">
        <v>578</v>
      </c>
      <c r="B87" s="695"/>
      <c r="C87" s="696"/>
      <c r="D87" s="664" t="s">
        <v>712</v>
      </c>
      <c r="E87" s="697"/>
      <c r="F87" s="666" t="s">
        <v>713</v>
      </c>
      <c r="G87" s="698">
        <f>SUM(G88:G91)</f>
        <v>851679</v>
      </c>
      <c r="H87" s="698">
        <f>SUM(H88:H91)</f>
        <v>886262</v>
      </c>
      <c r="I87" s="698">
        <f>SUM(I88:I91)</f>
        <v>513271</v>
      </c>
      <c r="J87" s="668">
        <f t="shared" si="2"/>
        <v>57.914138257084247</v>
      </c>
    </row>
    <row r="88" spans="1:10" ht="18.95" customHeight="1">
      <c r="A88" s="669" t="s">
        <v>578</v>
      </c>
      <c r="B88" s="695"/>
      <c r="C88" s="696"/>
      <c r="D88" s="708"/>
      <c r="E88" s="709" t="s">
        <v>714</v>
      </c>
      <c r="F88" s="710" t="s">
        <v>715</v>
      </c>
      <c r="G88" s="703">
        <f>224050</f>
        <v>224050</v>
      </c>
      <c r="H88" s="703">
        <v>184019</v>
      </c>
      <c r="I88" s="725">
        <v>122832</v>
      </c>
      <c r="J88" s="676">
        <f t="shared" si="2"/>
        <v>66.749629114384916</v>
      </c>
    </row>
    <row r="89" spans="1:10" ht="18.95" customHeight="1">
      <c r="A89" s="669" t="s">
        <v>578</v>
      </c>
      <c r="B89" s="695"/>
      <c r="C89" s="696"/>
      <c r="D89" s="708"/>
      <c r="E89" s="709" t="s">
        <v>716</v>
      </c>
      <c r="F89" s="710" t="s">
        <v>717</v>
      </c>
      <c r="G89" s="703">
        <f>45000+275490</f>
        <v>320490</v>
      </c>
      <c r="H89" s="703">
        <v>327882</v>
      </c>
      <c r="I89" s="725">
        <v>110219</v>
      </c>
      <c r="J89" s="676">
        <f t="shared" si="2"/>
        <v>33.615447020574472</v>
      </c>
    </row>
    <row r="90" spans="1:10" ht="18.95" customHeight="1">
      <c r="A90" s="669" t="s">
        <v>578</v>
      </c>
      <c r="B90" s="695"/>
      <c r="C90" s="696"/>
      <c r="D90" s="708"/>
      <c r="E90" s="709" t="s">
        <v>718</v>
      </c>
      <c r="F90" s="710" t="s">
        <v>719</v>
      </c>
      <c r="G90" s="703">
        <f>11000+11000</f>
        <v>22000</v>
      </c>
      <c r="H90" s="703">
        <v>22199</v>
      </c>
      <c r="I90" s="725">
        <v>12365</v>
      </c>
      <c r="J90" s="676">
        <f t="shared" si="2"/>
        <v>55.700707239064819</v>
      </c>
    </row>
    <row r="91" spans="1:10" ht="18.75" customHeight="1">
      <c r="A91" s="669" t="s">
        <v>578</v>
      </c>
      <c r="B91" s="695"/>
      <c r="C91" s="696"/>
      <c r="D91" s="708"/>
      <c r="E91" s="709" t="s">
        <v>720</v>
      </c>
      <c r="F91" s="710" t="s">
        <v>721</v>
      </c>
      <c r="G91" s="703">
        <f>90000+195139</f>
        <v>285139</v>
      </c>
      <c r="H91" s="703">
        <v>352162</v>
      </c>
      <c r="I91" s="725">
        <v>267855</v>
      </c>
      <c r="J91" s="676">
        <f t="shared" si="2"/>
        <v>76.060165492017873</v>
      </c>
    </row>
    <row r="92" spans="1:10" ht="18.95" customHeight="1">
      <c r="A92" s="663" t="s">
        <v>578</v>
      </c>
      <c r="B92" s="695"/>
      <c r="C92" s="696"/>
      <c r="D92" s="664" t="s">
        <v>722</v>
      </c>
      <c r="E92" s="709"/>
      <c r="F92" s="666" t="s">
        <v>723</v>
      </c>
      <c r="G92" s="698">
        <f>SUM(G93)</f>
        <v>42000</v>
      </c>
      <c r="H92" s="698">
        <f>SUM(H93)</f>
        <v>42000</v>
      </c>
      <c r="I92" s="698">
        <f>SUM(I93)</f>
        <v>40185</v>
      </c>
      <c r="J92" s="668">
        <f t="shared" si="2"/>
        <v>95.678571428571431</v>
      </c>
    </row>
    <row r="93" spans="1:10" ht="18.95" customHeight="1">
      <c r="A93" s="669" t="s">
        <v>578</v>
      </c>
      <c r="B93" s="695"/>
      <c r="C93" s="696"/>
      <c r="D93" s="708"/>
      <c r="E93" s="709" t="s">
        <v>724</v>
      </c>
      <c r="F93" s="710" t="s">
        <v>725</v>
      </c>
      <c r="G93" s="703">
        <v>42000</v>
      </c>
      <c r="H93" s="703">
        <v>42000</v>
      </c>
      <c r="I93" s="703">
        <v>40185</v>
      </c>
      <c r="J93" s="676">
        <f t="shared" si="2"/>
        <v>95.678571428571431</v>
      </c>
    </row>
    <row r="94" spans="1:10" ht="15" thickBot="1">
      <c r="A94" s="727"/>
      <c r="B94" s="728"/>
      <c r="C94" s="729"/>
      <c r="D94" s="729"/>
      <c r="E94" s="730"/>
      <c r="F94" s="731"/>
      <c r="G94" s="732"/>
      <c r="H94" s="732"/>
      <c r="I94" s="732"/>
      <c r="J94" s="733"/>
    </row>
    <row r="95" spans="1:10">
      <c r="B95" s="734"/>
      <c r="C95" s="734"/>
      <c r="D95" s="734"/>
      <c r="E95" s="734"/>
      <c r="F95" s="734"/>
    </row>
    <row r="96" spans="1:10">
      <c r="B96" s="734"/>
      <c r="C96" s="734"/>
      <c r="D96" s="734"/>
      <c r="E96" s="734"/>
      <c r="F96" s="734"/>
      <c r="I96" s="735"/>
    </row>
    <row r="97" spans="2:9">
      <c r="B97" s="734"/>
      <c r="C97" s="734"/>
      <c r="D97" s="734"/>
      <c r="E97" s="734"/>
      <c r="F97" s="734"/>
      <c r="I97" s="735"/>
    </row>
    <row r="98" spans="2:9">
      <c r="B98" s="734"/>
      <c r="C98" s="734"/>
      <c r="D98" s="734"/>
      <c r="E98" s="734"/>
      <c r="F98" s="734"/>
    </row>
    <row r="99" spans="2:9">
      <c r="B99" s="734"/>
      <c r="C99" s="734"/>
      <c r="D99" s="734"/>
      <c r="E99" s="734"/>
      <c r="F99" s="734"/>
    </row>
    <row r="100" spans="2:9">
      <c r="B100" s="734"/>
      <c r="C100" s="734"/>
      <c r="D100" s="734"/>
      <c r="E100" s="734"/>
      <c r="F100" s="734"/>
    </row>
    <row r="101" spans="2:9">
      <c r="B101" s="734"/>
      <c r="C101" s="734"/>
      <c r="D101" s="734"/>
      <c r="E101" s="734"/>
      <c r="F101" s="734"/>
    </row>
    <row r="102" spans="2:9">
      <c r="B102" s="734"/>
      <c r="C102" s="734"/>
      <c r="D102" s="734"/>
      <c r="E102" s="734"/>
      <c r="F102" s="734"/>
    </row>
    <row r="103" spans="2:9">
      <c r="B103" s="734"/>
      <c r="C103" s="734"/>
      <c r="D103" s="734"/>
      <c r="E103" s="734"/>
      <c r="F103" s="734"/>
    </row>
    <row r="104" spans="2:9">
      <c r="B104" s="734"/>
      <c r="C104" s="734"/>
      <c r="D104" s="734"/>
      <c r="E104" s="734"/>
      <c r="F104" s="734"/>
    </row>
    <row r="105" spans="2:9">
      <c r="B105" s="734"/>
      <c r="C105" s="734"/>
      <c r="D105" s="734"/>
      <c r="E105" s="734"/>
      <c r="F105" s="734"/>
    </row>
    <row r="106" spans="2:9">
      <c r="B106" s="734"/>
      <c r="C106" s="734"/>
      <c r="D106" s="734"/>
      <c r="E106" s="734"/>
      <c r="F106" s="734"/>
    </row>
    <row r="107" spans="2:9">
      <c r="B107" s="734"/>
      <c r="C107" s="734"/>
      <c r="D107" s="734"/>
      <c r="E107" s="734"/>
      <c r="F107" s="734"/>
    </row>
    <row r="108" spans="2:9">
      <c r="B108" s="734"/>
      <c r="C108" s="734"/>
      <c r="D108" s="734"/>
      <c r="E108" s="734"/>
      <c r="F108" s="734"/>
    </row>
    <row r="109" spans="2:9">
      <c r="B109" s="734"/>
      <c r="C109" s="734"/>
      <c r="D109" s="734"/>
      <c r="E109" s="734"/>
      <c r="F109" s="734"/>
    </row>
    <row r="110" spans="2:9">
      <c r="B110" s="734"/>
      <c r="C110" s="734"/>
      <c r="D110" s="734"/>
      <c r="E110" s="734"/>
      <c r="F110" s="734"/>
    </row>
    <row r="111" spans="2:9">
      <c r="B111" s="734"/>
      <c r="C111" s="734"/>
      <c r="D111" s="734"/>
      <c r="E111" s="734"/>
      <c r="F111" s="734"/>
    </row>
    <row r="112" spans="2:9">
      <c r="B112" s="734"/>
      <c r="C112" s="734"/>
      <c r="D112" s="734"/>
      <c r="E112" s="734"/>
      <c r="F112" s="734"/>
    </row>
    <row r="113" spans="2:6">
      <c r="B113" s="734"/>
      <c r="C113" s="734"/>
      <c r="D113" s="734"/>
      <c r="E113" s="734"/>
      <c r="F113" s="734"/>
    </row>
    <row r="114" spans="2:6">
      <c r="B114" s="734"/>
      <c r="C114" s="734"/>
      <c r="D114" s="734"/>
      <c r="E114" s="734"/>
      <c r="F114" s="734"/>
    </row>
    <row r="115" spans="2:6">
      <c r="B115" s="734"/>
      <c r="C115" s="734"/>
      <c r="D115" s="734"/>
      <c r="E115" s="734"/>
      <c r="F115" s="734"/>
    </row>
    <row r="116" spans="2:6">
      <c r="B116" s="734"/>
      <c r="C116" s="734"/>
      <c r="D116" s="734"/>
      <c r="E116" s="734"/>
      <c r="F116" s="734"/>
    </row>
    <row r="117" spans="2:6">
      <c r="B117" s="734"/>
      <c r="C117" s="734"/>
      <c r="D117" s="734"/>
      <c r="E117" s="734"/>
      <c r="F117" s="734"/>
    </row>
    <row r="118" spans="2:6">
      <c r="B118" s="734"/>
      <c r="C118" s="734"/>
      <c r="D118" s="734"/>
      <c r="E118" s="734"/>
      <c r="F118" s="734"/>
    </row>
    <row r="119" spans="2:6">
      <c r="B119" s="734"/>
      <c r="C119" s="734"/>
      <c r="D119" s="734"/>
      <c r="E119" s="734"/>
      <c r="F119" s="734"/>
    </row>
    <row r="120" spans="2:6">
      <c r="B120" s="734"/>
      <c r="C120" s="734"/>
      <c r="D120" s="734"/>
      <c r="E120" s="734"/>
      <c r="F120" s="734"/>
    </row>
    <row r="121" spans="2:6">
      <c r="B121" s="734"/>
      <c r="C121" s="734"/>
      <c r="D121" s="734"/>
      <c r="E121" s="734"/>
      <c r="F121" s="734"/>
    </row>
    <row r="122" spans="2:6">
      <c r="B122" s="734"/>
      <c r="C122" s="734"/>
      <c r="D122" s="734"/>
      <c r="E122" s="734"/>
      <c r="F122" s="734"/>
    </row>
    <row r="123" spans="2:6">
      <c r="B123" s="734"/>
      <c r="C123" s="734"/>
      <c r="D123" s="734"/>
      <c r="E123" s="734"/>
      <c r="F123" s="734"/>
    </row>
    <row r="124" spans="2:6">
      <c r="B124" s="734"/>
      <c r="C124" s="734"/>
      <c r="D124" s="734"/>
      <c r="E124" s="734"/>
      <c r="F124" s="734"/>
    </row>
    <row r="125" spans="2:6">
      <c r="B125" s="734"/>
      <c r="C125" s="734"/>
      <c r="D125" s="734"/>
      <c r="E125" s="734"/>
      <c r="F125" s="734"/>
    </row>
    <row r="126" spans="2:6">
      <c r="B126" s="734"/>
      <c r="C126" s="734"/>
      <c r="D126" s="734"/>
      <c r="E126" s="734"/>
      <c r="F126" s="734"/>
    </row>
    <row r="127" spans="2:6">
      <c r="B127" s="734"/>
      <c r="C127" s="734"/>
      <c r="D127" s="734"/>
      <c r="E127" s="734"/>
      <c r="F127" s="734"/>
    </row>
    <row r="128" spans="2:6">
      <c r="B128" s="734"/>
      <c r="C128" s="734"/>
      <c r="D128" s="734"/>
      <c r="E128" s="734"/>
      <c r="F128" s="734"/>
    </row>
    <row r="129" spans="2:6">
      <c r="B129" s="734"/>
      <c r="C129" s="734"/>
      <c r="D129" s="734"/>
      <c r="E129" s="734"/>
      <c r="F129" s="734"/>
    </row>
    <row r="130" spans="2:6">
      <c r="B130" s="734"/>
      <c r="C130" s="734"/>
      <c r="D130" s="734"/>
      <c r="E130" s="734"/>
      <c r="F130" s="734"/>
    </row>
    <row r="131" spans="2:6">
      <c r="B131" s="734"/>
      <c r="C131" s="734"/>
      <c r="D131" s="734"/>
      <c r="E131" s="734"/>
      <c r="F131" s="734"/>
    </row>
    <row r="132" spans="2:6">
      <c r="B132" s="734"/>
      <c r="C132" s="734"/>
      <c r="D132" s="734"/>
      <c r="E132" s="734"/>
      <c r="F132" s="734"/>
    </row>
    <row r="133" spans="2:6">
      <c r="B133" s="734"/>
      <c r="C133" s="734"/>
      <c r="D133" s="734"/>
      <c r="E133" s="734"/>
      <c r="F133" s="734"/>
    </row>
    <row r="134" spans="2:6">
      <c r="B134" s="734"/>
      <c r="C134" s="734"/>
      <c r="D134" s="734"/>
      <c r="E134" s="734"/>
      <c r="F134" s="734"/>
    </row>
    <row r="135" spans="2:6">
      <c r="B135" s="734"/>
      <c r="C135" s="734"/>
      <c r="D135" s="734"/>
      <c r="E135" s="734"/>
      <c r="F135" s="734"/>
    </row>
    <row r="136" spans="2:6">
      <c r="B136" s="734"/>
      <c r="C136" s="734"/>
      <c r="D136" s="734"/>
      <c r="E136" s="734"/>
      <c r="F136" s="734"/>
    </row>
    <row r="137" spans="2:6">
      <c r="B137" s="734"/>
      <c r="C137" s="734"/>
      <c r="D137" s="734"/>
      <c r="E137" s="734"/>
      <c r="F137" s="734"/>
    </row>
    <row r="138" spans="2:6">
      <c r="B138" s="734"/>
      <c r="C138" s="734"/>
      <c r="D138" s="734"/>
      <c r="E138" s="734"/>
      <c r="F138" s="734"/>
    </row>
    <row r="139" spans="2:6">
      <c r="B139" s="734"/>
      <c r="C139" s="734"/>
      <c r="D139" s="734"/>
      <c r="E139" s="734"/>
      <c r="F139" s="734"/>
    </row>
    <row r="140" spans="2:6">
      <c r="B140" s="734"/>
      <c r="C140" s="734"/>
      <c r="D140" s="734"/>
      <c r="E140" s="734"/>
      <c r="F140" s="734"/>
    </row>
    <row r="141" spans="2:6">
      <c r="B141" s="734"/>
      <c r="C141" s="734"/>
      <c r="D141" s="734"/>
      <c r="E141" s="734"/>
      <c r="F141" s="734"/>
    </row>
    <row r="142" spans="2:6">
      <c r="B142" s="734"/>
      <c r="C142" s="734"/>
      <c r="D142" s="734"/>
      <c r="E142" s="734"/>
      <c r="F142" s="734"/>
    </row>
    <row r="143" spans="2:6">
      <c r="B143" s="734"/>
      <c r="C143" s="734"/>
      <c r="D143" s="734"/>
      <c r="E143" s="734"/>
      <c r="F143" s="734"/>
    </row>
    <row r="144" spans="2:6">
      <c r="B144" s="734"/>
      <c r="C144" s="734"/>
      <c r="D144" s="734"/>
      <c r="E144" s="734"/>
      <c r="F144" s="734"/>
    </row>
    <row r="145" spans="2:6">
      <c r="B145" s="734"/>
      <c r="C145" s="734"/>
      <c r="D145" s="734"/>
      <c r="E145" s="734"/>
      <c r="F145" s="734"/>
    </row>
    <row r="146" spans="2:6">
      <c r="B146" s="734"/>
      <c r="C146" s="734"/>
      <c r="D146" s="734"/>
      <c r="E146" s="734"/>
      <c r="F146" s="734"/>
    </row>
    <row r="147" spans="2:6">
      <c r="B147" s="734"/>
      <c r="C147" s="734"/>
      <c r="D147" s="734"/>
      <c r="E147" s="734"/>
      <c r="F147" s="734"/>
    </row>
    <row r="148" spans="2:6">
      <c r="B148" s="734"/>
      <c r="C148" s="734"/>
      <c r="D148" s="734"/>
      <c r="E148" s="734"/>
      <c r="F148" s="734"/>
    </row>
    <row r="149" spans="2:6">
      <c r="B149" s="734"/>
      <c r="C149" s="734"/>
      <c r="D149" s="734"/>
      <c r="E149" s="734"/>
      <c r="F149" s="734"/>
    </row>
    <row r="150" spans="2:6">
      <c r="B150" s="734"/>
      <c r="C150" s="734"/>
      <c r="D150" s="734"/>
      <c r="E150" s="734"/>
      <c r="F150" s="734"/>
    </row>
    <row r="151" spans="2:6">
      <c r="B151" s="734"/>
      <c r="C151" s="734"/>
      <c r="D151" s="734"/>
      <c r="E151" s="734"/>
      <c r="F151" s="734"/>
    </row>
    <row r="152" spans="2:6">
      <c r="B152" s="734"/>
      <c r="C152" s="734"/>
      <c r="D152" s="734"/>
      <c r="E152" s="734"/>
      <c r="F152" s="734"/>
    </row>
    <row r="153" spans="2:6">
      <c r="B153" s="734"/>
      <c r="C153" s="734"/>
      <c r="D153" s="734"/>
      <c r="E153" s="734"/>
      <c r="F153" s="734"/>
    </row>
    <row r="154" spans="2:6">
      <c r="B154" s="734"/>
      <c r="C154" s="734"/>
      <c r="D154" s="734"/>
      <c r="E154" s="734"/>
      <c r="F154" s="734"/>
    </row>
    <row r="155" spans="2:6">
      <c r="B155" s="734"/>
      <c r="C155" s="734"/>
      <c r="D155" s="734"/>
      <c r="E155" s="734"/>
      <c r="F155" s="734"/>
    </row>
    <row r="156" spans="2:6">
      <c r="B156" s="734"/>
      <c r="C156" s="734"/>
      <c r="D156" s="734"/>
      <c r="E156" s="734"/>
      <c r="F156" s="734"/>
    </row>
    <row r="157" spans="2:6">
      <c r="B157" s="734"/>
      <c r="C157" s="734"/>
      <c r="D157" s="734"/>
      <c r="E157" s="734"/>
      <c r="F157" s="734"/>
    </row>
    <row r="158" spans="2:6">
      <c r="B158" s="734"/>
      <c r="C158" s="734"/>
      <c r="D158" s="734"/>
      <c r="E158" s="734"/>
      <c r="F158" s="734"/>
    </row>
    <row r="159" spans="2:6">
      <c r="B159" s="734"/>
      <c r="C159" s="734"/>
      <c r="D159" s="734"/>
      <c r="E159" s="734"/>
      <c r="F159" s="734"/>
    </row>
    <row r="160" spans="2:6">
      <c r="B160" s="734"/>
      <c r="C160" s="734"/>
      <c r="D160" s="734"/>
      <c r="E160" s="734"/>
      <c r="F160" s="734"/>
    </row>
    <row r="161" spans="2:6">
      <c r="B161" s="734"/>
      <c r="C161" s="734"/>
      <c r="D161" s="734"/>
      <c r="E161" s="734"/>
      <c r="F161" s="734"/>
    </row>
    <row r="162" spans="2:6">
      <c r="B162" s="734"/>
      <c r="C162" s="734"/>
      <c r="D162" s="734"/>
      <c r="E162" s="734"/>
      <c r="F162" s="734"/>
    </row>
    <row r="163" spans="2:6">
      <c r="B163" s="734"/>
      <c r="C163" s="734"/>
      <c r="D163" s="734"/>
      <c r="E163" s="734"/>
      <c r="F163" s="734"/>
    </row>
    <row r="164" spans="2:6">
      <c r="B164" s="734"/>
      <c r="C164" s="734"/>
      <c r="D164" s="734"/>
      <c r="E164" s="734"/>
      <c r="F164" s="734"/>
    </row>
    <row r="165" spans="2:6">
      <c r="B165" s="734"/>
      <c r="C165" s="734"/>
      <c r="D165" s="734"/>
      <c r="E165" s="734"/>
      <c r="F165" s="734"/>
    </row>
    <row r="166" spans="2:6">
      <c r="B166" s="734"/>
      <c r="C166" s="734"/>
      <c r="D166" s="734"/>
      <c r="E166" s="734"/>
      <c r="F166" s="734"/>
    </row>
    <row r="167" spans="2:6">
      <c r="B167" s="734"/>
      <c r="C167" s="734"/>
      <c r="D167" s="734"/>
      <c r="E167" s="734"/>
      <c r="F167" s="734"/>
    </row>
    <row r="168" spans="2:6">
      <c r="B168" s="734"/>
      <c r="C168" s="734"/>
      <c r="D168" s="734"/>
      <c r="E168" s="734"/>
      <c r="F168" s="734"/>
    </row>
    <row r="169" spans="2:6">
      <c r="B169" s="734"/>
      <c r="C169" s="734"/>
      <c r="D169" s="734"/>
      <c r="E169" s="734"/>
      <c r="F169" s="734"/>
    </row>
    <row r="170" spans="2:6">
      <c r="B170" s="734"/>
      <c r="C170" s="734"/>
      <c r="D170" s="734"/>
      <c r="E170" s="734"/>
      <c r="F170" s="734"/>
    </row>
    <row r="171" spans="2:6">
      <c r="B171" s="734"/>
      <c r="C171" s="734"/>
      <c r="D171" s="734"/>
      <c r="E171" s="734"/>
      <c r="F171" s="734"/>
    </row>
    <row r="172" spans="2:6">
      <c r="B172" s="734"/>
      <c r="C172" s="734"/>
      <c r="D172" s="734"/>
      <c r="E172" s="734"/>
      <c r="F172" s="734"/>
    </row>
    <row r="173" spans="2:6">
      <c r="B173" s="734"/>
      <c r="C173" s="734"/>
      <c r="D173" s="734"/>
      <c r="E173" s="734"/>
      <c r="F173" s="734"/>
    </row>
    <row r="174" spans="2:6">
      <c r="B174" s="734"/>
      <c r="C174" s="734"/>
      <c r="D174" s="734"/>
      <c r="E174" s="734"/>
      <c r="F174" s="734"/>
    </row>
    <row r="175" spans="2:6">
      <c r="B175" s="734"/>
      <c r="C175" s="734"/>
      <c r="D175" s="734"/>
      <c r="E175" s="734"/>
      <c r="F175" s="734"/>
    </row>
    <row r="176" spans="2:6">
      <c r="B176" s="734"/>
      <c r="C176" s="734"/>
      <c r="D176" s="734"/>
      <c r="E176" s="734"/>
      <c r="F176" s="734"/>
    </row>
    <row r="177" spans="2:6">
      <c r="B177" s="734"/>
      <c r="C177" s="734"/>
      <c r="D177" s="734"/>
      <c r="E177" s="734"/>
      <c r="F177" s="734"/>
    </row>
    <row r="178" spans="2:6">
      <c r="B178" s="734"/>
      <c r="C178" s="734"/>
      <c r="D178" s="734"/>
      <c r="E178" s="734"/>
      <c r="F178" s="734"/>
    </row>
    <row r="179" spans="2:6">
      <c r="B179" s="734"/>
      <c r="C179" s="734"/>
      <c r="D179" s="734"/>
      <c r="E179" s="734"/>
      <c r="F179" s="734"/>
    </row>
    <row r="180" spans="2:6">
      <c r="B180" s="734"/>
      <c r="C180" s="734"/>
      <c r="D180" s="734"/>
      <c r="E180" s="734"/>
      <c r="F180" s="734"/>
    </row>
    <row r="181" spans="2:6">
      <c r="B181" s="734"/>
      <c r="C181" s="734"/>
      <c r="D181" s="734"/>
      <c r="E181" s="734"/>
      <c r="F181" s="734"/>
    </row>
    <row r="182" spans="2:6">
      <c r="B182" s="734"/>
      <c r="C182" s="734"/>
      <c r="D182" s="734"/>
      <c r="E182" s="734"/>
      <c r="F182" s="734"/>
    </row>
    <row r="183" spans="2:6">
      <c r="B183" s="734"/>
      <c r="C183" s="734"/>
      <c r="D183" s="734"/>
      <c r="E183" s="734"/>
      <c r="F183" s="734"/>
    </row>
    <row r="184" spans="2:6">
      <c r="B184" s="734"/>
      <c r="C184" s="734"/>
      <c r="D184" s="734"/>
      <c r="E184" s="734"/>
      <c r="F184" s="734"/>
    </row>
    <row r="185" spans="2:6">
      <c r="B185" s="734"/>
      <c r="C185" s="734"/>
      <c r="D185" s="734"/>
      <c r="E185" s="734"/>
      <c r="F185" s="734"/>
    </row>
    <row r="186" spans="2:6">
      <c r="B186" s="734"/>
      <c r="C186" s="734"/>
      <c r="D186" s="734"/>
      <c r="E186" s="734"/>
      <c r="F186" s="734"/>
    </row>
    <row r="187" spans="2:6">
      <c r="B187" s="734"/>
      <c r="C187" s="734"/>
      <c r="D187" s="734"/>
      <c r="E187" s="734"/>
      <c r="F187" s="734"/>
    </row>
    <row r="188" spans="2:6">
      <c r="B188" s="734"/>
      <c r="C188" s="734"/>
      <c r="D188" s="734"/>
      <c r="E188" s="734"/>
      <c r="F188" s="734"/>
    </row>
    <row r="189" spans="2:6">
      <c r="B189" s="734"/>
      <c r="C189" s="734"/>
      <c r="D189" s="734"/>
      <c r="E189" s="734"/>
      <c r="F189" s="734"/>
    </row>
    <row r="190" spans="2:6">
      <c r="B190" s="734"/>
      <c r="C190" s="734"/>
      <c r="D190" s="734"/>
      <c r="E190" s="734"/>
      <c r="F190" s="734"/>
    </row>
    <row r="191" spans="2:6">
      <c r="B191" s="734"/>
      <c r="C191" s="734"/>
      <c r="D191" s="734"/>
      <c r="E191" s="734"/>
      <c r="F191" s="734"/>
    </row>
    <row r="192" spans="2:6">
      <c r="B192" s="734"/>
      <c r="C192" s="734"/>
      <c r="D192" s="734"/>
      <c r="E192" s="734"/>
      <c r="F192" s="734"/>
    </row>
    <row r="193" spans="2:6">
      <c r="B193" s="734"/>
      <c r="C193" s="734"/>
      <c r="D193" s="734"/>
      <c r="E193" s="734"/>
      <c r="F193" s="734"/>
    </row>
    <row r="194" spans="2:6">
      <c r="B194" s="734"/>
      <c r="C194" s="734"/>
      <c r="D194" s="734"/>
      <c r="E194" s="734"/>
      <c r="F194" s="734"/>
    </row>
    <row r="195" spans="2:6">
      <c r="B195" s="734"/>
      <c r="C195" s="734"/>
      <c r="D195" s="734"/>
      <c r="E195" s="734"/>
      <c r="F195" s="734"/>
    </row>
    <row r="196" spans="2:6">
      <c r="B196" s="734"/>
      <c r="C196" s="734"/>
      <c r="D196" s="734"/>
      <c r="E196" s="734"/>
      <c r="F196" s="734"/>
    </row>
    <row r="197" spans="2:6">
      <c r="B197" s="734"/>
      <c r="C197" s="734"/>
      <c r="D197" s="734"/>
      <c r="E197" s="734"/>
      <c r="F197" s="734"/>
    </row>
    <row r="198" spans="2:6">
      <c r="B198" s="734"/>
      <c r="C198" s="734"/>
      <c r="D198" s="734"/>
      <c r="E198" s="734"/>
      <c r="F198" s="734"/>
    </row>
    <row r="199" spans="2:6">
      <c r="B199" s="734"/>
      <c r="C199" s="734"/>
      <c r="D199" s="734"/>
      <c r="E199" s="734"/>
      <c r="F199" s="734"/>
    </row>
    <row r="200" spans="2:6">
      <c r="B200" s="734"/>
      <c r="C200" s="734"/>
      <c r="D200" s="734"/>
      <c r="E200" s="734"/>
      <c r="F200" s="734"/>
    </row>
    <row r="201" spans="2:6">
      <c r="B201" s="734"/>
      <c r="C201" s="734"/>
      <c r="D201" s="734"/>
      <c r="E201" s="734"/>
      <c r="F201" s="734"/>
    </row>
    <row r="202" spans="2:6">
      <c r="B202" s="734"/>
      <c r="C202" s="734"/>
      <c r="D202" s="734"/>
      <c r="E202" s="734"/>
      <c r="F202" s="734"/>
    </row>
    <row r="203" spans="2:6">
      <c r="B203" s="734"/>
      <c r="C203" s="734"/>
      <c r="D203" s="734"/>
      <c r="E203" s="734"/>
      <c r="F203" s="734"/>
    </row>
    <row r="204" spans="2:6">
      <c r="B204" s="734"/>
      <c r="C204" s="734"/>
      <c r="D204" s="734"/>
      <c r="E204" s="734"/>
      <c r="F204" s="734"/>
    </row>
    <row r="205" spans="2:6">
      <c r="B205" s="734"/>
      <c r="C205" s="734"/>
      <c r="D205" s="734"/>
      <c r="E205" s="734"/>
      <c r="F205" s="734"/>
    </row>
    <row r="206" spans="2:6">
      <c r="B206" s="734"/>
      <c r="C206" s="734"/>
      <c r="D206" s="734"/>
      <c r="E206" s="734"/>
      <c r="F206" s="734"/>
    </row>
    <row r="207" spans="2:6">
      <c r="B207" s="734"/>
      <c r="C207" s="734"/>
      <c r="D207" s="734"/>
      <c r="E207" s="734"/>
      <c r="F207" s="734"/>
    </row>
    <row r="208" spans="2:6">
      <c r="B208" s="734"/>
      <c r="C208" s="734"/>
      <c r="D208" s="734"/>
      <c r="E208" s="734"/>
      <c r="F208" s="734"/>
    </row>
    <row r="209" spans="2:6">
      <c r="B209" s="734"/>
      <c r="C209" s="734"/>
      <c r="D209" s="734"/>
      <c r="E209" s="734"/>
      <c r="F209" s="734"/>
    </row>
    <row r="210" spans="2:6">
      <c r="B210" s="734"/>
      <c r="C210" s="734"/>
      <c r="D210" s="734"/>
      <c r="E210" s="734"/>
      <c r="F210" s="734"/>
    </row>
    <row r="211" spans="2:6">
      <c r="B211" s="734"/>
      <c r="C211" s="734"/>
      <c r="D211" s="734"/>
      <c r="E211" s="734"/>
      <c r="F211" s="734"/>
    </row>
    <row r="212" spans="2:6">
      <c r="B212" s="734"/>
      <c r="C212" s="734"/>
      <c r="D212" s="734"/>
      <c r="E212" s="734"/>
      <c r="F212" s="734"/>
    </row>
    <row r="213" spans="2:6">
      <c r="B213" s="734"/>
      <c r="C213" s="734"/>
      <c r="D213" s="734"/>
      <c r="E213" s="734"/>
      <c r="F213" s="734"/>
    </row>
    <row r="214" spans="2:6">
      <c r="B214" s="734"/>
      <c r="C214" s="734"/>
      <c r="D214" s="734"/>
      <c r="E214" s="734"/>
      <c r="F214" s="734"/>
    </row>
    <row r="215" spans="2:6">
      <c r="B215" s="734"/>
      <c r="C215" s="734"/>
      <c r="D215" s="734"/>
      <c r="E215" s="734"/>
      <c r="F215" s="734"/>
    </row>
    <row r="216" spans="2:6">
      <c r="B216" s="734"/>
      <c r="C216" s="734"/>
      <c r="D216" s="734"/>
      <c r="E216" s="734"/>
      <c r="F216" s="734"/>
    </row>
    <row r="217" spans="2:6">
      <c r="B217" s="734"/>
      <c r="C217" s="734"/>
      <c r="D217" s="734"/>
      <c r="E217" s="734"/>
      <c r="F217" s="734"/>
    </row>
    <row r="218" spans="2:6">
      <c r="B218" s="734"/>
      <c r="C218" s="734"/>
      <c r="D218" s="734"/>
      <c r="E218" s="734"/>
      <c r="F218" s="734"/>
    </row>
    <row r="219" spans="2:6">
      <c r="B219" s="734"/>
      <c r="C219" s="734"/>
      <c r="D219" s="734"/>
      <c r="E219" s="734"/>
      <c r="F219" s="734"/>
    </row>
    <row r="220" spans="2:6">
      <c r="B220" s="734"/>
      <c r="C220" s="734"/>
      <c r="D220" s="734"/>
      <c r="E220" s="734"/>
      <c r="F220" s="734"/>
    </row>
    <row r="221" spans="2:6">
      <c r="B221" s="734"/>
      <c r="C221" s="734"/>
      <c r="D221" s="734"/>
      <c r="E221" s="734"/>
      <c r="F221" s="734"/>
    </row>
    <row r="222" spans="2:6">
      <c r="B222" s="734"/>
      <c r="C222" s="734"/>
      <c r="D222" s="734"/>
      <c r="E222" s="734"/>
      <c r="F222" s="734"/>
    </row>
    <row r="223" spans="2:6">
      <c r="B223" s="734"/>
      <c r="C223" s="734"/>
      <c r="D223" s="734"/>
      <c r="E223" s="734"/>
      <c r="F223" s="734"/>
    </row>
    <row r="224" spans="2:6">
      <c r="B224" s="734"/>
      <c r="C224" s="734"/>
      <c r="D224" s="734"/>
      <c r="E224" s="734"/>
      <c r="F224" s="734"/>
    </row>
    <row r="225" spans="2:6">
      <c r="B225" s="734"/>
      <c r="C225" s="734"/>
      <c r="D225" s="734"/>
      <c r="E225" s="734"/>
      <c r="F225" s="734"/>
    </row>
    <row r="226" spans="2:6">
      <c r="B226" s="734"/>
      <c r="C226" s="734"/>
      <c r="D226" s="734"/>
      <c r="E226" s="734"/>
      <c r="F226" s="734"/>
    </row>
    <row r="227" spans="2:6">
      <c r="B227" s="734"/>
      <c r="C227" s="734"/>
      <c r="D227" s="734"/>
      <c r="E227" s="734"/>
      <c r="F227" s="734"/>
    </row>
    <row r="228" spans="2:6">
      <c r="B228" s="734"/>
      <c r="C228" s="734"/>
      <c r="D228" s="734"/>
      <c r="E228" s="734"/>
      <c r="F228" s="734"/>
    </row>
    <row r="229" spans="2:6">
      <c r="B229" s="734"/>
      <c r="C229" s="734"/>
      <c r="D229" s="734"/>
      <c r="E229" s="734"/>
      <c r="F229" s="734"/>
    </row>
    <row r="230" spans="2:6">
      <c r="B230" s="734"/>
      <c r="C230" s="734"/>
      <c r="D230" s="734"/>
      <c r="E230" s="734"/>
      <c r="F230" s="734"/>
    </row>
    <row r="231" spans="2:6">
      <c r="B231" s="734"/>
      <c r="C231" s="734"/>
      <c r="D231" s="734"/>
      <c r="E231" s="734"/>
      <c r="F231" s="734"/>
    </row>
    <row r="232" spans="2:6">
      <c r="B232" s="734"/>
      <c r="C232" s="734"/>
      <c r="D232" s="734"/>
      <c r="E232" s="734"/>
      <c r="F232" s="734"/>
    </row>
    <row r="233" spans="2:6">
      <c r="B233" s="734"/>
      <c r="C233" s="734"/>
      <c r="D233" s="734"/>
      <c r="E233" s="734"/>
      <c r="F233" s="734"/>
    </row>
    <row r="234" spans="2:6">
      <c r="B234" s="734"/>
      <c r="C234" s="734"/>
      <c r="D234" s="734"/>
      <c r="E234" s="734"/>
      <c r="F234" s="734"/>
    </row>
    <row r="235" spans="2:6">
      <c r="B235" s="734"/>
      <c r="C235" s="734"/>
      <c r="D235" s="734"/>
      <c r="E235" s="734"/>
      <c r="F235" s="734"/>
    </row>
    <row r="236" spans="2:6">
      <c r="B236" s="734"/>
      <c r="C236" s="734"/>
      <c r="D236" s="734"/>
      <c r="E236" s="734"/>
      <c r="F236" s="734"/>
    </row>
    <row r="237" spans="2:6">
      <c r="B237" s="734"/>
      <c r="C237" s="734"/>
      <c r="D237" s="734"/>
      <c r="E237" s="734"/>
      <c r="F237" s="734"/>
    </row>
    <row r="238" spans="2:6">
      <c r="B238" s="734"/>
      <c r="C238" s="734"/>
      <c r="D238" s="734"/>
      <c r="E238" s="734"/>
      <c r="F238" s="734"/>
    </row>
    <row r="239" spans="2:6">
      <c r="B239" s="734"/>
      <c r="C239" s="734"/>
      <c r="D239" s="734"/>
      <c r="E239" s="734"/>
      <c r="F239" s="734"/>
    </row>
    <row r="240" spans="2:6">
      <c r="B240" s="734"/>
      <c r="C240" s="734"/>
      <c r="D240" s="734"/>
      <c r="E240" s="734"/>
      <c r="F240" s="734"/>
    </row>
    <row r="241" spans="2:6">
      <c r="B241" s="734"/>
      <c r="C241" s="734"/>
      <c r="D241" s="734"/>
      <c r="E241" s="734"/>
      <c r="F241" s="734"/>
    </row>
    <row r="242" spans="2:6">
      <c r="B242" s="734"/>
      <c r="C242" s="734"/>
      <c r="D242" s="734"/>
      <c r="E242" s="734"/>
      <c r="F242" s="734"/>
    </row>
    <row r="243" spans="2:6">
      <c r="B243" s="734"/>
      <c r="C243" s="734"/>
      <c r="D243" s="734"/>
      <c r="E243" s="734"/>
      <c r="F243" s="734"/>
    </row>
    <row r="244" spans="2:6">
      <c r="B244" s="734"/>
      <c r="C244" s="734"/>
      <c r="D244" s="734"/>
      <c r="E244" s="734"/>
      <c r="F244" s="734"/>
    </row>
    <row r="245" spans="2:6">
      <c r="B245" s="734"/>
      <c r="C245" s="734"/>
      <c r="D245" s="734"/>
      <c r="E245" s="734"/>
      <c r="F245" s="734"/>
    </row>
    <row r="246" spans="2:6">
      <c r="B246" s="734"/>
      <c r="C246" s="734"/>
      <c r="D246" s="734"/>
      <c r="E246" s="734"/>
      <c r="F246" s="734"/>
    </row>
    <row r="247" spans="2:6">
      <c r="B247" s="734"/>
      <c r="C247" s="734"/>
      <c r="D247" s="734"/>
      <c r="E247" s="734"/>
      <c r="F247" s="734"/>
    </row>
    <row r="248" spans="2:6">
      <c r="B248" s="734"/>
      <c r="C248" s="734"/>
      <c r="D248" s="734"/>
      <c r="E248" s="734"/>
      <c r="F248" s="734"/>
    </row>
    <row r="249" spans="2:6">
      <c r="B249" s="734"/>
      <c r="C249" s="734"/>
      <c r="D249" s="734"/>
      <c r="E249" s="734"/>
      <c r="F249" s="734"/>
    </row>
    <row r="250" spans="2:6">
      <c r="B250" s="734"/>
      <c r="C250" s="734"/>
      <c r="D250" s="734"/>
      <c r="E250" s="734"/>
      <c r="F250" s="734"/>
    </row>
    <row r="251" spans="2:6">
      <c r="B251" s="734"/>
      <c r="C251" s="734"/>
      <c r="D251" s="734"/>
      <c r="E251" s="734"/>
      <c r="F251" s="734"/>
    </row>
    <row r="252" spans="2:6">
      <c r="B252" s="734"/>
      <c r="C252" s="734"/>
      <c r="D252" s="734"/>
      <c r="E252" s="734"/>
      <c r="F252" s="734"/>
    </row>
    <row r="253" spans="2:6">
      <c r="B253" s="734"/>
      <c r="C253" s="734"/>
      <c r="D253" s="734"/>
      <c r="E253" s="734"/>
      <c r="F253" s="734"/>
    </row>
    <row r="254" spans="2:6">
      <c r="B254" s="734"/>
      <c r="C254" s="734"/>
      <c r="D254" s="734"/>
      <c r="E254" s="734"/>
      <c r="F254" s="734"/>
    </row>
    <row r="255" spans="2:6">
      <c r="B255" s="734"/>
      <c r="C255" s="734"/>
      <c r="D255" s="734"/>
      <c r="E255" s="734"/>
      <c r="F255" s="734"/>
    </row>
    <row r="256" spans="2:6">
      <c r="B256" s="734"/>
      <c r="C256" s="734"/>
      <c r="D256" s="734"/>
      <c r="E256" s="734"/>
      <c r="F256" s="734"/>
    </row>
    <row r="257" spans="2:6">
      <c r="B257" s="734"/>
      <c r="C257" s="734"/>
      <c r="D257" s="734"/>
      <c r="E257" s="734"/>
      <c r="F257" s="734"/>
    </row>
    <row r="258" spans="2:6">
      <c r="B258" s="734"/>
      <c r="C258" s="734"/>
      <c r="D258" s="734"/>
      <c r="E258" s="734"/>
      <c r="F258" s="734"/>
    </row>
    <row r="259" spans="2:6">
      <c r="B259" s="734"/>
      <c r="C259" s="734"/>
      <c r="D259" s="734"/>
      <c r="E259" s="734"/>
      <c r="F259" s="734"/>
    </row>
    <row r="260" spans="2:6">
      <c r="B260" s="734"/>
      <c r="C260" s="734"/>
      <c r="D260" s="734"/>
      <c r="E260" s="734"/>
      <c r="F260" s="734"/>
    </row>
    <row r="261" spans="2:6">
      <c r="B261" s="734"/>
      <c r="C261" s="734"/>
      <c r="D261" s="734"/>
      <c r="E261" s="734"/>
      <c r="F261" s="734"/>
    </row>
    <row r="262" spans="2:6">
      <c r="B262" s="734"/>
      <c r="C262" s="734"/>
      <c r="D262" s="734"/>
      <c r="E262" s="734"/>
      <c r="F262" s="734"/>
    </row>
    <row r="263" spans="2:6">
      <c r="B263" s="734"/>
      <c r="C263" s="734"/>
      <c r="D263" s="734"/>
      <c r="E263" s="734"/>
      <c r="F263" s="734"/>
    </row>
    <row r="264" spans="2:6">
      <c r="B264" s="734"/>
      <c r="C264" s="734"/>
      <c r="D264" s="734"/>
      <c r="E264" s="734"/>
      <c r="F264" s="734"/>
    </row>
    <row r="265" spans="2:6">
      <c r="B265" s="734"/>
      <c r="C265" s="734"/>
      <c r="D265" s="734"/>
      <c r="E265" s="734"/>
      <c r="F265" s="734"/>
    </row>
    <row r="266" spans="2:6">
      <c r="B266" s="734"/>
      <c r="C266" s="734"/>
      <c r="D266" s="734"/>
      <c r="E266" s="734"/>
      <c r="F266" s="734"/>
    </row>
    <row r="267" spans="2:6">
      <c r="B267" s="734"/>
      <c r="C267" s="734"/>
      <c r="D267" s="734"/>
      <c r="E267" s="734"/>
      <c r="F267" s="734"/>
    </row>
    <row r="268" spans="2:6">
      <c r="B268" s="734"/>
      <c r="C268" s="734"/>
      <c r="D268" s="734"/>
      <c r="E268" s="734"/>
      <c r="F268" s="734"/>
    </row>
    <row r="269" spans="2:6">
      <c r="B269" s="734"/>
      <c r="C269" s="734"/>
      <c r="D269" s="734"/>
      <c r="E269" s="734"/>
      <c r="F269" s="734"/>
    </row>
    <row r="270" spans="2:6">
      <c r="B270" s="734"/>
      <c r="C270" s="734"/>
      <c r="D270" s="734"/>
      <c r="E270" s="734"/>
      <c r="F270" s="734"/>
    </row>
    <row r="271" spans="2:6">
      <c r="B271" s="734"/>
      <c r="C271" s="734"/>
      <c r="D271" s="734"/>
      <c r="E271" s="734"/>
      <c r="F271" s="734"/>
    </row>
    <row r="272" spans="2:6">
      <c r="B272" s="734"/>
      <c r="C272" s="734"/>
      <c r="D272" s="734"/>
      <c r="E272" s="734"/>
      <c r="F272" s="734"/>
    </row>
    <row r="273" spans="2:6">
      <c r="B273" s="734"/>
      <c r="C273" s="734"/>
      <c r="D273" s="734"/>
      <c r="E273" s="734"/>
      <c r="F273" s="734"/>
    </row>
    <row r="274" spans="2:6">
      <c r="B274" s="734"/>
      <c r="C274" s="734"/>
      <c r="D274" s="734"/>
      <c r="E274" s="734"/>
      <c r="F274" s="734"/>
    </row>
    <row r="275" spans="2:6">
      <c r="B275" s="734"/>
      <c r="C275" s="734"/>
      <c r="D275" s="734"/>
      <c r="E275" s="734"/>
      <c r="F275" s="734"/>
    </row>
    <row r="276" spans="2:6">
      <c r="B276" s="734"/>
      <c r="C276" s="734"/>
      <c r="D276" s="734"/>
      <c r="E276" s="734"/>
      <c r="F276" s="734"/>
    </row>
    <row r="277" spans="2:6">
      <c r="B277" s="734"/>
      <c r="C277" s="734"/>
      <c r="D277" s="734"/>
      <c r="E277" s="734"/>
      <c r="F277" s="734"/>
    </row>
    <row r="278" spans="2:6">
      <c r="B278" s="734"/>
      <c r="C278" s="734"/>
      <c r="D278" s="734"/>
      <c r="E278" s="734"/>
      <c r="F278" s="734"/>
    </row>
    <row r="279" spans="2:6">
      <c r="B279" s="734"/>
      <c r="C279" s="734"/>
      <c r="D279" s="734"/>
      <c r="E279" s="734"/>
      <c r="F279" s="734"/>
    </row>
    <row r="280" spans="2:6">
      <c r="B280" s="734"/>
      <c r="C280" s="734"/>
      <c r="D280" s="734"/>
      <c r="E280" s="734"/>
      <c r="F280" s="734"/>
    </row>
    <row r="281" spans="2:6">
      <c r="B281" s="734"/>
      <c r="C281" s="734"/>
      <c r="D281" s="734"/>
      <c r="E281" s="734"/>
      <c r="F281" s="734"/>
    </row>
    <row r="282" spans="2:6">
      <c r="B282" s="734"/>
      <c r="C282" s="734"/>
      <c r="D282" s="734"/>
      <c r="E282" s="734"/>
      <c r="F282" s="734"/>
    </row>
    <row r="283" spans="2:6">
      <c r="B283" s="734"/>
      <c r="C283" s="734"/>
      <c r="D283" s="734"/>
      <c r="E283" s="734"/>
      <c r="F283" s="734"/>
    </row>
    <row r="284" spans="2:6">
      <c r="B284" s="734"/>
      <c r="C284" s="734"/>
      <c r="D284" s="734"/>
      <c r="E284" s="734"/>
      <c r="F284" s="734"/>
    </row>
    <row r="285" spans="2:6">
      <c r="B285" s="734"/>
      <c r="C285" s="734"/>
      <c r="D285" s="734"/>
      <c r="E285" s="734"/>
      <c r="F285" s="734"/>
    </row>
    <row r="286" spans="2:6">
      <c r="B286" s="734"/>
      <c r="C286" s="734"/>
      <c r="D286" s="734"/>
      <c r="E286" s="734"/>
      <c r="F286" s="734"/>
    </row>
    <row r="287" spans="2:6">
      <c r="B287" s="734"/>
      <c r="C287" s="734"/>
      <c r="D287" s="734"/>
      <c r="E287" s="734"/>
      <c r="F287" s="734"/>
    </row>
    <row r="288" spans="2:6">
      <c r="B288" s="734"/>
      <c r="C288" s="734"/>
      <c r="D288" s="734"/>
      <c r="E288" s="734"/>
      <c r="F288" s="734"/>
    </row>
    <row r="289" spans="2:6">
      <c r="B289" s="734"/>
      <c r="C289" s="734"/>
      <c r="D289" s="734"/>
      <c r="E289" s="734"/>
      <c r="F289" s="734"/>
    </row>
    <row r="290" spans="2:6">
      <c r="B290" s="734"/>
      <c r="C290" s="734"/>
      <c r="D290" s="734"/>
      <c r="E290" s="734"/>
      <c r="F290" s="734"/>
    </row>
    <row r="291" spans="2:6">
      <c r="B291" s="734"/>
      <c r="C291" s="734"/>
      <c r="D291" s="734"/>
      <c r="E291" s="734"/>
      <c r="F291" s="734"/>
    </row>
    <row r="292" spans="2:6">
      <c r="B292" s="734"/>
      <c r="C292" s="734"/>
      <c r="D292" s="734"/>
      <c r="E292" s="734"/>
      <c r="F292" s="734"/>
    </row>
    <row r="293" spans="2:6">
      <c r="B293" s="734"/>
      <c r="C293" s="734"/>
      <c r="D293" s="734"/>
      <c r="E293" s="734"/>
      <c r="F293" s="734"/>
    </row>
    <row r="294" spans="2:6">
      <c r="B294" s="734"/>
      <c r="C294" s="734"/>
      <c r="D294" s="734"/>
      <c r="E294" s="734"/>
      <c r="F294" s="734"/>
    </row>
    <row r="295" spans="2:6">
      <c r="B295" s="734"/>
      <c r="C295" s="734"/>
      <c r="D295" s="734"/>
      <c r="E295" s="734"/>
      <c r="F295" s="734"/>
    </row>
    <row r="296" spans="2:6">
      <c r="B296" s="734"/>
      <c r="C296" s="734"/>
      <c r="D296" s="734"/>
      <c r="E296" s="734"/>
      <c r="F296" s="734"/>
    </row>
    <row r="297" spans="2:6">
      <c r="B297" s="734"/>
      <c r="C297" s="734"/>
      <c r="D297" s="734"/>
      <c r="E297" s="734"/>
      <c r="F297" s="734"/>
    </row>
    <row r="298" spans="2:6">
      <c r="B298" s="734"/>
      <c r="C298" s="734"/>
      <c r="D298" s="734"/>
      <c r="E298" s="734"/>
      <c r="F298" s="734"/>
    </row>
    <row r="299" spans="2:6">
      <c r="B299" s="734"/>
      <c r="C299" s="734"/>
      <c r="D299" s="734"/>
      <c r="E299" s="734"/>
      <c r="F299" s="734"/>
    </row>
    <row r="300" spans="2:6">
      <c r="B300" s="734"/>
      <c r="C300" s="734"/>
      <c r="D300" s="734"/>
      <c r="E300" s="734"/>
      <c r="F300" s="734"/>
    </row>
    <row r="301" spans="2:6">
      <c r="B301" s="734"/>
      <c r="C301" s="734"/>
      <c r="D301" s="734"/>
      <c r="E301" s="734"/>
      <c r="F301" s="734"/>
    </row>
    <row r="302" spans="2:6">
      <c r="B302" s="734"/>
      <c r="C302" s="734"/>
      <c r="D302" s="734"/>
      <c r="E302" s="734"/>
      <c r="F302" s="734"/>
    </row>
    <row r="303" spans="2:6">
      <c r="B303" s="734"/>
      <c r="C303" s="734"/>
      <c r="D303" s="734"/>
      <c r="E303" s="734"/>
      <c r="F303" s="734"/>
    </row>
    <row r="304" spans="2:6">
      <c r="B304" s="734"/>
      <c r="C304" s="734"/>
      <c r="D304" s="734"/>
      <c r="E304" s="734"/>
      <c r="F304" s="734"/>
    </row>
    <row r="305" spans="2:6">
      <c r="B305" s="734"/>
      <c r="C305" s="734"/>
      <c r="D305" s="734"/>
      <c r="E305" s="734"/>
      <c r="F305" s="734"/>
    </row>
    <row r="306" spans="2:6">
      <c r="B306" s="734"/>
      <c r="C306" s="734"/>
      <c r="D306" s="734"/>
      <c r="E306" s="734"/>
      <c r="F306" s="734"/>
    </row>
    <row r="307" spans="2:6">
      <c r="B307" s="734"/>
      <c r="C307" s="734"/>
      <c r="D307" s="734"/>
      <c r="E307" s="734"/>
      <c r="F307" s="734"/>
    </row>
    <row r="308" spans="2:6">
      <c r="B308" s="734"/>
      <c r="C308" s="734"/>
      <c r="D308" s="734"/>
      <c r="E308" s="734"/>
      <c r="F308" s="734"/>
    </row>
    <row r="309" spans="2:6">
      <c r="B309" s="734"/>
      <c r="C309" s="734"/>
      <c r="D309" s="734"/>
      <c r="E309" s="734"/>
      <c r="F309" s="734"/>
    </row>
    <row r="310" spans="2:6">
      <c r="B310" s="734"/>
      <c r="C310" s="734"/>
      <c r="D310" s="734"/>
      <c r="E310" s="734"/>
      <c r="F310" s="734"/>
    </row>
    <row r="311" spans="2:6">
      <c r="B311" s="734"/>
      <c r="C311" s="734"/>
      <c r="D311" s="734"/>
      <c r="E311" s="734"/>
      <c r="F311" s="734"/>
    </row>
    <row r="312" spans="2:6">
      <c r="B312" s="734"/>
      <c r="C312" s="734"/>
      <c r="D312" s="734"/>
      <c r="E312" s="734"/>
      <c r="F312" s="734"/>
    </row>
    <row r="313" spans="2:6">
      <c r="B313" s="734"/>
      <c r="C313" s="734"/>
      <c r="D313" s="734"/>
      <c r="E313" s="734"/>
      <c r="F313" s="734"/>
    </row>
    <row r="314" spans="2:6">
      <c r="B314" s="734"/>
      <c r="C314" s="734"/>
      <c r="D314" s="734"/>
      <c r="E314" s="734"/>
      <c r="F314" s="734"/>
    </row>
    <row r="315" spans="2:6">
      <c r="B315" s="734"/>
      <c r="C315" s="734"/>
      <c r="D315" s="734"/>
      <c r="E315" s="734"/>
      <c r="F315" s="734"/>
    </row>
    <row r="316" spans="2:6">
      <c r="B316" s="734"/>
      <c r="C316" s="734"/>
      <c r="D316" s="734"/>
      <c r="E316" s="734"/>
      <c r="F316" s="734"/>
    </row>
    <row r="317" spans="2:6">
      <c r="B317" s="734"/>
      <c r="C317" s="734"/>
      <c r="D317" s="734"/>
      <c r="E317" s="734"/>
      <c r="F317" s="734"/>
    </row>
    <row r="318" spans="2:6">
      <c r="B318" s="734"/>
      <c r="C318" s="734"/>
      <c r="D318" s="734"/>
      <c r="E318" s="734"/>
      <c r="F318" s="734"/>
    </row>
    <row r="319" spans="2:6">
      <c r="B319" s="734"/>
      <c r="C319" s="734"/>
      <c r="D319" s="734"/>
      <c r="E319" s="734"/>
      <c r="F319" s="734"/>
    </row>
    <row r="320" spans="2:6">
      <c r="B320" s="734"/>
      <c r="C320" s="734"/>
      <c r="D320" s="734"/>
      <c r="E320" s="734"/>
      <c r="F320" s="734"/>
    </row>
    <row r="321" spans="2:6">
      <c r="B321" s="734"/>
      <c r="C321" s="734"/>
      <c r="D321" s="734"/>
      <c r="E321" s="734"/>
      <c r="F321" s="734"/>
    </row>
    <row r="322" spans="2:6">
      <c r="B322" s="734"/>
      <c r="C322" s="734"/>
      <c r="D322" s="734"/>
      <c r="E322" s="734"/>
      <c r="F322" s="734"/>
    </row>
    <row r="323" spans="2:6">
      <c r="B323" s="734"/>
      <c r="C323" s="734"/>
      <c r="D323" s="734"/>
      <c r="E323" s="734"/>
      <c r="F323" s="734"/>
    </row>
    <row r="324" spans="2:6">
      <c r="B324" s="734"/>
      <c r="C324" s="734"/>
      <c r="D324" s="734"/>
      <c r="E324" s="734"/>
      <c r="F324" s="734"/>
    </row>
    <row r="325" spans="2:6">
      <c r="B325" s="734"/>
      <c r="C325" s="734"/>
      <c r="D325" s="734"/>
      <c r="E325" s="734"/>
      <c r="F325" s="734"/>
    </row>
    <row r="326" spans="2:6">
      <c r="B326" s="734"/>
      <c r="C326" s="734"/>
      <c r="D326" s="734"/>
      <c r="E326" s="734"/>
      <c r="F326" s="734"/>
    </row>
    <row r="327" spans="2:6">
      <c r="B327" s="734"/>
      <c r="C327" s="734"/>
      <c r="D327" s="734"/>
      <c r="E327" s="734"/>
      <c r="F327" s="734"/>
    </row>
    <row r="328" spans="2:6">
      <c r="B328" s="734"/>
      <c r="C328" s="734"/>
      <c r="D328" s="734"/>
      <c r="E328" s="734"/>
      <c r="F328" s="734"/>
    </row>
    <row r="329" spans="2:6">
      <c r="B329" s="734"/>
      <c r="C329" s="734"/>
      <c r="D329" s="734"/>
      <c r="E329" s="734"/>
      <c r="F329" s="734"/>
    </row>
    <row r="330" spans="2:6">
      <c r="B330" s="734"/>
      <c r="C330" s="734"/>
      <c r="D330" s="734"/>
      <c r="E330" s="734"/>
      <c r="F330" s="734"/>
    </row>
    <row r="331" spans="2:6">
      <c r="B331" s="734"/>
      <c r="C331" s="734"/>
      <c r="D331" s="734"/>
      <c r="E331" s="734"/>
      <c r="F331" s="734"/>
    </row>
    <row r="332" spans="2:6">
      <c r="B332" s="734"/>
      <c r="C332" s="734"/>
      <c r="D332" s="734"/>
      <c r="E332" s="734"/>
      <c r="F332" s="734"/>
    </row>
    <row r="333" spans="2:6">
      <c r="B333" s="734"/>
      <c r="C333" s="734"/>
      <c r="D333" s="734"/>
      <c r="E333" s="734"/>
      <c r="F333" s="734"/>
    </row>
    <row r="334" spans="2:6">
      <c r="B334" s="734"/>
      <c r="C334" s="734"/>
      <c r="D334" s="734"/>
      <c r="E334" s="734"/>
      <c r="F334" s="734"/>
    </row>
    <row r="335" spans="2:6">
      <c r="B335" s="734"/>
      <c r="C335" s="734"/>
      <c r="D335" s="734"/>
      <c r="E335" s="734"/>
      <c r="F335" s="734"/>
    </row>
    <row r="336" spans="2:6">
      <c r="B336" s="734"/>
      <c r="C336" s="734"/>
      <c r="D336" s="734"/>
      <c r="E336" s="734"/>
      <c r="F336" s="734"/>
    </row>
    <row r="337" spans="2:6">
      <c r="B337" s="734"/>
      <c r="C337" s="734"/>
      <c r="D337" s="734"/>
      <c r="E337" s="734"/>
      <c r="F337" s="734"/>
    </row>
    <row r="338" spans="2:6">
      <c r="B338" s="734"/>
      <c r="C338" s="734"/>
      <c r="D338" s="734"/>
      <c r="E338" s="734"/>
      <c r="F338" s="734"/>
    </row>
    <row r="339" spans="2:6">
      <c r="B339" s="734"/>
      <c r="C339" s="734"/>
      <c r="D339" s="734"/>
      <c r="E339" s="734"/>
      <c r="F339" s="734"/>
    </row>
    <row r="340" spans="2:6">
      <c r="B340" s="734"/>
      <c r="C340" s="734"/>
      <c r="D340" s="734"/>
      <c r="E340" s="734"/>
      <c r="F340" s="734"/>
    </row>
    <row r="341" spans="2:6">
      <c r="B341" s="734"/>
      <c r="C341" s="734"/>
      <c r="D341" s="734"/>
      <c r="E341" s="734"/>
      <c r="F341" s="734"/>
    </row>
    <row r="342" spans="2:6">
      <c r="B342" s="734"/>
      <c r="C342" s="734"/>
      <c r="D342" s="734"/>
      <c r="E342" s="734"/>
      <c r="F342" s="734"/>
    </row>
    <row r="343" spans="2:6">
      <c r="B343" s="734"/>
      <c r="C343" s="734"/>
      <c r="D343" s="734"/>
      <c r="E343" s="734"/>
      <c r="F343" s="734"/>
    </row>
    <row r="344" spans="2:6">
      <c r="B344" s="734"/>
      <c r="C344" s="734"/>
      <c r="D344" s="734"/>
      <c r="E344" s="734"/>
      <c r="F344" s="734"/>
    </row>
    <row r="345" spans="2:6">
      <c r="B345" s="734"/>
      <c r="C345" s="734"/>
      <c r="D345" s="734"/>
      <c r="E345" s="734"/>
      <c r="F345" s="734"/>
    </row>
    <row r="346" spans="2:6">
      <c r="B346" s="734"/>
      <c r="C346" s="734"/>
      <c r="D346" s="734"/>
      <c r="E346" s="734"/>
      <c r="F346" s="734"/>
    </row>
    <row r="347" spans="2:6">
      <c r="B347" s="734"/>
      <c r="C347" s="734"/>
      <c r="D347" s="734"/>
      <c r="E347" s="734"/>
      <c r="F347" s="734"/>
    </row>
    <row r="348" spans="2:6">
      <c r="B348" s="734"/>
      <c r="C348" s="734"/>
      <c r="D348" s="734"/>
      <c r="E348" s="734"/>
      <c r="F348" s="734"/>
    </row>
    <row r="349" spans="2:6">
      <c r="B349" s="734"/>
      <c r="C349" s="734"/>
      <c r="D349" s="734"/>
      <c r="E349" s="734"/>
      <c r="F349" s="734"/>
    </row>
    <row r="350" spans="2:6">
      <c r="B350" s="734"/>
      <c r="C350" s="734"/>
      <c r="D350" s="734"/>
      <c r="E350" s="734"/>
      <c r="F350" s="734"/>
    </row>
    <row r="351" spans="2:6">
      <c r="B351" s="734"/>
      <c r="C351" s="734"/>
      <c r="D351" s="734"/>
      <c r="E351" s="734"/>
      <c r="F351" s="734"/>
    </row>
    <row r="352" spans="2:6">
      <c r="B352" s="734"/>
      <c r="C352" s="734"/>
      <c r="D352" s="734"/>
      <c r="E352" s="734"/>
      <c r="F352" s="734"/>
    </row>
    <row r="353" spans="2:6">
      <c r="B353" s="734"/>
      <c r="C353" s="734"/>
      <c r="D353" s="734"/>
      <c r="E353" s="734"/>
      <c r="F353" s="734"/>
    </row>
    <row r="354" spans="2:6">
      <c r="B354" s="734"/>
      <c r="C354" s="734"/>
      <c r="D354" s="734"/>
      <c r="E354" s="734"/>
      <c r="F354" s="734"/>
    </row>
    <row r="355" spans="2:6">
      <c r="B355" s="734"/>
      <c r="C355" s="734"/>
      <c r="D355" s="734"/>
      <c r="E355" s="734"/>
      <c r="F355" s="734"/>
    </row>
    <row r="356" spans="2:6">
      <c r="B356" s="734"/>
      <c r="C356" s="734"/>
      <c r="D356" s="734"/>
      <c r="E356" s="734"/>
      <c r="F356" s="734"/>
    </row>
    <row r="357" spans="2:6">
      <c r="B357" s="734"/>
      <c r="C357" s="734"/>
      <c r="D357" s="734"/>
      <c r="E357" s="734"/>
      <c r="F357" s="734"/>
    </row>
    <row r="358" spans="2:6">
      <c r="B358" s="734"/>
      <c r="C358" s="734"/>
      <c r="D358" s="734"/>
      <c r="E358" s="734"/>
      <c r="F358" s="734"/>
    </row>
    <row r="359" spans="2:6">
      <c r="B359" s="734"/>
      <c r="C359" s="734"/>
      <c r="D359" s="734"/>
      <c r="E359" s="734"/>
      <c r="F359" s="734"/>
    </row>
    <row r="360" spans="2:6">
      <c r="B360" s="734"/>
      <c r="C360" s="734"/>
      <c r="D360" s="734"/>
      <c r="E360" s="734"/>
      <c r="F360" s="734"/>
    </row>
    <row r="361" spans="2:6">
      <c r="B361" s="734"/>
      <c r="C361" s="734"/>
      <c r="D361" s="734"/>
      <c r="E361" s="734"/>
      <c r="F361" s="734"/>
    </row>
    <row r="362" spans="2:6">
      <c r="B362" s="734"/>
      <c r="C362" s="734"/>
      <c r="D362" s="734"/>
      <c r="E362" s="734"/>
      <c r="F362" s="734"/>
    </row>
    <row r="363" spans="2:6">
      <c r="B363" s="734"/>
      <c r="C363" s="734"/>
      <c r="D363" s="734"/>
      <c r="E363" s="734"/>
      <c r="F363" s="734"/>
    </row>
    <row r="364" spans="2:6">
      <c r="B364" s="734"/>
      <c r="C364" s="734"/>
      <c r="D364" s="734"/>
      <c r="E364" s="734"/>
      <c r="F364" s="734"/>
    </row>
    <row r="365" spans="2:6">
      <c r="B365" s="734"/>
      <c r="C365" s="734"/>
      <c r="D365" s="734"/>
      <c r="E365" s="734"/>
      <c r="F365" s="734"/>
    </row>
    <row r="366" spans="2:6">
      <c r="B366" s="734"/>
      <c r="C366" s="734"/>
      <c r="D366" s="734"/>
      <c r="E366" s="734"/>
      <c r="F366" s="734"/>
    </row>
    <row r="367" spans="2:6">
      <c r="B367" s="734"/>
      <c r="C367" s="734"/>
      <c r="D367" s="734"/>
      <c r="E367" s="734"/>
      <c r="F367" s="734"/>
    </row>
    <row r="368" spans="2:6">
      <c r="B368" s="734"/>
      <c r="C368" s="734"/>
      <c r="D368" s="734"/>
      <c r="E368" s="734"/>
      <c r="F368" s="734"/>
    </row>
    <row r="369" spans="2:6">
      <c r="B369" s="734"/>
      <c r="C369" s="734"/>
      <c r="D369" s="734"/>
      <c r="E369" s="734"/>
      <c r="F369" s="734"/>
    </row>
    <row r="370" spans="2:6">
      <c r="B370" s="734"/>
      <c r="C370" s="734"/>
      <c r="D370" s="734"/>
      <c r="E370" s="734"/>
      <c r="F370" s="734"/>
    </row>
    <row r="371" spans="2:6">
      <c r="B371" s="734"/>
      <c r="C371" s="734"/>
      <c r="D371" s="734"/>
      <c r="E371" s="734"/>
      <c r="F371" s="734"/>
    </row>
    <row r="372" spans="2:6">
      <c r="B372" s="734"/>
      <c r="C372" s="734"/>
      <c r="D372" s="734"/>
      <c r="E372" s="734"/>
      <c r="F372" s="734"/>
    </row>
    <row r="373" spans="2:6">
      <c r="B373" s="734"/>
      <c r="C373" s="734"/>
      <c r="D373" s="734"/>
      <c r="E373" s="734"/>
      <c r="F373" s="734"/>
    </row>
    <row r="374" spans="2:6">
      <c r="B374" s="734"/>
      <c r="C374" s="734"/>
      <c r="D374" s="734"/>
      <c r="E374" s="734"/>
      <c r="F374" s="734"/>
    </row>
    <row r="375" spans="2:6">
      <c r="B375" s="734"/>
      <c r="C375" s="734"/>
      <c r="D375" s="734"/>
      <c r="E375" s="734"/>
      <c r="F375" s="734"/>
    </row>
    <row r="376" spans="2:6">
      <c r="B376" s="734"/>
      <c r="C376" s="734"/>
      <c r="D376" s="734"/>
      <c r="E376" s="734"/>
      <c r="F376" s="734"/>
    </row>
    <row r="377" spans="2:6">
      <c r="B377" s="734"/>
      <c r="C377" s="734"/>
      <c r="D377" s="734"/>
      <c r="E377" s="734"/>
      <c r="F377" s="734"/>
    </row>
    <row r="378" spans="2:6">
      <c r="B378" s="734"/>
      <c r="C378" s="734"/>
      <c r="D378" s="734"/>
      <c r="E378" s="734"/>
      <c r="F378" s="734"/>
    </row>
    <row r="379" spans="2:6">
      <c r="B379" s="734"/>
      <c r="C379" s="734"/>
      <c r="D379" s="734"/>
      <c r="E379" s="734"/>
      <c r="F379" s="734"/>
    </row>
    <row r="380" spans="2:6">
      <c r="B380" s="734"/>
      <c r="C380" s="734"/>
      <c r="D380" s="734"/>
      <c r="E380" s="734"/>
      <c r="F380" s="734"/>
    </row>
    <row r="381" spans="2:6">
      <c r="B381" s="734"/>
      <c r="C381" s="734"/>
      <c r="D381" s="734"/>
      <c r="E381" s="734"/>
      <c r="F381" s="734"/>
    </row>
    <row r="382" spans="2:6">
      <c r="B382" s="734"/>
      <c r="C382" s="734"/>
      <c r="D382" s="734"/>
      <c r="E382" s="734"/>
      <c r="F382" s="734"/>
    </row>
    <row r="383" spans="2:6">
      <c r="B383" s="734"/>
      <c r="C383" s="734"/>
      <c r="D383" s="734"/>
      <c r="E383" s="734"/>
      <c r="F383" s="734"/>
    </row>
    <row r="384" spans="2:6">
      <c r="B384" s="734"/>
      <c r="C384" s="734"/>
      <c r="D384" s="734"/>
      <c r="E384" s="734"/>
      <c r="F384" s="734"/>
    </row>
    <row r="385" spans="2:6">
      <c r="B385" s="734"/>
      <c r="C385" s="734"/>
      <c r="D385" s="734"/>
      <c r="E385" s="734"/>
      <c r="F385" s="734"/>
    </row>
    <row r="386" spans="2:6">
      <c r="B386" s="734"/>
      <c r="C386" s="734"/>
      <c r="D386" s="734"/>
      <c r="E386" s="734"/>
      <c r="F386" s="734"/>
    </row>
    <row r="387" spans="2:6">
      <c r="B387" s="734"/>
      <c r="C387" s="734"/>
      <c r="D387" s="734"/>
      <c r="E387" s="734"/>
      <c r="F387" s="734"/>
    </row>
    <row r="388" spans="2:6">
      <c r="B388" s="734"/>
      <c r="C388" s="734"/>
      <c r="D388" s="734"/>
      <c r="E388" s="734"/>
      <c r="F388" s="734"/>
    </row>
    <row r="389" spans="2:6">
      <c r="B389" s="734"/>
      <c r="C389" s="734"/>
      <c r="D389" s="734"/>
      <c r="E389" s="734"/>
      <c r="F389" s="734"/>
    </row>
    <row r="390" spans="2:6">
      <c r="B390" s="734"/>
      <c r="C390" s="734"/>
      <c r="D390" s="734"/>
      <c r="E390" s="734"/>
      <c r="F390" s="734"/>
    </row>
    <row r="391" spans="2:6">
      <c r="B391" s="734"/>
      <c r="C391" s="734"/>
      <c r="D391" s="734"/>
      <c r="E391" s="734"/>
      <c r="F391" s="734"/>
    </row>
    <row r="392" spans="2:6">
      <c r="B392" s="734"/>
      <c r="C392" s="734"/>
      <c r="D392" s="734"/>
      <c r="E392" s="734"/>
      <c r="F392" s="734"/>
    </row>
    <row r="393" spans="2:6">
      <c r="B393" s="734"/>
      <c r="C393" s="734"/>
      <c r="D393" s="734"/>
      <c r="E393" s="734"/>
      <c r="F393" s="734"/>
    </row>
    <row r="394" spans="2:6">
      <c r="B394" s="734"/>
      <c r="C394" s="734"/>
      <c r="D394" s="734"/>
      <c r="E394" s="734"/>
      <c r="F394" s="734"/>
    </row>
    <row r="395" spans="2:6">
      <c r="B395" s="734"/>
      <c r="C395" s="734"/>
      <c r="D395" s="734"/>
      <c r="E395" s="734"/>
      <c r="F395" s="734"/>
    </row>
    <row r="396" spans="2:6">
      <c r="B396" s="734"/>
      <c r="C396" s="734"/>
      <c r="D396" s="734"/>
      <c r="E396" s="734"/>
      <c r="F396" s="734"/>
    </row>
    <row r="397" spans="2:6">
      <c r="B397" s="734"/>
      <c r="C397" s="734"/>
      <c r="D397" s="734"/>
      <c r="E397" s="734"/>
      <c r="F397" s="734"/>
    </row>
    <row r="398" spans="2:6">
      <c r="B398" s="734"/>
      <c r="C398" s="734"/>
      <c r="D398" s="734"/>
      <c r="E398" s="734"/>
      <c r="F398" s="734"/>
    </row>
    <row r="399" spans="2:6">
      <c r="B399" s="734"/>
      <c r="C399" s="734"/>
      <c r="D399" s="734"/>
      <c r="E399" s="734"/>
      <c r="F399" s="734"/>
    </row>
    <row r="400" spans="2:6">
      <c r="B400" s="734"/>
      <c r="C400" s="734"/>
      <c r="D400" s="734"/>
      <c r="E400" s="734"/>
      <c r="F400" s="734"/>
    </row>
    <row r="401" spans="2:6">
      <c r="B401" s="734"/>
      <c r="C401" s="734"/>
      <c r="D401" s="734"/>
      <c r="E401" s="734"/>
      <c r="F401" s="734"/>
    </row>
    <row r="402" spans="2:6">
      <c r="B402" s="734"/>
      <c r="C402" s="734"/>
      <c r="D402" s="734"/>
      <c r="E402" s="734"/>
      <c r="F402" s="734"/>
    </row>
    <row r="403" spans="2:6">
      <c r="B403" s="734"/>
      <c r="C403" s="734"/>
      <c r="D403" s="734"/>
      <c r="E403" s="734"/>
      <c r="F403" s="734"/>
    </row>
    <row r="404" spans="2:6">
      <c r="B404" s="734"/>
      <c r="C404" s="734"/>
      <c r="D404" s="734"/>
      <c r="E404" s="734"/>
      <c r="F404" s="734"/>
    </row>
    <row r="405" spans="2:6">
      <c r="B405" s="734"/>
      <c r="C405" s="734"/>
      <c r="D405" s="734"/>
      <c r="E405" s="734"/>
      <c r="F405" s="734"/>
    </row>
    <row r="406" spans="2:6">
      <c r="B406" s="734"/>
      <c r="C406" s="734"/>
      <c r="D406" s="734"/>
      <c r="E406" s="734"/>
      <c r="F406" s="734"/>
    </row>
    <row r="407" spans="2:6">
      <c r="B407" s="734"/>
      <c r="C407" s="734"/>
      <c r="D407" s="734"/>
      <c r="E407" s="734"/>
      <c r="F407" s="734"/>
    </row>
    <row r="408" spans="2:6">
      <c r="B408" s="734"/>
      <c r="C408" s="734"/>
      <c r="D408" s="734"/>
      <c r="E408" s="734"/>
      <c r="F408" s="734"/>
    </row>
    <row r="409" spans="2:6">
      <c r="B409" s="734"/>
      <c r="C409" s="734"/>
      <c r="D409" s="734"/>
      <c r="E409" s="734"/>
      <c r="F409" s="734"/>
    </row>
    <row r="410" spans="2:6">
      <c r="B410" s="734"/>
      <c r="C410" s="734"/>
      <c r="D410" s="734"/>
      <c r="E410" s="734"/>
      <c r="F410" s="734"/>
    </row>
    <row r="411" spans="2:6">
      <c r="B411" s="734"/>
      <c r="C411" s="734"/>
      <c r="D411" s="734"/>
      <c r="E411" s="734"/>
      <c r="F411" s="734"/>
    </row>
    <row r="412" spans="2:6">
      <c r="B412" s="734"/>
      <c r="C412" s="734"/>
      <c r="D412" s="734"/>
      <c r="E412" s="734"/>
      <c r="F412" s="734"/>
    </row>
    <row r="413" spans="2:6">
      <c r="B413" s="734"/>
      <c r="C413" s="734"/>
      <c r="D413" s="734"/>
      <c r="E413" s="734"/>
      <c r="F413" s="734"/>
    </row>
    <row r="414" spans="2:6">
      <c r="B414" s="734"/>
      <c r="C414" s="734"/>
      <c r="D414" s="734"/>
      <c r="E414" s="734"/>
      <c r="F414" s="734"/>
    </row>
    <row r="415" spans="2:6">
      <c r="B415" s="734"/>
      <c r="C415" s="734"/>
      <c r="D415" s="734"/>
      <c r="E415" s="734"/>
      <c r="F415" s="734"/>
    </row>
    <row r="416" spans="2:6">
      <c r="B416" s="734"/>
      <c r="C416" s="734"/>
      <c r="D416" s="734"/>
      <c r="E416" s="734"/>
      <c r="F416" s="734"/>
    </row>
    <row r="417" spans="2:6">
      <c r="B417" s="734"/>
      <c r="C417" s="734"/>
      <c r="D417" s="734"/>
      <c r="E417" s="734"/>
      <c r="F417" s="734"/>
    </row>
    <row r="418" spans="2:6">
      <c r="B418" s="734"/>
      <c r="C418" s="734"/>
      <c r="D418" s="734"/>
      <c r="E418" s="734"/>
      <c r="F418" s="734"/>
    </row>
    <row r="419" spans="2:6">
      <c r="B419" s="734"/>
      <c r="C419" s="734"/>
      <c r="D419" s="734"/>
      <c r="E419" s="734"/>
      <c r="F419" s="734"/>
    </row>
    <row r="420" spans="2:6">
      <c r="B420" s="734"/>
      <c r="C420" s="734"/>
      <c r="D420" s="734"/>
      <c r="E420" s="734"/>
      <c r="F420" s="734"/>
    </row>
    <row r="421" spans="2:6">
      <c r="B421" s="734"/>
      <c r="C421" s="734"/>
      <c r="D421" s="734"/>
      <c r="E421" s="734"/>
      <c r="F421" s="734"/>
    </row>
    <row r="422" spans="2:6">
      <c r="B422" s="734"/>
      <c r="C422" s="734"/>
      <c r="D422" s="734"/>
      <c r="E422" s="734"/>
      <c r="F422" s="734"/>
    </row>
    <row r="423" spans="2:6">
      <c r="B423" s="734"/>
      <c r="C423" s="734"/>
      <c r="D423" s="734"/>
      <c r="E423" s="734"/>
      <c r="F423" s="734"/>
    </row>
    <row r="424" spans="2:6">
      <c r="B424" s="734"/>
      <c r="C424" s="734"/>
      <c r="D424" s="734"/>
      <c r="E424" s="734"/>
      <c r="F424" s="734"/>
    </row>
    <row r="425" spans="2:6">
      <c r="B425" s="734"/>
      <c r="C425" s="734"/>
      <c r="D425" s="734"/>
      <c r="E425" s="734"/>
      <c r="F425" s="734"/>
    </row>
    <row r="426" spans="2:6">
      <c r="B426" s="734"/>
      <c r="C426" s="734"/>
      <c r="D426" s="734"/>
      <c r="E426" s="734"/>
      <c r="F426" s="734"/>
    </row>
    <row r="427" spans="2:6">
      <c r="B427" s="734"/>
      <c r="C427" s="734"/>
      <c r="D427" s="734"/>
      <c r="E427" s="734"/>
      <c r="F427" s="734"/>
    </row>
    <row r="428" spans="2:6">
      <c r="B428" s="734"/>
      <c r="C428" s="734"/>
      <c r="D428" s="734"/>
      <c r="E428" s="734"/>
      <c r="F428" s="734"/>
    </row>
    <row r="429" spans="2:6">
      <c r="B429" s="734"/>
      <c r="C429" s="734"/>
      <c r="D429" s="734"/>
      <c r="E429" s="734"/>
      <c r="F429" s="734"/>
    </row>
    <row r="430" spans="2:6">
      <c r="B430" s="734"/>
      <c r="C430" s="734"/>
      <c r="D430" s="734"/>
      <c r="E430" s="734"/>
      <c r="F430" s="734"/>
    </row>
    <row r="431" spans="2:6">
      <c r="B431" s="734"/>
      <c r="C431" s="734"/>
      <c r="D431" s="734"/>
      <c r="E431" s="734"/>
      <c r="F431" s="734"/>
    </row>
    <row r="432" spans="2:6">
      <c r="B432" s="734"/>
      <c r="C432" s="734"/>
      <c r="D432" s="734"/>
      <c r="E432" s="734"/>
      <c r="F432" s="734"/>
    </row>
    <row r="433" spans="2:6">
      <c r="B433" s="734"/>
      <c r="C433" s="734"/>
      <c r="D433" s="734"/>
      <c r="E433" s="734"/>
      <c r="F433" s="734"/>
    </row>
    <row r="434" spans="2:6">
      <c r="B434" s="734"/>
      <c r="C434" s="734"/>
      <c r="D434" s="734"/>
      <c r="E434" s="734"/>
      <c r="F434" s="734"/>
    </row>
    <row r="435" spans="2:6">
      <c r="B435" s="734"/>
      <c r="C435" s="734"/>
      <c r="D435" s="734"/>
      <c r="E435" s="734"/>
      <c r="F435" s="734"/>
    </row>
    <row r="436" spans="2:6">
      <c r="B436" s="734"/>
      <c r="C436" s="734"/>
      <c r="D436" s="734"/>
      <c r="E436" s="734"/>
      <c r="F436" s="734"/>
    </row>
    <row r="437" spans="2:6">
      <c r="B437" s="734"/>
      <c r="C437" s="734"/>
      <c r="D437" s="734"/>
      <c r="E437" s="734"/>
      <c r="F437" s="734"/>
    </row>
    <row r="438" spans="2:6">
      <c r="B438" s="734"/>
      <c r="C438" s="734"/>
      <c r="D438" s="734"/>
      <c r="E438" s="734"/>
      <c r="F438" s="734"/>
    </row>
    <row r="439" spans="2:6">
      <c r="B439" s="734"/>
      <c r="C439" s="734"/>
      <c r="D439" s="734"/>
      <c r="E439" s="734"/>
      <c r="F439" s="734"/>
    </row>
    <row r="440" spans="2:6">
      <c r="B440" s="734"/>
      <c r="C440" s="734"/>
      <c r="D440" s="734"/>
      <c r="E440" s="734"/>
      <c r="F440" s="734"/>
    </row>
    <row r="441" spans="2:6">
      <c r="B441" s="734"/>
      <c r="C441" s="734"/>
      <c r="D441" s="734"/>
      <c r="E441" s="734"/>
      <c r="F441" s="734"/>
    </row>
    <row r="442" spans="2:6">
      <c r="B442" s="734"/>
      <c r="C442" s="734"/>
      <c r="D442" s="734"/>
      <c r="E442" s="734"/>
      <c r="F442" s="734"/>
    </row>
    <row r="443" spans="2:6">
      <c r="B443" s="734"/>
      <c r="C443" s="734"/>
      <c r="D443" s="734"/>
      <c r="E443" s="734"/>
      <c r="F443" s="734"/>
    </row>
    <row r="444" spans="2:6">
      <c r="B444" s="734"/>
      <c r="C444" s="734"/>
      <c r="D444" s="734"/>
      <c r="E444" s="734"/>
      <c r="F444" s="734"/>
    </row>
    <row r="445" spans="2:6">
      <c r="B445" s="734"/>
      <c r="C445" s="734"/>
      <c r="D445" s="734"/>
      <c r="E445" s="734"/>
      <c r="F445" s="734"/>
    </row>
    <row r="446" spans="2:6">
      <c r="B446" s="734"/>
      <c r="C446" s="734"/>
      <c r="D446" s="734"/>
      <c r="E446" s="734"/>
      <c r="F446" s="734"/>
    </row>
    <row r="447" spans="2:6">
      <c r="B447" s="734"/>
      <c r="C447" s="734"/>
      <c r="D447" s="734"/>
      <c r="E447" s="734"/>
      <c r="F447" s="734"/>
    </row>
    <row r="448" spans="2:6">
      <c r="B448" s="734"/>
      <c r="C448" s="734"/>
      <c r="D448" s="734"/>
      <c r="E448" s="734"/>
      <c r="F448" s="734"/>
    </row>
    <row r="449" spans="2:6">
      <c r="B449" s="734"/>
      <c r="C449" s="734"/>
      <c r="D449" s="734"/>
      <c r="E449" s="734"/>
      <c r="F449" s="734"/>
    </row>
    <row r="450" spans="2:6">
      <c r="B450" s="734"/>
      <c r="C450" s="734"/>
      <c r="D450" s="734"/>
      <c r="E450" s="734"/>
      <c r="F450" s="734"/>
    </row>
    <row r="451" spans="2:6">
      <c r="B451" s="734"/>
      <c r="C451" s="734"/>
      <c r="D451" s="734"/>
      <c r="E451" s="734"/>
      <c r="F451" s="734"/>
    </row>
    <row r="452" spans="2:6">
      <c r="B452" s="734"/>
      <c r="C452" s="734"/>
      <c r="D452" s="734"/>
      <c r="E452" s="734"/>
      <c r="F452" s="734"/>
    </row>
    <row r="453" spans="2:6">
      <c r="B453" s="734"/>
      <c r="C453" s="734"/>
      <c r="D453" s="734"/>
      <c r="E453" s="734"/>
      <c r="F453" s="734"/>
    </row>
    <row r="454" spans="2:6">
      <c r="B454" s="734"/>
      <c r="C454" s="734"/>
      <c r="D454" s="734"/>
      <c r="E454" s="734"/>
      <c r="F454" s="734"/>
    </row>
    <row r="455" spans="2:6">
      <c r="B455" s="734"/>
      <c r="C455" s="734"/>
      <c r="D455" s="734"/>
      <c r="E455" s="734"/>
      <c r="F455" s="734"/>
    </row>
    <row r="456" spans="2:6">
      <c r="B456" s="734"/>
      <c r="C456" s="734"/>
      <c r="D456" s="734"/>
      <c r="E456" s="734"/>
      <c r="F456" s="734"/>
    </row>
    <row r="457" spans="2:6">
      <c r="B457" s="734"/>
      <c r="C457" s="734"/>
      <c r="D457" s="734"/>
      <c r="E457" s="734"/>
      <c r="F457" s="734"/>
    </row>
    <row r="458" spans="2:6">
      <c r="B458" s="734"/>
      <c r="C458" s="734"/>
      <c r="D458" s="734"/>
      <c r="E458" s="734"/>
      <c r="F458" s="734"/>
    </row>
    <row r="459" spans="2:6">
      <c r="B459" s="734"/>
      <c r="C459" s="734"/>
      <c r="D459" s="734"/>
      <c r="E459" s="734"/>
      <c r="F459" s="734"/>
    </row>
    <row r="460" spans="2:6">
      <c r="B460" s="734"/>
      <c r="C460" s="734"/>
      <c r="D460" s="734"/>
      <c r="E460" s="734"/>
      <c r="F460" s="734"/>
    </row>
    <row r="461" spans="2:6">
      <c r="B461" s="734"/>
      <c r="C461" s="734"/>
      <c r="D461" s="734"/>
      <c r="E461" s="734"/>
      <c r="F461" s="734"/>
    </row>
    <row r="462" spans="2:6">
      <c r="B462" s="734"/>
      <c r="C462" s="734"/>
      <c r="D462" s="734"/>
      <c r="E462" s="734"/>
      <c r="F462" s="734"/>
    </row>
    <row r="463" spans="2:6">
      <c r="B463" s="734"/>
      <c r="C463" s="734"/>
      <c r="D463" s="734"/>
      <c r="E463" s="734"/>
      <c r="F463" s="734"/>
    </row>
    <row r="464" spans="2:6">
      <c r="B464" s="734"/>
      <c r="C464" s="734"/>
      <c r="D464" s="734"/>
      <c r="E464" s="734"/>
      <c r="F464" s="734"/>
    </row>
    <row r="465" spans="2:6">
      <c r="B465" s="734"/>
      <c r="C465" s="734"/>
      <c r="D465" s="734"/>
      <c r="E465" s="734"/>
      <c r="F465" s="734"/>
    </row>
    <row r="466" spans="2:6">
      <c r="B466" s="734"/>
      <c r="C466" s="734"/>
      <c r="D466" s="734"/>
      <c r="E466" s="734"/>
      <c r="F466" s="734"/>
    </row>
    <row r="467" spans="2:6">
      <c r="B467" s="734"/>
      <c r="C467" s="734"/>
      <c r="D467" s="734"/>
      <c r="E467" s="734"/>
      <c r="F467" s="734"/>
    </row>
    <row r="468" spans="2:6">
      <c r="B468" s="734"/>
      <c r="C468" s="734"/>
      <c r="D468" s="734"/>
      <c r="E468" s="734"/>
      <c r="F468" s="734"/>
    </row>
    <row r="469" spans="2:6">
      <c r="B469" s="734"/>
      <c r="C469" s="734"/>
      <c r="D469" s="734"/>
      <c r="E469" s="734"/>
      <c r="F469" s="734"/>
    </row>
    <row r="470" spans="2:6">
      <c r="B470" s="734"/>
      <c r="C470" s="734"/>
      <c r="D470" s="734"/>
      <c r="E470" s="734"/>
      <c r="F470" s="734"/>
    </row>
    <row r="471" spans="2:6">
      <c r="B471" s="734"/>
      <c r="C471" s="734"/>
      <c r="D471" s="734"/>
      <c r="E471" s="734"/>
      <c r="F471" s="734"/>
    </row>
    <row r="472" spans="2:6">
      <c r="B472" s="734"/>
      <c r="C472" s="734"/>
      <c r="D472" s="734"/>
      <c r="E472" s="734"/>
      <c r="F472" s="734"/>
    </row>
    <row r="473" spans="2:6">
      <c r="B473" s="734"/>
      <c r="C473" s="734"/>
      <c r="D473" s="734"/>
      <c r="E473" s="734"/>
      <c r="F473" s="734"/>
    </row>
    <row r="474" spans="2:6">
      <c r="B474" s="734"/>
      <c r="C474" s="734"/>
      <c r="D474" s="734"/>
      <c r="E474" s="734"/>
      <c r="F474" s="734"/>
    </row>
    <row r="475" spans="2:6">
      <c r="B475" s="734"/>
      <c r="C475" s="734"/>
      <c r="D475" s="734"/>
      <c r="E475" s="734"/>
      <c r="F475" s="734"/>
    </row>
    <row r="476" spans="2:6">
      <c r="B476" s="734"/>
      <c r="C476" s="734"/>
      <c r="D476" s="734"/>
      <c r="E476" s="734"/>
      <c r="F476" s="734"/>
    </row>
    <row r="477" spans="2:6">
      <c r="B477" s="734"/>
      <c r="C477" s="734"/>
      <c r="D477" s="734"/>
      <c r="E477" s="734"/>
      <c r="F477" s="734"/>
    </row>
    <row r="478" spans="2:6">
      <c r="B478" s="734"/>
      <c r="C478" s="734"/>
      <c r="D478" s="734"/>
      <c r="E478" s="734"/>
      <c r="F478" s="734"/>
    </row>
    <row r="479" spans="2:6">
      <c r="B479" s="734"/>
      <c r="C479" s="734"/>
      <c r="D479" s="734"/>
      <c r="E479" s="734"/>
      <c r="F479" s="734"/>
    </row>
    <row r="480" spans="2:6">
      <c r="B480" s="734"/>
      <c r="C480" s="734"/>
      <c r="D480" s="734"/>
      <c r="E480" s="734"/>
      <c r="F480" s="734"/>
    </row>
    <row r="481" spans="2:6">
      <c r="B481" s="734"/>
      <c r="C481" s="734"/>
      <c r="D481" s="734"/>
      <c r="E481" s="734"/>
      <c r="F481" s="734"/>
    </row>
    <row r="482" spans="2:6">
      <c r="B482" s="734"/>
      <c r="C482" s="734"/>
      <c r="D482" s="734"/>
      <c r="E482" s="734"/>
      <c r="F482" s="734"/>
    </row>
    <row r="483" spans="2:6">
      <c r="B483" s="734"/>
      <c r="C483" s="734"/>
      <c r="D483" s="734"/>
      <c r="E483" s="734"/>
      <c r="F483" s="734"/>
    </row>
    <row r="484" spans="2:6">
      <c r="B484" s="734"/>
      <c r="C484" s="734"/>
      <c r="D484" s="734"/>
      <c r="E484" s="734"/>
      <c r="F484" s="734"/>
    </row>
    <row r="485" spans="2:6">
      <c r="B485" s="734"/>
      <c r="C485" s="734"/>
      <c r="D485" s="734"/>
      <c r="E485" s="734"/>
      <c r="F485" s="734"/>
    </row>
    <row r="486" spans="2:6">
      <c r="B486" s="734"/>
      <c r="C486" s="734"/>
      <c r="D486" s="734"/>
      <c r="E486" s="734"/>
      <c r="F486" s="734"/>
    </row>
    <row r="487" spans="2:6">
      <c r="B487" s="734"/>
      <c r="C487" s="734"/>
      <c r="D487" s="734"/>
      <c r="E487" s="734"/>
      <c r="F487" s="734"/>
    </row>
    <row r="488" spans="2:6">
      <c r="B488" s="734"/>
      <c r="C488" s="734"/>
      <c r="D488" s="734"/>
      <c r="E488" s="734"/>
      <c r="F488" s="734"/>
    </row>
    <row r="489" spans="2:6">
      <c r="B489" s="734"/>
      <c r="C489" s="734"/>
      <c r="D489" s="734"/>
      <c r="E489" s="734"/>
      <c r="F489" s="734"/>
    </row>
    <row r="490" spans="2:6">
      <c r="B490" s="734"/>
      <c r="C490" s="734"/>
      <c r="D490" s="734"/>
      <c r="E490" s="734"/>
      <c r="F490" s="734"/>
    </row>
    <row r="491" spans="2:6">
      <c r="B491" s="734"/>
      <c r="C491" s="734"/>
      <c r="D491" s="734"/>
      <c r="E491" s="734"/>
      <c r="F491" s="734"/>
    </row>
    <row r="492" spans="2:6">
      <c r="B492" s="734"/>
      <c r="C492" s="734"/>
      <c r="D492" s="734"/>
      <c r="E492" s="734"/>
      <c r="F492" s="734"/>
    </row>
    <row r="493" spans="2:6">
      <c r="B493" s="734"/>
      <c r="C493" s="734"/>
      <c r="D493" s="734"/>
      <c r="E493" s="734"/>
      <c r="F493" s="734"/>
    </row>
    <row r="494" spans="2:6">
      <c r="B494" s="734"/>
      <c r="C494" s="734"/>
      <c r="D494" s="734"/>
      <c r="E494" s="734"/>
      <c r="F494" s="734"/>
    </row>
    <row r="495" spans="2:6">
      <c r="B495" s="734"/>
      <c r="C495" s="734"/>
      <c r="D495" s="734"/>
      <c r="E495" s="734"/>
      <c r="F495" s="734"/>
    </row>
    <row r="496" spans="2:6">
      <c r="B496" s="734"/>
      <c r="C496" s="734"/>
      <c r="D496" s="734"/>
      <c r="E496" s="734"/>
      <c r="F496" s="734"/>
    </row>
    <row r="497" spans="2:6">
      <c r="B497" s="734"/>
      <c r="C497" s="734"/>
      <c r="D497" s="734"/>
      <c r="E497" s="734"/>
      <c r="F497" s="734"/>
    </row>
    <row r="498" spans="2:6">
      <c r="B498" s="734"/>
      <c r="C498" s="734"/>
      <c r="D498" s="734"/>
      <c r="E498" s="734"/>
      <c r="F498" s="734"/>
    </row>
    <row r="499" spans="2:6">
      <c r="B499" s="734"/>
      <c r="C499" s="734"/>
      <c r="D499" s="734"/>
      <c r="E499" s="734"/>
      <c r="F499" s="734"/>
    </row>
    <row r="500" spans="2:6">
      <c r="B500" s="734"/>
      <c r="C500" s="734"/>
      <c r="D500" s="734"/>
      <c r="E500" s="734"/>
      <c r="F500" s="734"/>
    </row>
    <row r="501" spans="2:6">
      <c r="B501" s="734"/>
      <c r="C501" s="734"/>
      <c r="D501" s="734"/>
      <c r="E501" s="734"/>
      <c r="F501" s="734"/>
    </row>
    <row r="502" spans="2:6">
      <c r="B502" s="734"/>
      <c r="C502" s="734"/>
      <c r="D502" s="734"/>
      <c r="E502" s="734"/>
      <c r="F502" s="734"/>
    </row>
    <row r="503" spans="2:6">
      <c r="B503" s="734"/>
      <c r="C503" s="734"/>
      <c r="D503" s="734"/>
      <c r="E503" s="734"/>
      <c r="F503" s="734"/>
    </row>
    <row r="504" spans="2:6">
      <c r="B504" s="734"/>
      <c r="C504" s="734"/>
      <c r="D504" s="734"/>
      <c r="E504" s="734"/>
      <c r="F504" s="734"/>
    </row>
    <row r="505" spans="2:6">
      <c r="B505" s="734"/>
      <c r="C505" s="734"/>
      <c r="D505" s="734"/>
      <c r="E505" s="734"/>
      <c r="F505" s="734"/>
    </row>
    <row r="506" spans="2:6">
      <c r="B506" s="734"/>
      <c r="C506" s="734"/>
      <c r="D506" s="734"/>
      <c r="E506" s="734"/>
      <c r="F506" s="734"/>
    </row>
    <row r="507" spans="2:6">
      <c r="B507" s="734"/>
      <c r="C507" s="734"/>
      <c r="D507" s="734"/>
      <c r="E507" s="734"/>
      <c r="F507" s="734"/>
    </row>
    <row r="508" spans="2:6">
      <c r="B508" s="734"/>
      <c r="C508" s="734"/>
      <c r="D508" s="734"/>
      <c r="E508" s="734"/>
      <c r="F508" s="734"/>
    </row>
    <row r="509" spans="2:6">
      <c r="B509" s="734"/>
      <c r="C509" s="734"/>
      <c r="D509" s="734"/>
      <c r="E509" s="734"/>
      <c r="F509" s="734"/>
    </row>
    <row r="510" spans="2:6">
      <c r="B510" s="734"/>
      <c r="C510" s="734"/>
      <c r="D510" s="734"/>
      <c r="E510" s="734"/>
      <c r="F510" s="734"/>
    </row>
    <row r="511" spans="2:6">
      <c r="B511" s="734"/>
      <c r="C511" s="734"/>
      <c r="D511" s="734"/>
      <c r="E511" s="734"/>
      <c r="F511" s="734"/>
    </row>
    <row r="512" spans="2:6">
      <c r="B512" s="734"/>
      <c r="C512" s="734"/>
      <c r="D512" s="734"/>
      <c r="E512" s="734"/>
      <c r="F512" s="734"/>
    </row>
    <row r="513" spans="2:6">
      <c r="B513" s="734"/>
      <c r="C513" s="734"/>
      <c r="D513" s="734"/>
      <c r="E513" s="734"/>
      <c r="F513" s="734"/>
    </row>
    <row r="514" spans="2:6">
      <c r="B514" s="734"/>
      <c r="C514" s="734"/>
      <c r="D514" s="734"/>
      <c r="E514" s="734"/>
      <c r="F514" s="734"/>
    </row>
    <row r="515" spans="2:6">
      <c r="B515" s="734"/>
      <c r="C515" s="734"/>
      <c r="D515" s="734"/>
      <c r="E515" s="734"/>
      <c r="F515" s="734"/>
    </row>
    <row r="516" spans="2:6">
      <c r="B516" s="734"/>
      <c r="C516" s="734"/>
      <c r="D516" s="734"/>
      <c r="E516" s="734"/>
      <c r="F516" s="734"/>
    </row>
    <row r="517" spans="2:6">
      <c r="B517" s="734"/>
      <c r="C517" s="734"/>
      <c r="D517" s="734"/>
      <c r="E517" s="734"/>
      <c r="F517" s="734"/>
    </row>
    <row r="518" spans="2:6">
      <c r="B518" s="734"/>
      <c r="C518" s="734"/>
      <c r="D518" s="734"/>
      <c r="E518" s="734"/>
      <c r="F518" s="734"/>
    </row>
    <row r="519" spans="2:6">
      <c r="B519" s="734"/>
      <c r="C519" s="734"/>
      <c r="D519" s="734"/>
      <c r="E519" s="734"/>
      <c r="F519" s="734"/>
    </row>
    <row r="520" spans="2:6">
      <c r="B520" s="734"/>
      <c r="C520" s="734"/>
      <c r="D520" s="734"/>
      <c r="E520" s="734"/>
      <c r="F520" s="734"/>
    </row>
    <row r="521" spans="2:6">
      <c r="B521" s="734"/>
      <c r="C521" s="734"/>
      <c r="D521" s="734"/>
      <c r="E521" s="734"/>
      <c r="F521" s="734"/>
    </row>
    <row r="522" spans="2:6">
      <c r="B522" s="734"/>
      <c r="C522" s="734"/>
      <c r="D522" s="734"/>
      <c r="E522" s="734"/>
      <c r="F522" s="734"/>
    </row>
    <row r="523" spans="2:6">
      <c r="B523" s="734"/>
      <c r="C523" s="734"/>
      <c r="D523" s="734"/>
      <c r="E523" s="734"/>
      <c r="F523" s="734"/>
    </row>
    <row r="524" spans="2:6">
      <c r="B524" s="734"/>
      <c r="C524" s="734"/>
      <c r="D524" s="734"/>
      <c r="E524" s="734"/>
      <c r="F524" s="734"/>
    </row>
    <row r="525" spans="2:6">
      <c r="B525" s="734"/>
      <c r="C525" s="734"/>
      <c r="D525" s="734"/>
      <c r="E525" s="734"/>
      <c r="F525" s="734"/>
    </row>
    <row r="526" spans="2:6">
      <c r="B526" s="734"/>
      <c r="C526" s="734"/>
      <c r="D526" s="734"/>
      <c r="E526" s="734"/>
      <c r="F526" s="734"/>
    </row>
    <row r="527" spans="2:6">
      <c r="B527" s="734"/>
      <c r="C527" s="734"/>
      <c r="D527" s="734"/>
      <c r="E527" s="734"/>
      <c r="F527" s="734"/>
    </row>
    <row r="528" spans="2:6">
      <c r="B528" s="734"/>
      <c r="C528" s="734"/>
      <c r="D528" s="734"/>
      <c r="E528" s="734"/>
      <c r="F528" s="734"/>
    </row>
    <row r="529" spans="2:6">
      <c r="B529" s="734"/>
      <c r="C529" s="734"/>
      <c r="D529" s="734"/>
      <c r="E529" s="734"/>
      <c r="F529" s="734"/>
    </row>
    <row r="530" spans="2:6">
      <c r="B530" s="734"/>
      <c r="C530" s="734"/>
      <c r="D530" s="734"/>
      <c r="E530" s="734"/>
      <c r="F530" s="734"/>
    </row>
    <row r="531" spans="2:6">
      <c r="B531" s="734"/>
      <c r="C531" s="734"/>
      <c r="D531" s="734"/>
      <c r="E531" s="734"/>
      <c r="F531" s="734"/>
    </row>
    <row r="532" spans="2:6">
      <c r="B532" s="734"/>
      <c r="C532" s="734"/>
      <c r="D532" s="734"/>
      <c r="E532" s="734"/>
      <c r="F532" s="734"/>
    </row>
    <row r="533" spans="2:6">
      <c r="B533" s="734"/>
      <c r="C533" s="734"/>
      <c r="D533" s="734"/>
      <c r="E533" s="734"/>
      <c r="F533" s="734"/>
    </row>
    <row r="534" spans="2:6">
      <c r="B534" s="734"/>
      <c r="C534" s="734"/>
      <c r="D534" s="734"/>
      <c r="E534" s="734"/>
      <c r="F534" s="734"/>
    </row>
    <row r="535" spans="2:6">
      <c r="B535" s="734"/>
      <c r="C535" s="734"/>
      <c r="D535" s="734"/>
      <c r="E535" s="734"/>
      <c r="F535" s="734"/>
    </row>
    <row r="536" spans="2:6">
      <c r="B536" s="734"/>
      <c r="C536" s="734"/>
      <c r="D536" s="734"/>
      <c r="E536" s="734"/>
      <c r="F536" s="734"/>
    </row>
    <row r="537" spans="2:6">
      <c r="B537" s="734"/>
      <c r="C537" s="734"/>
      <c r="D537" s="734"/>
      <c r="E537" s="734"/>
      <c r="F537" s="734"/>
    </row>
    <row r="538" spans="2:6">
      <c r="B538" s="734"/>
      <c r="C538" s="734"/>
      <c r="D538" s="734"/>
      <c r="E538" s="734"/>
      <c r="F538" s="734"/>
    </row>
    <row r="539" spans="2:6">
      <c r="B539" s="734"/>
      <c r="C539" s="734"/>
      <c r="D539" s="734"/>
      <c r="E539" s="734"/>
      <c r="F539" s="734"/>
    </row>
    <row r="540" spans="2:6">
      <c r="B540" s="734"/>
      <c r="C540" s="734"/>
      <c r="D540" s="734"/>
      <c r="E540" s="734"/>
      <c r="F540" s="734"/>
    </row>
    <row r="541" spans="2:6">
      <c r="B541" s="734"/>
      <c r="C541" s="734"/>
      <c r="D541" s="734"/>
      <c r="E541" s="734"/>
      <c r="F541" s="734"/>
    </row>
    <row r="542" spans="2:6">
      <c r="B542" s="734"/>
      <c r="C542" s="734"/>
      <c r="D542" s="734"/>
      <c r="E542" s="734"/>
      <c r="F542" s="734"/>
    </row>
    <row r="543" spans="2:6">
      <c r="B543" s="734"/>
      <c r="C543" s="734"/>
      <c r="D543" s="734"/>
      <c r="E543" s="734"/>
      <c r="F543" s="734"/>
    </row>
    <row r="544" spans="2:6">
      <c r="B544" s="734"/>
      <c r="C544" s="734"/>
      <c r="D544" s="734"/>
      <c r="E544" s="734"/>
      <c r="F544" s="734"/>
    </row>
    <row r="545" spans="2:6">
      <c r="B545" s="734"/>
      <c r="C545" s="734"/>
      <c r="D545" s="734"/>
      <c r="E545" s="734"/>
      <c r="F545" s="734"/>
    </row>
    <row r="546" spans="2:6">
      <c r="B546" s="734"/>
      <c r="C546" s="734"/>
      <c r="D546" s="734"/>
      <c r="E546" s="734"/>
      <c r="F546" s="734"/>
    </row>
    <row r="547" spans="2:6">
      <c r="B547" s="734"/>
      <c r="C547" s="734"/>
      <c r="D547" s="734"/>
      <c r="E547" s="734"/>
      <c r="F547" s="734"/>
    </row>
    <row r="548" spans="2:6">
      <c r="B548" s="734"/>
      <c r="C548" s="734"/>
      <c r="D548" s="734"/>
      <c r="E548" s="734"/>
      <c r="F548" s="734"/>
    </row>
    <row r="549" spans="2:6">
      <c r="B549" s="734"/>
      <c r="C549" s="734"/>
      <c r="D549" s="734"/>
      <c r="E549" s="734"/>
      <c r="F549" s="734"/>
    </row>
    <row r="550" spans="2:6">
      <c r="B550" s="734"/>
      <c r="C550" s="734"/>
      <c r="D550" s="734"/>
      <c r="E550" s="734"/>
      <c r="F550" s="734"/>
    </row>
    <row r="551" spans="2:6">
      <c r="B551" s="734"/>
      <c r="C551" s="734"/>
      <c r="D551" s="734"/>
      <c r="E551" s="734"/>
      <c r="F551" s="734"/>
    </row>
    <row r="552" spans="2:6">
      <c r="B552" s="734"/>
      <c r="C552" s="734"/>
      <c r="D552" s="734"/>
      <c r="E552" s="734"/>
      <c r="F552" s="734"/>
    </row>
    <row r="553" spans="2:6">
      <c r="B553" s="734"/>
      <c r="C553" s="734"/>
      <c r="D553" s="734"/>
      <c r="E553" s="734"/>
      <c r="F553" s="734"/>
    </row>
    <row r="554" spans="2:6">
      <c r="B554" s="734"/>
      <c r="C554" s="734"/>
      <c r="D554" s="734"/>
      <c r="E554" s="734"/>
      <c r="F554" s="734"/>
    </row>
    <row r="555" spans="2:6">
      <c r="B555" s="734"/>
      <c r="C555" s="734"/>
      <c r="D555" s="734"/>
      <c r="E555" s="734"/>
      <c r="F555" s="734"/>
    </row>
    <row r="556" spans="2:6">
      <c r="B556" s="734"/>
      <c r="C556" s="734"/>
      <c r="D556" s="734"/>
      <c r="E556" s="734"/>
      <c r="F556" s="734"/>
    </row>
    <row r="557" spans="2:6">
      <c r="B557" s="734"/>
      <c r="C557" s="734"/>
      <c r="D557" s="734"/>
      <c r="E557" s="734"/>
      <c r="F557" s="734"/>
    </row>
    <row r="558" spans="2:6">
      <c r="B558" s="734"/>
      <c r="C558" s="734"/>
      <c r="D558" s="734"/>
      <c r="E558" s="734"/>
      <c r="F558" s="734"/>
    </row>
    <row r="559" spans="2:6">
      <c r="B559" s="734"/>
      <c r="C559" s="734"/>
      <c r="D559" s="734"/>
      <c r="E559" s="734"/>
      <c r="F559" s="734"/>
    </row>
    <row r="560" spans="2:6">
      <c r="B560" s="734"/>
      <c r="C560" s="734"/>
      <c r="D560" s="734"/>
      <c r="E560" s="734"/>
      <c r="F560" s="734"/>
    </row>
    <row r="561" spans="2:6">
      <c r="B561" s="734"/>
      <c r="C561" s="734"/>
      <c r="D561" s="734"/>
      <c r="E561" s="734"/>
      <c r="F561" s="734"/>
    </row>
    <row r="562" spans="2:6">
      <c r="B562" s="734"/>
      <c r="C562" s="734"/>
      <c r="D562" s="734"/>
      <c r="E562" s="734"/>
      <c r="F562" s="734"/>
    </row>
    <row r="563" spans="2:6">
      <c r="B563" s="734"/>
      <c r="C563" s="734"/>
      <c r="D563" s="734"/>
      <c r="E563" s="734"/>
      <c r="F563" s="734"/>
    </row>
    <row r="564" spans="2:6">
      <c r="B564" s="734"/>
      <c r="C564" s="734"/>
      <c r="D564" s="734"/>
      <c r="E564" s="734"/>
      <c r="F564" s="734"/>
    </row>
    <row r="565" spans="2:6">
      <c r="B565" s="734"/>
      <c r="C565" s="734"/>
      <c r="D565" s="734"/>
      <c r="E565" s="734"/>
      <c r="F565" s="734"/>
    </row>
    <row r="566" spans="2:6">
      <c r="B566" s="734"/>
      <c r="C566" s="734"/>
      <c r="D566" s="734"/>
      <c r="E566" s="734"/>
      <c r="F566" s="734"/>
    </row>
    <row r="567" spans="2:6">
      <c r="B567" s="734"/>
      <c r="C567" s="734"/>
      <c r="D567" s="734"/>
      <c r="E567" s="734"/>
      <c r="F567" s="734"/>
    </row>
    <row r="568" spans="2:6">
      <c r="B568" s="734"/>
      <c r="C568" s="734"/>
      <c r="D568" s="734"/>
      <c r="E568" s="734"/>
      <c r="F568" s="734"/>
    </row>
    <row r="569" spans="2:6">
      <c r="B569" s="734"/>
      <c r="C569" s="734"/>
      <c r="D569" s="734"/>
      <c r="E569" s="734"/>
      <c r="F569" s="734"/>
    </row>
    <row r="570" spans="2:6">
      <c r="B570" s="734"/>
      <c r="C570" s="734"/>
      <c r="D570" s="734"/>
      <c r="E570" s="734"/>
      <c r="F570" s="734"/>
    </row>
    <row r="571" spans="2:6">
      <c r="B571" s="734"/>
      <c r="C571" s="734"/>
      <c r="D571" s="734"/>
      <c r="E571" s="734"/>
      <c r="F571" s="734"/>
    </row>
    <row r="572" spans="2:6">
      <c r="B572" s="734"/>
      <c r="C572" s="734"/>
      <c r="D572" s="734"/>
      <c r="E572" s="734"/>
      <c r="F572" s="734"/>
    </row>
    <row r="573" spans="2:6">
      <c r="B573" s="734"/>
      <c r="C573" s="734"/>
      <c r="D573" s="734"/>
      <c r="E573" s="734"/>
      <c r="F573" s="734"/>
    </row>
    <row r="574" spans="2:6">
      <c r="B574" s="734"/>
      <c r="C574" s="734"/>
      <c r="D574" s="734"/>
      <c r="E574" s="734"/>
      <c r="F574" s="734"/>
    </row>
    <row r="575" spans="2:6">
      <c r="B575" s="734"/>
      <c r="C575" s="734"/>
      <c r="D575" s="734"/>
      <c r="E575" s="734"/>
      <c r="F575" s="734"/>
    </row>
    <row r="576" spans="2:6">
      <c r="B576" s="734"/>
      <c r="C576" s="734"/>
      <c r="D576" s="734"/>
      <c r="E576" s="734"/>
      <c r="F576" s="734"/>
    </row>
    <row r="577" spans="2:6">
      <c r="B577" s="734"/>
      <c r="C577" s="734"/>
      <c r="D577" s="734"/>
      <c r="E577" s="734"/>
      <c r="F577" s="734"/>
    </row>
    <row r="578" spans="2:6">
      <c r="B578" s="734"/>
      <c r="C578" s="734"/>
      <c r="D578" s="734"/>
      <c r="E578" s="734"/>
      <c r="F578" s="734"/>
    </row>
    <row r="579" spans="2:6">
      <c r="B579" s="734"/>
      <c r="C579" s="734"/>
      <c r="D579" s="734"/>
      <c r="E579" s="734"/>
      <c r="F579" s="734"/>
    </row>
    <row r="580" spans="2:6">
      <c r="B580" s="734"/>
      <c r="C580" s="734"/>
      <c r="D580" s="734"/>
      <c r="E580" s="734"/>
      <c r="F580" s="734"/>
    </row>
    <row r="581" spans="2:6">
      <c r="B581" s="734"/>
      <c r="C581" s="734"/>
      <c r="D581" s="734"/>
      <c r="E581" s="734"/>
      <c r="F581" s="734"/>
    </row>
    <row r="582" spans="2:6">
      <c r="B582" s="734"/>
      <c r="C582" s="734"/>
      <c r="D582" s="734"/>
      <c r="E582" s="734"/>
      <c r="F582" s="734"/>
    </row>
    <row r="583" spans="2:6">
      <c r="B583" s="734"/>
      <c r="C583" s="734"/>
      <c r="D583" s="734"/>
      <c r="E583" s="734"/>
      <c r="F583" s="734"/>
    </row>
    <row r="584" spans="2:6">
      <c r="B584" s="734"/>
      <c r="C584" s="734"/>
      <c r="D584" s="734"/>
      <c r="E584" s="734"/>
      <c r="F584" s="734"/>
    </row>
    <row r="585" spans="2:6">
      <c r="B585" s="734"/>
      <c r="C585" s="734"/>
      <c r="D585" s="734"/>
      <c r="E585" s="734"/>
      <c r="F585" s="734"/>
    </row>
    <row r="586" spans="2:6">
      <c r="B586" s="734"/>
      <c r="C586" s="734"/>
      <c r="D586" s="734"/>
      <c r="E586" s="734"/>
      <c r="F586" s="734"/>
    </row>
    <row r="587" spans="2:6">
      <c r="B587" s="734"/>
      <c r="C587" s="734"/>
      <c r="D587" s="734"/>
      <c r="E587" s="734"/>
      <c r="F587" s="734"/>
    </row>
    <row r="588" spans="2:6">
      <c r="B588" s="734"/>
      <c r="C588" s="734"/>
      <c r="D588" s="734"/>
      <c r="E588" s="734"/>
      <c r="F588" s="734"/>
    </row>
    <row r="589" spans="2:6">
      <c r="B589" s="734"/>
      <c r="C589" s="734"/>
      <c r="D589" s="734"/>
      <c r="E589" s="734"/>
      <c r="F589" s="734"/>
    </row>
    <row r="590" spans="2:6">
      <c r="B590" s="734"/>
      <c r="C590" s="734"/>
      <c r="D590" s="734"/>
      <c r="E590" s="734"/>
      <c r="F590" s="734"/>
    </row>
    <row r="591" spans="2:6">
      <c r="B591" s="734"/>
      <c r="C591" s="734"/>
      <c r="D591" s="734"/>
      <c r="E591" s="734"/>
      <c r="F591" s="734"/>
    </row>
    <row r="592" spans="2:6">
      <c r="B592" s="734"/>
      <c r="C592" s="734"/>
      <c r="D592" s="734"/>
      <c r="E592" s="734"/>
      <c r="F592" s="734"/>
    </row>
    <row r="593" spans="2:6">
      <c r="B593" s="734"/>
      <c r="C593" s="734"/>
      <c r="D593" s="734"/>
      <c r="E593" s="734"/>
      <c r="F593" s="734"/>
    </row>
    <row r="594" spans="2:6">
      <c r="B594" s="734"/>
      <c r="C594" s="734"/>
      <c r="D594" s="734"/>
      <c r="E594" s="734"/>
      <c r="F594" s="734"/>
    </row>
    <row r="595" spans="2:6">
      <c r="B595" s="734"/>
      <c r="C595" s="734"/>
      <c r="D595" s="734"/>
      <c r="E595" s="734"/>
      <c r="F595" s="734"/>
    </row>
  </sheetData>
  <printOptions horizontalCentered="1"/>
  <pageMargins left="0" right="0" top="0.59055118110236227" bottom="0" header="0" footer="0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C19" workbookViewId="0">
      <selection activeCell="A4" sqref="A4"/>
    </sheetView>
  </sheetViews>
  <sheetFormatPr defaultRowHeight="15"/>
  <cols>
    <col min="1" max="16384" width="9.140625" style="79"/>
  </cols>
  <sheetData/>
  <pageMargins left="0.70866141732283472" right="0.28999999999999998" top="0.44" bottom="0.44" header="0.31496062992125984" footer="0.31496062992125984"/>
  <pageSetup paperSize="9" scale="5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3"/>
  <sheetViews>
    <sheetView zoomScale="75" workbookViewId="0">
      <selection sqref="A1:N20"/>
    </sheetView>
  </sheetViews>
  <sheetFormatPr defaultRowHeight="12.75"/>
  <cols>
    <col min="1" max="1" width="15.85546875" style="610" customWidth="1"/>
    <col min="2" max="3" width="10.5703125" style="610" customWidth="1"/>
    <col min="4" max="4" width="9.85546875" style="610" customWidth="1"/>
    <col min="5" max="5" width="9.28515625" style="610" customWidth="1"/>
    <col min="6" max="6" width="73.7109375" style="610" customWidth="1"/>
    <col min="7" max="7" width="22.7109375" style="610" customWidth="1"/>
    <col min="8" max="8" width="22" style="610" customWidth="1"/>
    <col min="9" max="9" width="22.7109375" style="610" customWidth="1"/>
    <col min="10" max="10" width="14" style="610" customWidth="1"/>
    <col min="11" max="256" width="9.140625" style="610"/>
    <col min="257" max="257" width="15.85546875" style="610" customWidth="1"/>
    <col min="258" max="259" width="10.5703125" style="610" customWidth="1"/>
    <col min="260" max="260" width="9.85546875" style="610" customWidth="1"/>
    <col min="261" max="261" width="9.28515625" style="610" customWidth="1"/>
    <col min="262" max="262" width="73.7109375" style="610" customWidth="1"/>
    <col min="263" max="263" width="22.7109375" style="610" customWidth="1"/>
    <col min="264" max="264" width="22" style="610" customWidth="1"/>
    <col min="265" max="265" width="22.7109375" style="610" customWidth="1"/>
    <col min="266" max="266" width="14" style="610" customWidth="1"/>
    <col min="267" max="512" width="9.140625" style="610"/>
    <col min="513" max="513" width="15.85546875" style="610" customWidth="1"/>
    <col min="514" max="515" width="10.5703125" style="610" customWidth="1"/>
    <col min="516" max="516" width="9.85546875" style="610" customWidth="1"/>
    <col min="517" max="517" width="9.28515625" style="610" customWidth="1"/>
    <col min="518" max="518" width="73.7109375" style="610" customWidth="1"/>
    <col min="519" max="519" width="22.7109375" style="610" customWidth="1"/>
    <col min="520" max="520" width="22" style="610" customWidth="1"/>
    <col min="521" max="521" width="22.7109375" style="610" customWidth="1"/>
    <col min="522" max="522" width="14" style="610" customWidth="1"/>
    <col min="523" max="768" width="9.140625" style="610"/>
    <col min="769" max="769" width="15.85546875" style="610" customWidth="1"/>
    <col min="770" max="771" width="10.5703125" style="610" customWidth="1"/>
    <col min="772" max="772" width="9.85546875" style="610" customWidth="1"/>
    <col min="773" max="773" width="9.28515625" style="610" customWidth="1"/>
    <col min="774" max="774" width="73.7109375" style="610" customWidth="1"/>
    <col min="775" max="775" width="22.7109375" style="610" customWidth="1"/>
    <col min="776" max="776" width="22" style="610" customWidth="1"/>
    <col min="777" max="777" width="22.7109375" style="610" customWidth="1"/>
    <col min="778" max="778" width="14" style="610" customWidth="1"/>
    <col min="779" max="1024" width="9.140625" style="610"/>
    <col min="1025" max="1025" width="15.85546875" style="610" customWidth="1"/>
    <col min="1026" max="1027" width="10.5703125" style="610" customWidth="1"/>
    <col min="1028" max="1028" width="9.85546875" style="610" customWidth="1"/>
    <col min="1029" max="1029" width="9.28515625" style="610" customWidth="1"/>
    <col min="1030" max="1030" width="73.7109375" style="610" customWidth="1"/>
    <col min="1031" max="1031" width="22.7109375" style="610" customWidth="1"/>
    <col min="1032" max="1032" width="22" style="610" customWidth="1"/>
    <col min="1033" max="1033" width="22.7109375" style="610" customWidth="1"/>
    <col min="1034" max="1034" width="14" style="610" customWidth="1"/>
    <col min="1035" max="1280" width="9.140625" style="610"/>
    <col min="1281" max="1281" width="15.85546875" style="610" customWidth="1"/>
    <col min="1282" max="1283" width="10.5703125" style="610" customWidth="1"/>
    <col min="1284" max="1284" width="9.85546875" style="610" customWidth="1"/>
    <col min="1285" max="1285" width="9.28515625" style="610" customWidth="1"/>
    <col min="1286" max="1286" width="73.7109375" style="610" customWidth="1"/>
    <col min="1287" max="1287" width="22.7109375" style="610" customWidth="1"/>
    <col min="1288" max="1288" width="22" style="610" customWidth="1"/>
    <col min="1289" max="1289" width="22.7109375" style="610" customWidth="1"/>
    <col min="1290" max="1290" width="14" style="610" customWidth="1"/>
    <col min="1291" max="1536" width="9.140625" style="610"/>
    <col min="1537" max="1537" width="15.85546875" style="610" customWidth="1"/>
    <col min="1538" max="1539" width="10.5703125" style="610" customWidth="1"/>
    <col min="1540" max="1540" width="9.85546875" style="610" customWidth="1"/>
    <col min="1541" max="1541" width="9.28515625" style="610" customWidth="1"/>
    <col min="1542" max="1542" width="73.7109375" style="610" customWidth="1"/>
    <col min="1543" max="1543" width="22.7109375" style="610" customWidth="1"/>
    <col min="1544" max="1544" width="22" style="610" customWidth="1"/>
    <col min="1545" max="1545" width="22.7109375" style="610" customWidth="1"/>
    <col min="1546" max="1546" width="14" style="610" customWidth="1"/>
    <col min="1547" max="1792" width="9.140625" style="610"/>
    <col min="1793" max="1793" width="15.85546875" style="610" customWidth="1"/>
    <col min="1794" max="1795" width="10.5703125" style="610" customWidth="1"/>
    <col min="1796" max="1796" width="9.85546875" style="610" customWidth="1"/>
    <col min="1797" max="1797" width="9.28515625" style="610" customWidth="1"/>
    <col min="1798" max="1798" width="73.7109375" style="610" customWidth="1"/>
    <col min="1799" max="1799" width="22.7109375" style="610" customWidth="1"/>
    <col min="1800" max="1800" width="22" style="610" customWidth="1"/>
    <col min="1801" max="1801" width="22.7109375" style="610" customWidth="1"/>
    <col min="1802" max="1802" width="14" style="610" customWidth="1"/>
    <col min="1803" max="2048" width="9.140625" style="610"/>
    <col min="2049" max="2049" width="15.85546875" style="610" customWidth="1"/>
    <col min="2050" max="2051" width="10.5703125" style="610" customWidth="1"/>
    <col min="2052" max="2052" width="9.85546875" style="610" customWidth="1"/>
    <col min="2053" max="2053" width="9.28515625" style="610" customWidth="1"/>
    <col min="2054" max="2054" width="73.7109375" style="610" customWidth="1"/>
    <col min="2055" max="2055" width="22.7109375" style="610" customWidth="1"/>
    <col min="2056" max="2056" width="22" style="610" customWidth="1"/>
    <col min="2057" max="2057" width="22.7109375" style="610" customWidth="1"/>
    <col min="2058" max="2058" width="14" style="610" customWidth="1"/>
    <col min="2059" max="2304" width="9.140625" style="610"/>
    <col min="2305" max="2305" width="15.85546875" style="610" customWidth="1"/>
    <col min="2306" max="2307" width="10.5703125" style="610" customWidth="1"/>
    <col min="2308" max="2308" width="9.85546875" style="610" customWidth="1"/>
    <col min="2309" max="2309" width="9.28515625" style="610" customWidth="1"/>
    <col min="2310" max="2310" width="73.7109375" style="610" customWidth="1"/>
    <col min="2311" max="2311" width="22.7109375" style="610" customWidth="1"/>
    <col min="2312" max="2312" width="22" style="610" customWidth="1"/>
    <col min="2313" max="2313" width="22.7109375" style="610" customWidth="1"/>
    <col min="2314" max="2314" width="14" style="610" customWidth="1"/>
    <col min="2315" max="2560" width="9.140625" style="610"/>
    <col min="2561" max="2561" width="15.85546875" style="610" customWidth="1"/>
    <col min="2562" max="2563" width="10.5703125" style="610" customWidth="1"/>
    <col min="2564" max="2564" width="9.85546875" style="610" customWidth="1"/>
    <col min="2565" max="2565" width="9.28515625" style="610" customWidth="1"/>
    <col min="2566" max="2566" width="73.7109375" style="610" customWidth="1"/>
    <col min="2567" max="2567" width="22.7109375" style="610" customWidth="1"/>
    <col min="2568" max="2568" width="22" style="610" customWidth="1"/>
    <col min="2569" max="2569" width="22.7109375" style="610" customWidth="1"/>
    <col min="2570" max="2570" width="14" style="610" customWidth="1"/>
    <col min="2571" max="2816" width="9.140625" style="610"/>
    <col min="2817" max="2817" width="15.85546875" style="610" customWidth="1"/>
    <col min="2818" max="2819" width="10.5703125" style="610" customWidth="1"/>
    <col min="2820" max="2820" width="9.85546875" style="610" customWidth="1"/>
    <col min="2821" max="2821" width="9.28515625" style="610" customWidth="1"/>
    <col min="2822" max="2822" width="73.7109375" style="610" customWidth="1"/>
    <col min="2823" max="2823" width="22.7109375" style="610" customWidth="1"/>
    <col min="2824" max="2824" width="22" style="610" customWidth="1"/>
    <col min="2825" max="2825" width="22.7109375" style="610" customWidth="1"/>
    <col min="2826" max="2826" width="14" style="610" customWidth="1"/>
    <col min="2827" max="3072" width="9.140625" style="610"/>
    <col min="3073" max="3073" width="15.85546875" style="610" customWidth="1"/>
    <col min="3074" max="3075" width="10.5703125" style="610" customWidth="1"/>
    <col min="3076" max="3076" width="9.85546875" style="610" customWidth="1"/>
    <col min="3077" max="3077" width="9.28515625" style="610" customWidth="1"/>
    <col min="3078" max="3078" width="73.7109375" style="610" customWidth="1"/>
    <col min="3079" max="3079" width="22.7109375" style="610" customWidth="1"/>
    <col min="3080" max="3080" width="22" style="610" customWidth="1"/>
    <col min="3081" max="3081" width="22.7109375" style="610" customWidth="1"/>
    <col min="3082" max="3082" width="14" style="610" customWidth="1"/>
    <col min="3083" max="3328" width="9.140625" style="610"/>
    <col min="3329" max="3329" width="15.85546875" style="610" customWidth="1"/>
    <col min="3330" max="3331" width="10.5703125" style="610" customWidth="1"/>
    <col min="3332" max="3332" width="9.85546875" style="610" customWidth="1"/>
    <col min="3333" max="3333" width="9.28515625" style="610" customWidth="1"/>
    <col min="3334" max="3334" width="73.7109375" style="610" customWidth="1"/>
    <col min="3335" max="3335" width="22.7109375" style="610" customWidth="1"/>
    <col min="3336" max="3336" width="22" style="610" customWidth="1"/>
    <col min="3337" max="3337" width="22.7109375" style="610" customWidth="1"/>
    <col min="3338" max="3338" width="14" style="610" customWidth="1"/>
    <col min="3339" max="3584" width="9.140625" style="610"/>
    <col min="3585" max="3585" width="15.85546875" style="610" customWidth="1"/>
    <col min="3586" max="3587" width="10.5703125" style="610" customWidth="1"/>
    <col min="3588" max="3588" width="9.85546875" style="610" customWidth="1"/>
    <col min="3589" max="3589" width="9.28515625" style="610" customWidth="1"/>
    <col min="3590" max="3590" width="73.7109375" style="610" customWidth="1"/>
    <col min="3591" max="3591" width="22.7109375" style="610" customWidth="1"/>
    <col min="3592" max="3592" width="22" style="610" customWidth="1"/>
    <col min="3593" max="3593" width="22.7109375" style="610" customWidth="1"/>
    <col min="3594" max="3594" width="14" style="610" customWidth="1"/>
    <col min="3595" max="3840" width="9.140625" style="610"/>
    <col min="3841" max="3841" width="15.85546875" style="610" customWidth="1"/>
    <col min="3842" max="3843" width="10.5703125" style="610" customWidth="1"/>
    <col min="3844" max="3844" width="9.85546875" style="610" customWidth="1"/>
    <col min="3845" max="3845" width="9.28515625" style="610" customWidth="1"/>
    <col min="3846" max="3846" width="73.7109375" style="610" customWidth="1"/>
    <col min="3847" max="3847" width="22.7109375" style="610" customWidth="1"/>
    <col min="3848" max="3848" width="22" style="610" customWidth="1"/>
    <col min="3849" max="3849" width="22.7109375" style="610" customWidth="1"/>
    <col min="3850" max="3850" width="14" style="610" customWidth="1"/>
    <col min="3851" max="4096" width="9.140625" style="610"/>
    <col min="4097" max="4097" width="15.85546875" style="610" customWidth="1"/>
    <col min="4098" max="4099" width="10.5703125" style="610" customWidth="1"/>
    <col min="4100" max="4100" width="9.85546875" style="610" customWidth="1"/>
    <col min="4101" max="4101" width="9.28515625" style="610" customWidth="1"/>
    <col min="4102" max="4102" width="73.7109375" style="610" customWidth="1"/>
    <col min="4103" max="4103" width="22.7109375" style="610" customWidth="1"/>
    <col min="4104" max="4104" width="22" style="610" customWidth="1"/>
    <col min="4105" max="4105" width="22.7109375" style="610" customWidth="1"/>
    <col min="4106" max="4106" width="14" style="610" customWidth="1"/>
    <col min="4107" max="4352" width="9.140625" style="610"/>
    <col min="4353" max="4353" width="15.85546875" style="610" customWidth="1"/>
    <col min="4354" max="4355" width="10.5703125" style="610" customWidth="1"/>
    <col min="4356" max="4356" width="9.85546875" style="610" customWidth="1"/>
    <col min="4357" max="4357" width="9.28515625" style="610" customWidth="1"/>
    <col min="4358" max="4358" width="73.7109375" style="610" customWidth="1"/>
    <col min="4359" max="4359" width="22.7109375" style="610" customWidth="1"/>
    <col min="4360" max="4360" width="22" style="610" customWidth="1"/>
    <col min="4361" max="4361" width="22.7109375" style="610" customWidth="1"/>
    <col min="4362" max="4362" width="14" style="610" customWidth="1"/>
    <col min="4363" max="4608" width="9.140625" style="610"/>
    <col min="4609" max="4609" width="15.85546875" style="610" customWidth="1"/>
    <col min="4610" max="4611" width="10.5703125" style="610" customWidth="1"/>
    <col min="4612" max="4612" width="9.85546875" style="610" customWidth="1"/>
    <col min="4613" max="4613" width="9.28515625" style="610" customWidth="1"/>
    <col min="4614" max="4614" width="73.7109375" style="610" customWidth="1"/>
    <col min="4615" max="4615" width="22.7109375" style="610" customWidth="1"/>
    <col min="4616" max="4616" width="22" style="610" customWidth="1"/>
    <col min="4617" max="4617" width="22.7109375" style="610" customWidth="1"/>
    <col min="4618" max="4618" width="14" style="610" customWidth="1"/>
    <col min="4619" max="4864" width="9.140625" style="610"/>
    <col min="4865" max="4865" width="15.85546875" style="610" customWidth="1"/>
    <col min="4866" max="4867" width="10.5703125" style="610" customWidth="1"/>
    <col min="4868" max="4868" width="9.85546875" style="610" customWidth="1"/>
    <col min="4869" max="4869" width="9.28515625" style="610" customWidth="1"/>
    <col min="4870" max="4870" width="73.7109375" style="610" customWidth="1"/>
    <col min="4871" max="4871" width="22.7109375" style="610" customWidth="1"/>
    <col min="4872" max="4872" width="22" style="610" customWidth="1"/>
    <col min="4873" max="4873" width="22.7109375" style="610" customWidth="1"/>
    <col min="4874" max="4874" width="14" style="610" customWidth="1"/>
    <col min="4875" max="5120" width="9.140625" style="610"/>
    <col min="5121" max="5121" width="15.85546875" style="610" customWidth="1"/>
    <col min="5122" max="5123" width="10.5703125" style="610" customWidth="1"/>
    <col min="5124" max="5124" width="9.85546875" style="610" customWidth="1"/>
    <col min="5125" max="5125" width="9.28515625" style="610" customWidth="1"/>
    <col min="5126" max="5126" width="73.7109375" style="610" customWidth="1"/>
    <col min="5127" max="5127" width="22.7109375" style="610" customWidth="1"/>
    <col min="5128" max="5128" width="22" style="610" customWidth="1"/>
    <col min="5129" max="5129" width="22.7109375" style="610" customWidth="1"/>
    <col min="5130" max="5130" width="14" style="610" customWidth="1"/>
    <col min="5131" max="5376" width="9.140625" style="610"/>
    <col min="5377" max="5377" width="15.85546875" style="610" customWidth="1"/>
    <col min="5378" max="5379" width="10.5703125" style="610" customWidth="1"/>
    <col min="5380" max="5380" width="9.85546875" style="610" customWidth="1"/>
    <col min="5381" max="5381" width="9.28515625" style="610" customWidth="1"/>
    <col min="5382" max="5382" width="73.7109375" style="610" customWidth="1"/>
    <col min="5383" max="5383" width="22.7109375" style="610" customWidth="1"/>
    <col min="5384" max="5384" width="22" style="610" customWidth="1"/>
    <col min="5385" max="5385" width="22.7109375" style="610" customWidth="1"/>
    <col min="5386" max="5386" width="14" style="610" customWidth="1"/>
    <col min="5387" max="5632" width="9.140625" style="610"/>
    <col min="5633" max="5633" width="15.85546875" style="610" customWidth="1"/>
    <col min="5634" max="5635" width="10.5703125" style="610" customWidth="1"/>
    <col min="5636" max="5636" width="9.85546875" style="610" customWidth="1"/>
    <col min="5637" max="5637" width="9.28515625" style="610" customWidth="1"/>
    <col min="5638" max="5638" width="73.7109375" style="610" customWidth="1"/>
    <col min="5639" max="5639" width="22.7109375" style="610" customWidth="1"/>
    <col min="5640" max="5640" width="22" style="610" customWidth="1"/>
    <col min="5641" max="5641" width="22.7109375" style="610" customWidth="1"/>
    <col min="5642" max="5642" width="14" style="610" customWidth="1"/>
    <col min="5643" max="5888" width="9.140625" style="610"/>
    <col min="5889" max="5889" width="15.85546875" style="610" customWidth="1"/>
    <col min="5890" max="5891" width="10.5703125" style="610" customWidth="1"/>
    <col min="5892" max="5892" width="9.85546875" style="610" customWidth="1"/>
    <col min="5893" max="5893" width="9.28515625" style="610" customWidth="1"/>
    <col min="5894" max="5894" width="73.7109375" style="610" customWidth="1"/>
    <col min="5895" max="5895" width="22.7109375" style="610" customWidth="1"/>
    <col min="5896" max="5896" width="22" style="610" customWidth="1"/>
    <col min="5897" max="5897" width="22.7109375" style="610" customWidth="1"/>
    <col min="5898" max="5898" width="14" style="610" customWidth="1"/>
    <col min="5899" max="6144" width="9.140625" style="610"/>
    <col min="6145" max="6145" width="15.85546875" style="610" customWidth="1"/>
    <col min="6146" max="6147" width="10.5703125" style="610" customWidth="1"/>
    <col min="6148" max="6148" width="9.85546875" style="610" customWidth="1"/>
    <col min="6149" max="6149" width="9.28515625" style="610" customWidth="1"/>
    <col min="6150" max="6150" width="73.7109375" style="610" customWidth="1"/>
    <col min="6151" max="6151" width="22.7109375" style="610" customWidth="1"/>
    <col min="6152" max="6152" width="22" style="610" customWidth="1"/>
    <col min="6153" max="6153" width="22.7109375" style="610" customWidth="1"/>
    <col min="6154" max="6154" width="14" style="610" customWidth="1"/>
    <col min="6155" max="6400" width="9.140625" style="610"/>
    <col min="6401" max="6401" width="15.85546875" style="610" customWidth="1"/>
    <col min="6402" max="6403" width="10.5703125" style="610" customWidth="1"/>
    <col min="6404" max="6404" width="9.85546875" style="610" customWidth="1"/>
    <col min="6405" max="6405" width="9.28515625" style="610" customWidth="1"/>
    <col min="6406" max="6406" width="73.7109375" style="610" customWidth="1"/>
    <col min="6407" max="6407" width="22.7109375" style="610" customWidth="1"/>
    <col min="6408" max="6408" width="22" style="610" customWidth="1"/>
    <col min="6409" max="6409" width="22.7109375" style="610" customWidth="1"/>
    <col min="6410" max="6410" width="14" style="610" customWidth="1"/>
    <col min="6411" max="6656" width="9.140625" style="610"/>
    <col min="6657" max="6657" width="15.85546875" style="610" customWidth="1"/>
    <col min="6658" max="6659" width="10.5703125" style="610" customWidth="1"/>
    <col min="6660" max="6660" width="9.85546875" style="610" customWidth="1"/>
    <col min="6661" max="6661" width="9.28515625" style="610" customWidth="1"/>
    <col min="6662" max="6662" width="73.7109375" style="610" customWidth="1"/>
    <col min="6663" max="6663" width="22.7109375" style="610" customWidth="1"/>
    <col min="6664" max="6664" width="22" style="610" customWidth="1"/>
    <col min="6665" max="6665" width="22.7109375" style="610" customWidth="1"/>
    <col min="6666" max="6666" width="14" style="610" customWidth="1"/>
    <col min="6667" max="6912" width="9.140625" style="610"/>
    <col min="6913" max="6913" width="15.85546875" style="610" customWidth="1"/>
    <col min="6914" max="6915" width="10.5703125" style="610" customWidth="1"/>
    <col min="6916" max="6916" width="9.85546875" style="610" customWidth="1"/>
    <col min="6917" max="6917" width="9.28515625" style="610" customWidth="1"/>
    <col min="6918" max="6918" width="73.7109375" style="610" customWidth="1"/>
    <col min="6919" max="6919" width="22.7109375" style="610" customWidth="1"/>
    <col min="6920" max="6920" width="22" style="610" customWidth="1"/>
    <col min="6921" max="6921" width="22.7109375" style="610" customWidth="1"/>
    <col min="6922" max="6922" width="14" style="610" customWidth="1"/>
    <col min="6923" max="7168" width="9.140625" style="610"/>
    <col min="7169" max="7169" width="15.85546875" style="610" customWidth="1"/>
    <col min="7170" max="7171" width="10.5703125" style="610" customWidth="1"/>
    <col min="7172" max="7172" width="9.85546875" style="610" customWidth="1"/>
    <col min="7173" max="7173" width="9.28515625" style="610" customWidth="1"/>
    <col min="7174" max="7174" width="73.7109375" style="610" customWidth="1"/>
    <col min="7175" max="7175" width="22.7109375" style="610" customWidth="1"/>
    <col min="7176" max="7176" width="22" style="610" customWidth="1"/>
    <col min="7177" max="7177" width="22.7109375" style="610" customWidth="1"/>
    <col min="7178" max="7178" width="14" style="610" customWidth="1"/>
    <col min="7179" max="7424" width="9.140625" style="610"/>
    <col min="7425" max="7425" width="15.85546875" style="610" customWidth="1"/>
    <col min="7426" max="7427" width="10.5703125" style="610" customWidth="1"/>
    <col min="7428" max="7428" width="9.85546875" style="610" customWidth="1"/>
    <col min="7429" max="7429" width="9.28515625" style="610" customWidth="1"/>
    <col min="7430" max="7430" width="73.7109375" style="610" customWidth="1"/>
    <col min="7431" max="7431" width="22.7109375" style="610" customWidth="1"/>
    <col min="7432" max="7432" width="22" style="610" customWidth="1"/>
    <col min="7433" max="7433" width="22.7109375" style="610" customWidth="1"/>
    <col min="7434" max="7434" width="14" style="610" customWidth="1"/>
    <col min="7435" max="7680" width="9.140625" style="610"/>
    <col min="7681" max="7681" width="15.85546875" style="610" customWidth="1"/>
    <col min="7682" max="7683" width="10.5703125" style="610" customWidth="1"/>
    <col min="7684" max="7684" width="9.85546875" style="610" customWidth="1"/>
    <col min="7685" max="7685" width="9.28515625" style="610" customWidth="1"/>
    <col min="7686" max="7686" width="73.7109375" style="610" customWidth="1"/>
    <col min="7687" max="7687" width="22.7109375" style="610" customWidth="1"/>
    <col min="7688" max="7688" width="22" style="610" customWidth="1"/>
    <col min="7689" max="7689" width="22.7109375" style="610" customWidth="1"/>
    <col min="7690" max="7690" width="14" style="610" customWidth="1"/>
    <col min="7691" max="7936" width="9.140625" style="610"/>
    <col min="7937" max="7937" width="15.85546875" style="610" customWidth="1"/>
    <col min="7938" max="7939" width="10.5703125" style="610" customWidth="1"/>
    <col min="7940" max="7940" width="9.85546875" style="610" customWidth="1"/>
    <col min="7941" max="7941" width="9.28515625" style="610" customWidth="1"/>
    <col min="7942" max="7942" width="73.7109375" style="610" customWidth="1"/>
    <col min="7943" max="7943" width="22.7109375" style="610" customWidth="1"/>
    <col min="7944" max="7944" width="22" style="610" customWidth="1"/>
    <col min="7945" max="7945" width="22.7109375" style="610" customWidth="1"/>
    <col min="7946" max="7946" width="14" style="610" customWidth="1"/>
    <col min="7947" max="8192" width="9.140625" style="610"/>
    <col min="8193" max="8193" width="15.85546875" style="610" customWidth="1"/>
    <col min="8194" max="8195" width="10.5703125" style="610" customWidth="1"/>
    <col min="8196" max="8196" width="9.85546875" style="610" customWidth="1"/>
    <col min="8197" max="8197" width="9.28515625" style="610" customWidth="1"/>
    <col min="8198" max="8198" width="73.7109375" style="610" customWidth="1"/>
    <col min="8199" max="8199" width="22.7109375" style="610" customWidth="1"/>
    <col min="8200" max="8200" width="22" style="610" customWidth="1"/>
    <col min="8201" max="8201" width="22.7109375" style="610" customWidth="1"/>
    <col min="8202" max="8202" width="14" style="610" customWidth="1"/>
    <col min="8203" max="8448" width="9.140625" style="610"/>
    <col min="8449" max="8449" width="15.85546875" style="610" customWidth="1"/>
    <col min="8450" max="8451" width="10.5703125" style="610" customWidth="1"/>
    <col min="8452" max="8452" width="9.85546875" style="610" customWidth="1"/>
    <col min="8453" max="8453" width="9.28515625" style="610" customWidth="1"/>
    <col min="8454" max="8454" width="73.7109375" style="610" customWidth="1"/>
    <col min="8455" max="8455" width="22.7109375" style="610" customWidth="1"/>
    <col min="8456" max="8456" width="22" style="610" customWidth="1"/>
    <col min="8457" max="8457" width="22.7109375" style="610" customWidth="1"/>
    <col min="8458" max="8458" width="14" style="610" customWidth="1"/>
    <col min="8459" max="8704" width="9.140625" style="610"/>
    <col min="8705" max="8705" width="15.85546875" style="610" customWidth="1"/>
    <col min="8706" max="8707" width="10.5703125" style="610" customWidth="1"/>
    <col min="8708" max="8708" width="9.85546875" style="610" customWidth="1"/>
    <col min="8709" max="8709" width="9.28515625" style="610" customWidth="1"/>
    <col min="8710" max="8710" width="73.7109375" style="610" customWidth="1"/>
    <col min="8711" max="8711" width="22.7109375" style="610" customWidth="1"/>
    <col min="8712" max="8712" width="22" style="610" customWidth="1"/>
    <col min="8713" max="8713" width="22.7109375" style="610" customWidth="1"/>
    <col min="8714" max="8714" width="14" style="610" customWidth="1"/>
    <col min="8715" max="8960" width="9.140625" style="610"/>
    <col min="8961" max="8961" width="15.85546875" style="610" customWidth="1"/>
    <col min="8962" max="8963" width="10.5703125" style="610" customWidth="1"/>
    <col min="8964" max="8964" width="9.85546875" style="610" customWidth="1"/>
    <col min="8965" max="8965" width="9.28515625" style="610" customWidth="1"/>
    <col min="8966" max="8966" width="73.7109375" style="610" customWidth="1"/>
    <col min="8967" max="8967" width="22.7109375" style="610" customWidth="1"/>
    <col min="8968" max="8968" width="22" style="610" customWidth="1"/>
    <col min="8969" max="8969" width="22.7109375" style="610" customWidth="1"/>
    <col min="8970" max="8970" width="14" style="610" customWidth="1"/>
    <col min="8971" max="9216" width="9.140625" style="610"/>
    <col min="9217" max="9217" width="15.85546875" style="610" customWidth="1"/>
    <col min="9218" max="9219" width="10.5703125" style="610" customWidth="1"/>
    <col min="9220" max="9220" width="9.85546875" style="610" customWidth="1"/>
    <col min="9221" max="9221" width="9.28515625" style="610" customWidth="1"/>
    <col min="9222" max="9222" width="73.7109375" style="610" customWidth="1"/>
    <col min="9223" max="9223" width="22.7109375" style="610" customWidth="1"/>
    <col min="9224" max="9224" width="22" style="610" customWidth="1"/>
    <col min="9225" max="9225" width="22.7109375" style="610" customWidth="1"/>
    <col min="9226" max="9226" width="14" style="610" customWidth="1"/>
    <col min="9227" max="9472" width="9.140625" style="610"/>
    <col min="9473" max="9473" width="15.85546875" style="610" customWidth="1"/>
    <col min="9474" max="9475" width="10.5703125" style="610" customWidth="1"/>
    <col min="9476" max="9476" width="9.85546875" style="610" customWidth="1"/>
    <col min="9477" max="9477" width="9.28515625" style="610" customWidth="1"/>
    <col min="9478" max="9478" width="73.7109375" style="610" customWidth="1"/>
    <col min="9479" max="9479" width="22.7109375" style="610" customWidth="1"/>
    <col min="9480" max="9480" width="22" style="610" customWidth="1"/>
    <col min="9481" max="9481" width="22.7109375" style="610" customWidth="1"/>
    <col min="9482" max="9482" width="14" style="610" customWidth="1"/>
    <col min="9483" max="9728" width="9.140625" style="610"/>
    <col min="9729" max="9729" width="15.85546875" style="610" customWidth="1"/>
    <col min="9730" max="9731" width="10.5703125" style="610" customWidth="1"/>
    <col min="9732" max="9732" width="9.85546875" style="610" customWidth="1"/>
    <col min="9733" max="9733" width="9.28515625" style="610" customWidth="1"/>
    <col min="9734" max="9734" width="73.7109375" style="610" customWidth="1"/>
    <col min="9735" max="9735" width="22.7109375" style="610" customWidth="1"/>
    <col min="9736" max="9736" width="22" style="610" customWidth="1"/>
    <col min="9737" max="9737" width="22.7109375" style="610" customWidth="1"/>
    <col min="9738" max="9738" width="14" style="610" customWidth="1"/>
    <col min="9739" max="9984" width="9.140625" style="610"/>
    <col min="9985" max="9985" width="15.85546875" style="610" customWidth="1"/>
    <col min="9986" max="9987" width="10.5703125" style="610" customWidth="1"/>
    <col min="9988" max="9988" width="9.85546875" style="610" customWidth="1"/>
    <col min="9989" max="9989" width="9.28515625" style="610" customWidth="1"/>
    <col min="9990" max="9990" width="73.7109375" style="610" customWidth="1"/>
    <col min="9991" max="9991" width="22.7109375" style="610" customWidth="1"/>
    <col min="9992" max="9992" width="22" style="610" customWidth="1"/>
    <col min="9993" max="9993" width="22.7109375" style="610" customWidth="1"/>
    <col min="9994" max="9994" width="14" style="610" customWidth="1"/>
    <col min="9995" max="10240" width="9.140625" style="610"/>
    <col min="10241" max="10241" width="15.85546875" style="610" customWidth="1"/>
    <col min="10242" max="10243" width="10.5703125" style="610" customWidth="1"/>
    <col min="10244" max="10244" width="9.85546875" style="610" customWidth="1"/>
    <col min="10245" max="10245" width="9.28515625" style="610" customWidth="1"/>
    <col min="10246" max="10246" width="73.7109375" style="610" customWidth="1"/>
    <col min="10247" max="10247" width="22.7109375" style="610" customWidth="1"/>
    <col min="10248" max="10248" width="22" style="610" customWidth="1"/>
    <col min="10249" max="10249" width="22.7109375" style="610" customWidth="1"/>
    <col min="10250" max="10250" width="14" style="610" customWidth="1"/>
    <col min="10251" max="10496" width="9.140625" style="610"/>
    <col min="10497" max="10497" width="15.85546875" style="610" customWidth="1"/>
    <col min="10498" max="10499" width="10.5703125" style="610" customWidth="1"/>
    <col min="10500" max="10500" width="9.85546875" style="610" customWidth="1"/>
    <col min="10501" max="10501" width="9.28515625" style="610" customWidth="1"/>
    <col min="10502" max="10502" width="73.7109375" style="610" customWidth="1"/>
    <col min="10503" max="10503" width="22.7109375" style="610" customWidth="1"/>
    <col min="10504" max="10504" width="22" style="610" customWidth="1"/>
    <col min="10505" max="10505" width="22.7109375" style="610" customWidth="1"/>
    <col min="10506" max="10506" width="14" style="610" customWidth="1"/>
    <col min="10507" max="10752" width="9.140625" style="610"/>
    <col min="10753" max="10753" width="15.85546875" style="610" customWidth="1"/>
    <col min="10754" max="10755" width="10.5703125" style="610" customWidth="1"/>
    <col min="10756" max="10756" width="9.85546875" style="610" customWidth="1"/>
    <col min="10757" max="10757" width="9.28515625" style="610" customWidth="1"/>
    <col min="10758" max="10758" width="73.7109375" style="610" customWidth="1"/>
    <col min="10759" max="10759" width="22.7109375" style="610" customWidth="1"/>
    <col min="10760" max="10760" width="22" style="610" customWidth="1"/>
    <col min="10761" max="10761" width="22.7109375" style="610" customWidth="1"/>
    <col min="10762" max="10762" width="14" style="610" customWidth="1"/>
    <col min="10763" max="11008" width="9.140625" style="610"/>
    <col min="11009" max="11009" width="15.85546875" style="610" customWidth="1"/>
    <col min="11010" max="11011" width="10.5703125" style="610" customWidth="1"/>
    <col min="11012" max="11012" width="9.85546875" style="610" customWidth="1"/>
    <col min="11013" max="11013" width="9.28515625" style="610" customWidth="1"/>
    <col min="11014" max="11014" width="73.7109375" style="610" customWidth="1"/>
    <col min="11015" max="11015" width="22.7109375" style="610" customWidth="1"/>
    <col min="11016" max="11016" width="22" style="610" customWidth="1"/>
    <col min="11017" max="11017" width="22.7109375" style="610" customWidth="1"/>
    <col min="11018" max="11018" width="14" style="610" customWidth="1"/>
    <col min="11019" max="11264" width="9.140625" style="610"/>
    <col min="11265" max="11265" width="15.85546875" style="610" customWidth="1"/>
    <col min="11266" max="11267" width="10.5703125" style="610" customWidth="1"/>
    <col min="11268" max="11268" width="9.85546875" style="610" customWidth="1"/>
    <col min="11269" max="11269" width="9.28515625" style="610" customWidth="1"/>
    <col min="11270" max="11270" width="73.7109375" style="610" customWidth="1"/>
    <col min="11271" max="11271" width="22.7109375" style="610" customWidth="1"/>
    <col min="11272" max="11272" width="22" style="610" customWidth="1"/>
    <col min="11273" max="11273" width="22.7109375" style="610" customWidth="1"/>
    <col min="11274" max="11274" width="14" style="610" customWidth="1"/>
    <col min="11275" max="11520" width="9.140625" style="610"/>
    <col min="11521" max="11521" width="15.85546875" style="610" customWidth="1"/>
    <col min="11522" max="11523" width="10.5703125" style="610" customWidth="1"/>
    <col min="11524" max="11524" width="9.85546875" style="610" customWidth="1"/>
    <col min="11525" max="11525" width="9.28515625" style="610" customWidth="1"/>
    <col min="11526" max="11526" width="73.7109375" style="610" customWidth="1"/>
    <col min="11527" max="11527" width="22.7109375" style="610" customWidth="1"/>
    <col min="11528" max="11528" width="22" style="610" customWidth="1"/>
    <col min="11529" max="11529" width="22.7109375" style="610" customWidth="1"/>
    <col min="11530" max="11530" width="14" style="610" customWidth="1"/>
    <col min="11531" max="11776" width="9.140625" style="610"/>
    <col min="11777" max="11777" width="15.85546875" style="610" customWidth="1"/>
    <col min="11778" max="11779" width="10.5703125" style="610" customWidth="1"/>
    <col min="11780" max="11780" width="9.85546875" style="610" customWidth="1"/>
    <col min="11781" max="11781" width="9.28515625" style="610" customWidth="1"/>
    <col min="11782" max="11782" width="73.7109375" style="610" customWidth="1"/>
    <col min="11783" max="11783" width="22.7109375" style="610" customWidth="1"/>
    <col min="11784" max="11784" width="22" style="610" customWidth="1"/>
    <col min="11785" max="11785" width="22.7109375" style="610" customWidth="1"/>
    <col min="11786" max="11786" width="14" style="610" customWidth="1"/>
    <col min="11787" max="12032" width="9.140625" style="610"/>
    <col min="12033" max="12033" width="15.85546875" style="610" customWidth="1"/>
    <col min="12034" max="12035" width="10.5703125" style="610" customWidth="1"/>
    <col min="12036" max="12036" width="9.85546875" style="610" customWidth="1"/>
    <col min="12037" max="12037" width="9.28515625" style="610" customWidth="1"/>
    <col min="12038" max="12038" width="73.7109375" style="610" customWidth="1"/>
    <col min="12039" max="12039" width="22.7109375" style="610" customWidth="1"/>
    <col min="12040" max="12040" width="22" style="610" customWidth="1"/>
    <col min="12041" max="12041" width="22.7109375" style="610" customWidth="1"/>
    <col min="12042" max="12042" width="14" style="610" customWidth="1"/>
    <col min="12043" max="12288" width="9.140625" style="610"/>
    <col min="12289" max="12289" width="15.85546875" style="610" customWidth="1"/>
    <col min="12290" max="12291" width="10.5703125" style="610" customWidth="1"/>
    <col min="12292" max="12292" width="9.85546875" style="610" customWidth="1"/>
    <col min="12293" max="12293" width="9.28515625" style="610" customWidth="1"/>
    <col min="12294" max="12294" width="73.7109375" style="610" customWidth="1"/>
    <col min="12295" max="12295" width="22.7109375" style="610" customWidth="1"/>
    <col min="12296" max="12296" width="22" style="610" customWidth="1"/>
    <col min="12297" max="12297" width="22.7109375" style="610" customWidth="1"/>
    <col min="12298" max="12298" width="14" style="610" customWidth="1"/>
    <col min="12299" max="12544" width="9.140625" style="610"/>
    <col min="12545" max="12545" width="15.85546875" style="610" customWidth="1"/>
    <col min="12546" max="12547" width="10.5703125" style="610" customWidth="1"/>
    <col min="12548" max="12548" width="9.85546875" style="610" customWidth="1"/>
    <col min="12549" max="12549" width="9.28515625" style="610" customWidth="1"/>
    <col min="12550" max="12550" width="73.7109375" style="610" customWidth="1"/>
    <col min="12551" max="12551" width="22.7109375" style="610" customWidth="1"/>
    <col min="12552" max="12552" width="22" style="610" customWidth="1"/>
    <col min="12553" max="12553" width="22.7109375" style="610" customWidth="1"/>
    <col min="12554" max="12554" width="14" style="610" customWidth="1"/>
    <col min="12555" max="12800" width="9.140625" style="610"/>
    <col min="12801" max="12801" width="15.85546875" style="610" customWidth="1"/>
    <col min="12802" max="12803" width="10.5703125" style="610" customWidth="1"/>
    <col min="12804" max="12804" width="9.85546875" style="610" customWidth="1"/>
    <col min="12805" max="12805" width="9.28515625" style="610" customWidth="1"/>
    <col min="12806" max="12806" width="73.7109375" style="610" customWidth="1"/>
    <col min="12807" max="12807" width="22.7109375" style="610" customWidth="1"/>
    <col min="12808" max="12808" width="22" style="610" customWidth="1"/>
    <col min="12809" max="12809" width="22.7109375" style="610" customWidth="1"/>
    <col min="12810" max="12810" width="14" style="610" customWidth="1"/>
    <col min="12811" max="13056" width="9.140625" style="610"/>
    <col min="13057" max="13057" width="15.85546875" style="610" customWidth="1"/>
    <col min="13058" max="13059" width="10.5703125" style="610" customWidth="1"/>
    <col min="13060" max="13060" width="9.85546875" style="610" customWidth="1"/>
    <col min="13061" max="13061" width="9.28515625" style="610" customWidth="1"/>
    <col min="13062" max="13062" width="73.7109375" style="610" customWidth="1"/>
    <col min="13063" max="13063" width="22.7109375" style="610" customWidth="1"/>
    <col min="13064" max="13064" width="22" style="610" customWidth="1"/>
    <col min="13065" max="13065" width="22.7109375" style="610" customWidth="1"/>
    <col min="13066" max="13066" width="14" style="610" customWidth="1"/>
    <col min="13067" max="13312" width="9.140625" style="610"/>
    <col min="13313" max="13313" width="15.85546875" style="610" customWidth="1"/>
    <col min="13314" max="13315" width="10.5703125" style="610" customWidth="1"/>
    <col min="13316" max="13316" width="9.85546875" style="610" customWidth="1"/>
    <col min="13317" max="13317" width="9.28515625" style="610" customWidth="1"/>
    <col min="13318" max="13318" width="73.7109375" style="610" customWidth="1"/>
    <col min="13319" max="13319" width="22.7109375" style="610" customWidth="1"/>
    <col min="13320" max="13320" width="22" style="610" customWidth="1"/>
    <col min="13321" max="13321" width="22.7109375" style="610" customWidth="1"/>
    <col min="13322" max="13322" width="14" style="610" customWidth="1"/>
    <col min="13323" max="13568" width="9.140625" style="610"/>
    <col min="13569" max="13569" width="15.85546875" style="610" customWidth="1"/>
    <col min="13570" max="13571" width="10.5703125" style="610" customWidth="1"/>
    <col min="13572" max="13572" width="9.85546875" style="610" customWidth="1"/>
    <col min="13573" max="13573" width="9.28515625" style="610" customWidth="1"/>
    <col min="13574" max="13574" width="73.7109375" style="610" customWidth="1"/>
    <col min="13575" max="13575" width="22.7109375" style="610" customWidth="1"/>
    <col min="13576" max="13576" width="22" style="610" customWidth="1"/>
    <col min="13577" max="13577" width="22.7109375" style="610" customWidth="1"/>
    <col min="13578" max="13578" width="14" style="610" customWidth="1"/>
    <col min="13579" max="13824" width="9.140625" style="610"/>
    <col min="13825" max="13825" width="15.85546875" style="610" customWidth="1"/>
    <col min="13826" max="13827" width="10.5703125" style="610" customWidth="1"/>
    <col min="13828" max="13828" width="9.85546875" style="610" customWidth="1"/>
    <col min="13829" max="13829" width="9.28515625" style="610" customWidth="1"/>
    <col min="13830" max="13830" width="73.7109375" style="610" customWidth="1"/>
    <col min="13831" max="13831" width="22.7109375" style="610" customWidth="1"/>
    <col min="13832" max="13832" width="22" style="610" customWidth="1"/>
    <col min="13833" max="13833" width="22.7109375" style="610" customWidth="1"/>
    <col min="13834" max="13834" width="14" style="610" customWidth="1"/>
    <col min="13835" max="14080" width="9.140625" style="610"/>
    <col min="14081" max="14081" width="15.85546875" style="610" customWidth="1"/>
    <col min="14082" max="14083" width="10.5703125" style="610" customWidth="1"/>
    <col min="14084" max="14084" width="9.85546875" style="610" customWidth="1"/>
    <col min="14085" max="14085" width="9.28515625" style="610" customWidth="1"/>
    <col min="14086" max="14086" width="73.7109375" style="610" customWidth="1"/>
    <col min="14087" max="14087" width="22.7109375" style="610" customWidth="1"/>
    <col min="14088" max="14088" width="22" style="610" customWidth="1"/>
    <col min="14089" max="14089" width="22.7109375" style="610" customWidth="1"/>
    <col min="14090" max="14090" width="14" style="610" customWidth="1"/>
    <col min="14091" max="14336" width="9.140625" style="610"/>
    <col min="14337" max="14337" width="15.85546875" style="610" customWidth="1"/>
    <col min="14338" max="14339" width="10.5703125" style="610" customWidth="1"/>
    <col min="14340" max="14340" width="9.85546875" style="610" customWidth="1"/>
    <col min="14341" max="14341" width="9.28515625" style="610" customWidth="1"/>
    <col min="14342" max="14342" width="73.7109375" style="610" customWidth="1"/>
    <col min="14343" max="14343" width="22.7109375" style="610" customWidth="1"/>
    <col min="14344" max="14344" width="22" style="610" customWidth="1"/>
    <col min="14345" max="14345" width="22.7109375" style="610" customWidth="1"/>
    <col min="14346" max="14346" width="14" style="610" customWidth="1"/>
    <col min="14347" max="14592" width="9.140625" style="610"/>
    <col min="14593" max="14593" width="15.85546875" style="610" customWidth="1"/>
    <col min="14594" max="14595" width="10.5703125" style="610" customWidth="1"/>
    <col min="14596" max="14596" width="9.85546875" style="610" customWidth="1"/>
    <col min="14597" max="14597" width="9.28515625" style="610" customWidth="1"/>
    <col min="14598" max="14598" width="73.7109375" style="610" customWidth="1"/>
    <col min="14599" max="14599" width="22.7109375" style="610" customWidth="1"/>
    <col min="14600" max="14600" width="22" style="610" customWidth="1"/>
    <col min="14601" max="14601" width="22.7109375" style="610" customWidth="1"/>
    <col min="14602" max="14602" width="14" style="610" customWidth="1"/>
    <col min="14603" max="14848" width="9.140625" style="610"/>
    <col min="14849" max="14849" width="15.85546875" style="610" customWidth="1"/>
    <col min="14850" max="14851" width="10.5703125" style="610" customWidth="1"/>
    <col min="14852" max="14852" width="9.85546875" style="610" customWidth="1"/>
    <col min="14853" max="14853" width="9.28515625" style="610" customWidth="1"/>
    <col min="14854" max="14854" width="73.7109375" style="610" customWidth="1"/>
    <col min="14855" max="14855" width="22.7109375" style="610" customWidth="1"/>
    <col min="14856" max="14856" width="22" style="610" customWidth="1"/>
    <col min="14857" max="14857" width="22.7109375" style="610" customWidth="1"/>
    <col min="14858" max="14858" width="14" style="610" customWidth="1"/>
    <col min="14859" max="15104" width="9.140625" style="610"/>
    <col min="15105" max="15105" width="15.85546875" style="610" customWidth="1"/>
    <col min="15106" max="15107" width="10.5703125" style="610" customWidth="1"/>
    <col min="15108" max="15108" width="9.85546875" style="610" customWidth="1"/>
    <col min="15109" max="15109" width="9.28515625" style="610" customWidth="1"/>
    <col min="15110" max="15110" width="73.7109375" style="610" customWidth="1"/>
    <col min="15111" max="15111" width="22.7109375" style="610" customWidth="1"/>
    <col min="15112" max="15112" width="22" style="610" customWidth="1"/>
    <col min="15113" max="15113" width="22.7109375" style="610" customWidth="1"/>
    <col min="15114" max="15114" width="14" style="610" customWidth="1"/>
    <col min="15115" max="15360" width="9.140625" style="610"/>
    <col min="15361" max="15361" width="15.85546875" style="610" customWidth="1"/>
    <col min="15362" max="15363" width="10.5703125" style="610" customWidth="1"/>
    <col min="15364" max="15364" width="9.85546875" style="610" customWidth="1"/>
    <col min="15365" max="15365" width="9.28515625" style="610" customWidth="1"/>
    <col min="15366" max="15366" width="73.7109375" style="610" customWidth="1"/>
    <col min="15367" max="15367" width="22.7109375" style="610" customWidth="1"/>
    <col min="15368" max="15368" width="22" style="610" customWidth="1"/>
    <col min="15369" max="15369" width="22.7109375" style="610" customWidth="1"/>
    <col min="15370" max="15370" width="14" style="610" customWidth="1"/>
    <col min="15371" max="15616" width="9.140625" style="610"/>
    <col min="15617" max="15617" width="15.85546875" style="610" customWidth="1"/>
    <col min="15618" max="15619" width="10.5703125" style="610" customWidth="1"/>
    <col min="15620" max="15620" width="9.85546875" style="610" customWidth="1"/>
    <col min="15621" max="15621" width="9.28515625" style="610" customWidth="1"/>
    <col min="15622" max="15622" width="73.7109375" style="610" customWidth="1"/>
    <col min="15623" max="15623" width="22.7109375" style="610" customWidth="1"/>
    <col min="15624" max="15624" width="22" style="610" customWidth="1"/>
    <col min="15625" max="15625" width="22.7109375" style="610" customWidth="1"/>
    <col min="15626" max="15626" width="14" style="610" customWidth="1"/>
    <col min="15627" max="15872" width="9.140625" style="610"/>
    <col min="15873" max="15873" width="15.85546875" style="610" customWidth="1"/>
    <col min="15874" max="15875" width="10.5703125" style="610" customWidth="1"/>
    <col min="15876" max="15876" width="9.85546875" style="610" customWidth="1"/>
    <col min="15877" max="15877" width="9.28515625" style="610" customWidth="1"/>
    <col min="15878" max="15878" width="73.7109375" style="610" customWidth="1"/>
    <col min="15879" max="15879" width="22.7109375" style="610" customWidth="1"/>
    <col min="15880" max="15880" width="22" style="610" customWidth="1"/>
    <col min="15881" max="15881" width="22.7109375" style="610" customWidth="1"/>
    <col min="15882" max="15882" width="14" style="610" customWidth="1"/>
    <col min="15883" max="16128" width="9.140625" style="610"/>
    <col min="16129" max="16129" width="15.85546875" style="610" customWidth="1"/>
    <col min="16130" max="16131" width="10.5703125" style="610" customWidth="1"/>
    <col min="16132" max="16132" width="9.85546875" style="610" customWidth="1"/>
    <col min="16133" max="16133" width="9.28515625" style="610" customWidth="1"/>
    <col min="16134" max="16134" width="73.7109375" style="610" customWidth="1"/>
    <col min="16135" max="16135" width="22.7109375" style="610" customWidth="1"/>
    <col min="16136" max="16136" width="22" style="610" customWidth="1"/>
    <col min="16137" max="16137" width="22.7109375" style="610" customWidth="1"/>
    <col min="16138" max="16138" width="14" style="610" customWidth="1"/>
    <col min="16139" max="16384" width="9.140625" style="610"/>
  </cols>
  <sheetData>
    <row r="1" spans="1:10" ht="15">
      <c r="G1" s="611"/>
      <c r="H1" s="611"/>
      <c r="J1" s="611"/>
    </row>
    <row r="3" spans="1:10" ht="23.25">
      <c r="A3" s="612" t="s">
        <v>726</v>
      </c>
      <c r="B3" s="613"/>
      <c r="C3" s="613"/>
      <c r="D3" s="613"/>
      <c r="E3" s="613"/>
      <c r="F3" s="613"/>
      <c r="G3" s="613"/>
      <c r="H3" s="613"/>
      <c r="I3" s="614"/>
      <c r="J3" s="614"/>
    </row>
    <row r="4" spans="1:10" ht="24.75" customHeight="1">
      <c r="A4" s="612" t="s">
        <v>549</v>
      </c>
      <c r="B4" s="612"/>
      <c r="C4" s="612"/>
      <c r="D4" s="612"/>
      <c r="E4" s="615"/>
      <c r="F4" s="615"/>
      <c r="G4" s="614"/>
      <c r="H4" s="614"/>
      <c r="I4" s="614"/>
    </row>
    <row r="5" spans="1:10" ht="15.75" thickBot="1">
      <c r="B5" s="616"/>
      <c r="C5" s="616"/>
      <c r="G5" s="617"/>
      <c r="H5" s="617"/>
      <c r="I5" s="611"/>
      <c r="J5" s="618" t="s">
        <v>493</v>
      </c>
    </row>
    <row r="6" spans="1:10" ht="24" customHeight="1">
      <c r="A6" s="619" t="s">
        <v>550</v>
      </c>
      <c r="B6" s="620" t="s">
        <v>551</v>
      </c>
      <c r="C6" s="621"/>
      <c r="D6" s="621"/>
      <c r="E6" s="622"/>
      <c r="F6" s="623" t="s">
        <v>552</v>
      </c>
      <c r="G6" s="623" t="s">
        <v>553</v>
      </c>
      <c r="H6" s="623" t="s">
        <v>554</v>
      </c>
      <c r="I6" s="623" t="s">
        <v>513</v>
      </c>
      <c r="J6" s="623" t="s">
        <v>555</v>
      </c>
    </row>
    <row r="7" spans="1:10" ht="17.25" customHeight="1">
      <c r="A7" s="624" t="s">
        <v>556</v>
      </c>
      <c r="B7" s="625" t="s">
        <v>557</v>
      </c>
      <c r="C7" s="626" t="s">
        <v>558</v>
      </c>
      <c r="D7" s="627" t="s">
        <v>559</v>
      </c>
      <c r="E7" s="628" t="s">
        <v>560</v>
      </c>
      <c r="F7" s="629"/>
      <c r="G7" s="630" t="s">
        <v>515</v>
      </c>
      <c r="H7" s="630" t="s">
        <v>561</v>
      </c>
      <c r="I7" s="630" t="s">
        <v>562</v>
      </c>
      <c r="J7" s="630" t="s">
        <v>563</v>
      </c>
    </row>
    <row r="8" spans="1:10" ht="15">
      <c r="A8" s="631" t="s">
        <v>564</v>
      </c>
      <c r="B8" s="632" t="s">
        <v>565</v>
      </c>
      <c r="C8" s="626"/>
      <c r="D8" s="626"/>
      <c r="E8" s="633" t="s">
        <v>566</v>
      </c>
      <c r="F8" s="634"/>
      <c r="G8" s="630" t="s">
        <v>522</v>
      </c>
      <c r="H8" s="630" t="s">
        <v>567</v>
      </c>
      <c r="I8" s="635" t="s">
        <v>568</v>
      </c>
      <c r="J8" s="636" t="s">
        <v>569</v>
      </c>
    </row>
    <row r="9" spans="1:10" ht="15.75" thickBot="1">
      <c r="A9" s="631" t="s">
        <v>570</v>
      </c>
      <c r="B9" s="637"/>
      <c r="C9" s="638"/>
      <c r="D9" s="638"/>
      <c r="E9" s="639"/>
      <c r="F9" s="640"/>
      <c r="G9" s="635"/>
      <c r="H9" s="641" t="s">
        <v>571</v>
      </c>
      <c r="I9" s="642" t="s">
        <v>572</v>
      </c>
      <c r="J9" s="643"/>
    </row>
    <row r="10" spans="1:10" ht="15" thickBot="1">
      <c r="A10" s="644" t="s">
        <v>0</v>
      </c>
      <c r="B10" s="645" t="s">
        <v>573</v>
      </c>
      <c r="C10" s="646" t="s">
        <v>574</v>
      </c>
      <c r="D10" s="646" t="s">
        <v>575</v>
      </c>
      <c r="E10" s="647" t="s">
        <v>576</v>
      </c>
      <c r="F10" s="647" t="s">
        <v>577</v>
      </c>
      <c r="G10" s="647">
        <v>1</v>
      </c>
      <c r="H10" s="647">
        <v>2</v>
      </c>
      <c r="I10" s="647">
        <v>3</v>
      </c>
      <c r="J10" s="647">
        <v>4</v>
      </c>
    </row>
    <row r="11" spans="1:10" ht="30.75" customHeight="1">
      <c r="A11" s="648" t="s">
        <v>578</v>
      </c>
      <c r="B11" s="649" t="s">
        <v>727</v>
      </c>
      <c r="C11" s="650"/>
      <c r="D11" s="651"/>
      <c r="E11" s="652"/>
      <c r="F11" s="653" t="s">
        <v>728</v>
      </c>
      <c r="G11" s="736">
        <f>SUM(G12)</f>
        <v>5393000</v>
      </c>
      <c r="H11" s="736">
        <f>SUM(H12)</f>
        <v>7478924</v>
      </c>
      <c r="I11" s="736">
        <f>SUM(I12)</f>
        <v>3616060</v>
      </c>
      <c r="J11" s="737">
        <f>SUM($I11/H11)*100</f>
        <v>48.350003289243212</v>
      </c>
    </row>
    <row r="12" spans="1:10" ht="18.75" customHeight="1">
      <c r="A12" s="656" t="s">
        <v>578</v>
      </c>
      <c r="B12" s="738"/>
      <c r="C12" s="678" t="s">
        <v>729</v>
      </c>
      <c r="D12" s="739"/>
      <c r="E12" s="740"/>
      <c r="F12" s="741" t="s">
        <v>730</v>
      </c>
      <c r="G12" s="726">
        <f>SUM(G13+G17+G19+G25+G27+G28)</f>
        <v>5393000</v>
      </c>
      <c r="H12" s="726">
        <f>SUM(H13+H17+H19+H25+H27+H28)</f>
        <v>7478924</v>
      </c>
      <c r="I12" s="726">
        <f>SUM(I13+I17+I19+I25+I27+I28)</f>
        <v>3616060</v>
      </c>
      <c r="J12" s="662">
        <f>SUM($I12/H12)*100</f>
        <v>48.350003289243212</v>
      </c>
    </row>
    <row r="13" spans="1:10" ht="18.75" customHeight="1">
      <c r="A13" s="663" t="s">
        <v>578</v>
      </c>
      <c r="B13" s="742"/>
      <c r="C13" s="743"/>
      <c r="D13" s="683" t="s">
        <v>731</v>
      </c>
      <c r="E13" s="684"/>
      <c r="F13" s="744" t="s">
        <v>732</v>
      </c>
      <c r="G13" s="698">
        <f>SUM(G14:G16)</f>
        <v>1160000</v>
      </c>
      <c r="H13" s="698">
        <f>SUM(H14:H16)</f>
        <v>2334901</v>
      </c>
      <c r="I13" s="698">
        <f>SUM(I14:I16)</f>
        <v>860118</v>
      </c>
      <c r="J13" s="668">
        <f>SUM($I13/H13)*100</f>
        <v>36.837450495759775</v>
      </c>
    </row>
    <row r="14" spans="1:10" ht="18.75" customHeight="1">
      <c r="A14" s="663"/>
      <c r="B14" s="742"/>
      <c r="C14" s="743"/>
      <c r="D14" s="683"/>
      <c r="E14" s="745" t="s">
        <v>733</v>
      </c>
      <c r="F14" s="746" t="s">
        <v>734</v>
      </c>
      <c r="G14" s="703">
        <v>0</v>
      </c>
      <c r="H14" s="703">
        <v>0</v>
      </c>
      <c r="I14" s="703">
        <v>0</v>
      </c>
      <c r="J14" s="676">
        <v>0</v>
      </c>
    </row>
    <row r="15" spans="1:10" ht="18.75" customHeight="1">
      <c r="A15" s="669" t="s">
        <v>578</v>
      </c>
      <c r="B15" s="747"/>
      <c r="C15" s="748"/>
      <c r="D15" s="672"/>
      <c r="E15" s="749" t="s">
        <v>735</v>
      </c>
      <c r="F15" s="686" t="s">
        <v>736</v>
      </c>
      <c r="G15" s="703">
        <v>1160000</v>
      </c>
      <c r="H15" s="703">
        <v>2334901</v>
      </c>
      <c r="I15" s="703">
        <v>860118</v>
      </c>
      <c r="J15" s="676">
        <f>SUM($I15/H15)*100</f>
        <v>36.837450495759775</v>
      </c>
    </row>
    <row r="16" spans="1:10" ht="18.75" customHeight="1">
      <c r="A16" s="669" t="s">
        <v>578</v>
      </c>
      <c r="B16" s="747"/>
      <c r="C16" s="748"/>
      <c r="D16" s="672"/>
      <c r="E16" s="749" t="s">
        <v>737</v>
      </c>
      <c r="F16" s="686" t="s">
        <v>738</v>
      </c>
      <c r="G16" s="703">
        <v>0</v>
      </c>
      <c r="H16" s="703">
        <v>0</v>
      </c>
      <c r="I16" s="703">
        <v>0</v>
      </c>
      <c r="J16" s="676">
        <v>0</v>
      </c>
    </row>
    <row r="17" spans="1:10" ht="18.75" customHeight="1">
      <c r="A17" s="663" t="s">
        <v>578</v>
      </c>
      <c r="B17" s="742"/>
      <c r="C17" s="743"/>
      <c r="D17" s="683" t="s">
        <v>739</v>
      </c>
      <c r="E17" s="684"/>
      <c r="F17" s="690" t="s">
        <v>740</v>
      </c>
      <c r="G17" s="698">
        <f>SUM(G18)</f>
        <v>0</v>
      </c>
      <c r="H17" s="698">
        <f>SUM(H18)</f>
        <v>0</v>
      </c>
      <c r="I17" s="698">
        <f>SUM(I18)</f>
        <v>0</v>
      </c>
      <c r="J17" s="668">
        <v>0</v>
      </c>
    </row>
    <row r="18" spans="1:10" ht="18.75" customHeight="1">
      <c r="A18" s="669" t="s">
        <v>578</v>
      </c>
      <c r="B18" s="747"/>
      <c r="C18" s="748"/>
      <c r="D18" s="672"/>
      <c r="E18" s="749" t="s">
        <v>741</v>
      </c>
      <c r="F18" s="686" t="s">
        <v>667</v>
      </c>
      <c r="G18" s="703">
        <v>0</v>
      </c>
      <c r="H18" s="703">
        <v>0</v>
      </c>
      <c r="I18" s="703">
        <v>0</v>
      </c>
      <c r="J18" s="676">
        <v>0</v>
      </c>
    </row>
    <row r="19" spans="1:10" ht="18.75" customHeight="1">
      <c r="A19" s="663" t="s">
        <v>578</v>
      </c>
      <c r="B19" s="742"/>
      <c r="C19" s="743"/>
      <c r="D19" s="683" t="s">
        <v>742</v>
      </c>
      <c r="E19" s="684"/>
      <c r="F19" s="685" t="s">
        <v>743</v>
      </c>
      <c r="G19" s="698">
        <f>SUM(G20:G24)</f>
        <v>3183000</v>
      </c>
      <c r="H19" s="698">
        <f>SUM(H20:H24)</f>
        <v>4204138</v>
      </c>
      <c r="I19" s="698">
        <f>SUM(I20:I24)</f>
        <v>2521734</v>
      </c>
      <c r="J19" s="668">
        <f>SUM($I19/H19)*100</f>
        <v>59.982188976670123</v>
      </c>
    </row>
    <row r="20" spans="1:10" ht="18.75" customHeight="1">
      <c r="A20" s="669" t="s">
        <v>578</v>
      </c>
      <c r="B20" s="677"/>
      <c r="C20" s="750"/>
      <c r="D20" s="672"/>
      <c r="E20" s="749" t="s">
        <v>744</v>
      </c>
      <c r="F20" s="751" t="s">
        <v>745</v>
      </c>
      <c r="G20" s="703">
        <v>119000</v>
      </c>
      <c r="H20" s="703">
        <v>0</v>
      </c>
      <c r="I20" s="703">
        <v>0</v>
      </c>
      <c r="J20" s="676">
        <v>0</v>
      </c>
    </row>
    <row r="21" spans="1:10" ht="18.75" customHeight="1">
      <c r="A21" s="669" t="s">
        <v>578</v>
      </c>
      <c r="B21" s="677"/>
      <c r="C21" s="750"/>
      <c r="D21" s="672"/>
      <c r="E21" s="749" t="s">
        <v>746</v>
      </c>
      <c r="F21" s="751" t="s">
        <v>664</v>
      </c>
      <c r="G21" s="703">
        <v>2123000</v>
      </c>
      <c r="H21" s="703">
        <v>3432723</v>
      </c>
      <c r="I21" s="703">
        <v>1904319</v>
      </c>
      <c r="J21" s="676">
        <f t="shared" ref="J21:J26" si="0">SUM($I21/H21)*100</f>
        <v>55.47546364795528</v>
      </c>
    </row>
    <row r="22" spans="1:10" ht="18.75" customHeight="1">
      <c r="A22" s="669" t="s">
        <v>578</v>
      </c>
      <c r="B22" s="677"/>
      <c r="C22" s="750"/>
      <c r="D22" s="672"/>
      <c r="E22" s="749" t="s">
        <v>747</v>
      </c>
      <c r="F22" s="751" t="s">
        <v>665</v>
      </c>
      <c r="G22" s="703">
        <v>600000</v>
      </c>
      <c r="H22" s="703">
        <v>594000</v>
      </c>
      <c r="I22" s="703">
        <v>594000</v>
      </c>
      <c r="J22" s="676">
        <f t="shared" si="0"/>
        <v>100</v>
      </c>
    </row>
    <row r="23" spans="1:10" ht="18.75" customHeight="1">
      <c r="A23" s="669" t="s">
        <v>578</v>
      </c>
      <c r="B23" s="677"/>
      <c r="C23" s="750"/>
      <c r="D23" s="672"/>
      <c r="E23" s="749" t="s">
        <v>748</v>
      </c>
      <c r="F23" s="752" t="s">
        <v>666</v>
      </c>
      <c r="G23" s="703">
        <v>43000</v>
      </c>
      <c r="H23" s="703">
        <v>13415</v>
      </c>
      <c r="I23" s="703">
        <v>11094</v>
      </c>
      <c r="J23" s="676">
        <f t="shared" si="0"/>
        <v>82.698471859858373</v>
      </c>
    </row>
    <row r="24" spans="1:10" ht="18.75" customHeight="1">
      <c r="A24" s="669" t="s">
        <v>578</v>
      </c>
      <c r="B24" s="677"/>
      <c r="C24" s="750"/>
      <c r="D24" s="672"/>
      <c r="E24" s="749" t="s">
        <v>749</v>
      </c>
      <c r="F24" s="752" t="s">
        <v>750</v>
      </c>
      <c r="G24" s="703">
        <v>298000</v>
      </c>
      <c r="H24" s="703">
        <v>164000</v>
      </c>
      <c r="I24" s="703">
        <v>12321</v>
      </c>
      <c r="J24" s="676">
        <f t="shared" si="0"/>
        <v>7.5128048780487804</v>
      </c>
    </row>
    <row r="25" spans="1:10" ht="18.75" customHeight="1">
      <c r="A25" s="663" t="s">
        <v>578</v>
      </c>
      <c r="B25" s="742"/>
      <c r="C25" s="743"/>
      <c r="D25" s="683" t="s">
        <v>751</v>
      </c>
      <c r="E25" s="684"/>
      <c r="F25" s="690" t="s">
        <v>752</v>
      </c>
      <c r="G25" s="698">
        <f>SUM(G26)</f>
        <v>188000</v>
      </c>
      <c r="H25" s="698">
        <f>SUM(H26)</f>
        <v>250000</v>
      </c>
      <c r="I25" s="698">
        <f>SUM(I26)</f>
        <v>0</v>
      </c>
      <c r="J25" s="668">
        <f t="shared" si="0"/>
        <v>0</v>
      </c>
    </row>
    <row r="26" spans="1:10" ht="18.75" customHeight="1">
      <c r="A26" s="669" t="s">
        <v>578</v>
      </c>
      <c r="B26" s="695"/>
      <c r="C26" s="753"/>
      <c r="D26" s="754"/>
      <c r="E26" s="755" t="s">
        <v>753</v>
      </c>
      <c r="F26" s="756" t="s">
        <v>754</v>
      </c>
      <c r="G26" s="703">
        <v>188000</v>
      </c>
      <c r="H26" s="703">
        <v>250000</v>
      </c>
      <c r="I26" s="703">
        <v>0</v>
      </c>
      <c r="J26" s="676">
        <f t="shared" si="0"/>
        <v>0</v>
      </c>
    </row>
    <row r="27" spans="1:10" ht="18.75" customHeight="1">
      <c r="A27" s="663" t="s">
        <v>578</v>
      </c>
      <c r="B27" s="742"/>
      <c r="C27" s="743"/>
      <c r="D27" s="683" t="s">
        <v>755</v>
      </c>
      <c r="E27" s="689"/>
      <c r="F27" s="757" t="s">
        <v>756</v>
      </c>
      <c r="G27" s="698">
        <v>78670</v>
      </c>
      <c r="H27" s="698">
        <v>55957</v>
      </c>
      <c r="I27" s="698">
        <v>18494</v>
      </c>
      <c r="J27" s="668">
        <f>SUM(I27/H27)*100</f>
        <v>33.05037796879747</v>
      </c>
    </row>
    <row r="28" spans="1:10" ht="18.75" customHeight="1">
      <c r="A28" s="663" t="s">
        <v>578</v>
      </c>
      <c r="B28" s="742"/>
      <c r="C28" s="743"/>
      <c r="D28" s="683" t="s">
        <v>757</v>
      </c>
      <c r="E28" s="689"/>
      <c r="F28" s="758" t="s">
        <v>758</v>
      </c>
      <c r="G28" s="698">
        <f>SUM(G29:G31)</f>
        <v>783330</v>
      </c>
      <c r="H28" s="698">
        <f>SUM(H29:H31)</f>
        <v>633928</v>
      </c>
      <c r="I28" s="698">
        <f>SUM(I29:I31)</f>
        <v>215714</v>
      </c>
      <c r="J28" s="668">
        <f>SUM($I28/H28)*100</f>
        <v>34.028154616928106</v>
      </c>
    </row>
    <row r="29" spans="1:10" ht="18.75" customHeight="1">
      <c r="A29" s="669" t="s">
        <v>578</v>
      </c>
      <c r="B29" s="695"/>
      <c r="C29" s="753"/>
      <c r="D29" s="754"/>
      <c r="E29" s="755" t="s">
        <v>759</v>
      </c>
      <c r="F29" s="756" t="s">
        <v>760</v>
      </c>
      <c r="G29" s="703">
        <v>0</v>
      </c>
      <c r="H29" s="703">
        <v>0</v>
      </c>
      <c r="I29" s="703">
        <v>0</v>
      </c>
      <c r="J29" s="676">
        <v>0</v>
      </c>
    </row>
    <row r="30" spans="1:10" ht="18.75" customHeight="1">
      <c r="A30" s="669" t="s">
        <v>578</v>
      </c>
      <c r="B30" s="695"/>
      <c r="C30" s="753"/>
      <c r="D30" s="754"/>
      <c r="E30" s="755" t="s">
        <v>761</v>
      </c>
      <c r="F30" s="756" t="s">
        <v>762</v>
      </c>
      <c r="G30" s="703">
        <v>435930</v>
      </c>
      <c r="H30" s="703">
        <v>411259</v>
      </c>
      <c r="I30" s="703">
        <v>166589</v>
      </c>
      <c r="J30" s="676">
        <f>SUM($I30/H30)*100</f>
        <v>40.507077048769752</v>
      </c>
    </row>
    <row r="31" spans="1:10" ht="18.75" customHeight="1">
      <c r="A31" s="669" t="s">
        <v>578</v>
      </c>
      <c r="B31" s="695"/>
      <c r="C31" s="753"/>
      <c r="D31" s="754"/>
      <c r="E31" s="755" t="s">
        <v>763</v>
      </c>
      <c r="F31" s="756" t="s">
        <v>764</v>
      </c>
      <c r="G31" s="703">
        <v>347400</v>
      </c>
      <c r="H31" s="703">
        <v>222669</v>
      </c>
      <c r="I31" s="703">
        <v>49125</v>
      </c>
      <c r="J31" s="676">
        <f>SUM($I31/H31)*100</f>
        <v>22.061894560985142</v>
      </c>
    </row>
    <row r="32" spans="1:10" ht="15" thickBot="1">
      <c r="A32" s="727"/>
      <c r="B32" s="728"/>
      <c r="C32" s="729"/>
      <c r="D32" s="729"/>
      <c r="E32" s="730"/>
      <c r="F32" s="731"/>
      <c r="G32" s="732"/>
      <c r="H32" s="732"/>
      <c r="I32" s="732"/>
      <c r="J32" s="733"/>
    </row>
    <row r="33" spans="2:9">
      <c r="B33" s="734"/>
      <c r="C33" s="734"/>
      <c r="D33" s="734"/>
      <c r="E33" s="734"/>
      <c r="F33" s="734"/>
    </row>
    <row r="34" spans="2:9">
      <c r="B34" s="734"/>
      <c r="C34" s="734"/>
      <c r="D34" s="734"/>
      <c r="E34" s="734"/>
      <c r="F34" s="734"/>
    </row>
    <row r="35" spans="2:9">
      <c r="B35" s="734"/>
      <c r="C35" s="734"/>
      <c r="D35" s="734"/>
      <c r="E35" s="734"/>
      <c r="F35" s="734"/>
      <c r="G35" s="735"/>
      <c r="H35" s="735"/>
      <c r="I35" s="735"/>
    </row>
    <row r="36" spans="2:9">
      <c r="B36" s="734"/>
      <c r="C36" s="734"/>
      <c r="D36" s="734"/>
      <c r="E36" s="734"/>
      <c r="F36" s="734"/>
      <c r="G36" s="735"/>
      <c r="H36" s="735"/>
      <c r="I36" s="735"/>
    </row>
    <row r="37" spans="2:9">
      <c r="B37" s="734"/>
      <c r="C37" s="734"/>
      <c r="D37" s="734"/>
      <c r="E37" s="734"/>
      <c r="F37" s="734"/>
      <c r="H37" s="735"/>
    </row>
    <row r="38" spans="2:9">
      <c r="B38" s="734"/>
      <c r="C38" s="734"/>
      <c r="D38" s="734"/>
      <c r="E38" s="734"/>
      <c r="F38" s="734"/>
    </row>
    <row r="39" spans="2:9">
      <c r="B39" s="734"/>
      <c r="C39" s="734"/>
      <c r="D39" s="734"/>
      <c r="E39" s="734"/>
      <c r="F39" s="734"/>
    </row>
    <row r="40" spans="2:9">
      <c r="B40" s="734"/>
      <c r="C40" s="734"/>
      <c r="D40" s="734"/>
      <c r="E40" s="734"/>
      <c r="F40" s="734"/>
    </row>
    <row r="41" spans="2:9">
      <c r="B41" s="734"/>
      <c r="C41" s="734"/>
      <c r="D41" s="734"/>
      <c r="E41" s="734"/>
      <c r="F41" s="734"/>
      <c r="H41" s="735"/>
    </row>
    <row r="42" spans="2:9">
      <c r="B42" s="734"/>
      <c r="C42" s="734"/>
      <c r="D42" s="734"/>
      <c r="E42" s="734"/>
      <c r="F42" s="734"/>
    </row>
    <row r="43" spans="2:9">
      <c r="B43" s="734"/>
      <c r="C43" s="734"/>
      <c r="D43" s="734"/>
      <c r="E43" s="734"/>
      <c r="F43" s="734"/>
    </row>
    <row r="44" spans="2:9">
      <c r="B44" s="734"/>
      <c r="C44" s="734"/>
      <c r="D44" s="734"/>
      <c r="E44" s="734"/>
      <c r="F44" s="734"/>
    </row>
    <row r="45" spans="2:9">
      <c r="B45" s="734"/>
      <c r="C45" s="734"/>
      <c r="D45" s="734"/>
      <c r="E45" s="734"/>
      <c r="F45" s="734"/>
    </row>
    <row r="46" spans="2:9">
      <c r="B46" s="734"/>
      <c r="C46" s="734"/>
      <c r="D46" s="734"/>
      <c r="E46" s="734"/>
      <c r="F46" s="734"/>
    </row>
    <row r="47" spans="2:9">
      <c r="B47" s="734"/>
      <c r="C47" s="734"/>
      <c r="D47" s="734"/>
      <c r="E47" s="734"/>
      <c r="F47" s="734"/>
    </row>
    <row r="48" spans="2:9">
      <c r="B48" s="734"/>
      <c r="C48" s="734"/>
      <c r="D48" s="734"/>
      <c r="E48" s="734"/>
      <c r="F48" s="734"/>
    </row>
    <row r="49" spans="2:6">
      <c r="B49" s="734"/>
      <c r="C49" s="734"/>
      <c r="D49" s="734"/>
      <c r="E49" s="734"/>
      <c r="F49" s="734"/>
    </row>
    <row r="50" spans="2:6">
      <c r="B50" s="734"/>
      <c r="C50" s="734"/>
      <c r="D50" s="734"/>
      <c r="E50" s="734"/>
      <c r="F50" s="734"/>
    </row>
    <row r="51" spans="2:6">
      <c r="B51" s="734"/>
      <c r="C51" s="734"/>
      <c r="D51" s="734"/>
      <c r="E51" s="734"/>
      <c r="F51" s="734"/>
    </row>
    <row r="52" spans="2:6">
      <c r="B52" s="734"/>
      <c r="C52" s="734"/>
      <c r="D52" s="734"/>
      <c r="E52" s="734"/>
      <c r="F52" s="734"/>
    </row>
    <row r="53" spans="2:6">
      <c r="B53" s="734"/>
      <c r="C53" s="734"/>
      <c r="D53" s="734"/>
      <c r="E53" s="734"/>
      <c r="F53" s="734"/>
    </row>
    <row r="54" spans="2:6">
      <c r="B54" s="734"/>
      <c r="C54" s="734"/>
      <c r="D54" s="734"/>
      <c r="E54" s="734"/>
      <c r="F54" s="734"/>
    </row>
    <row r="55" spans="2:6">
      <c r="B55" s="734"/>
      <c r="C55" s="734"/>
      <c r="D55" s="734"/>
      <c r="E55" s="734"/>
      <c r="F55" s="734"/>
    </row>
    <row r="56" spans="2:6">
      <c r="B56" s="734"/>
      <c r="C56" s="734"/>
      <c r="D56" s="734"/>
      <c r="E56" s="734"/>
      <c r="F56" s="734"/>
    </row>
    <row r="57" spans="2:6">
      <c r="B57" s="734"/>
      <c r="C57" s="734"/>
      <c r="D57" s="734"/>
      <c r="E57" s="734"/>
      <c r="F57" s="734"/>
    </row>
    <row r="58" spans="2:6">
      <c r="B58" s="734"/>
      <c r="C58" s="734"/>
      <c r="D58" s="734"/>
      <c r="E58" s="734"/>
      <c r="F58" s="734"/>
    </row>
    <row r="59" spans="2:6">
      <c r="B59" s="734"/>
      <c r="C59" s="734"/>
      <c r="D59" s="734"/>
      <c r="E59" s="734"/>
      <c r="F59" s="734"/>
    </row>
    <row r="60" spans="2:6">
      <c r="B60" s="734"/>
      <c r="C60" s="734"/>
      <c r="D60" s="734"/>
      <c r="E60" s="734"/>
      <c r="F60" s="734"/>
    </row>
    <row r="61" spans="2:6">
      <c r="B61" s="734"/>
      <c r="C61" s="734"/>
      <c r="D61" s="734"/>
      <c r="E61" s="734"/>
      <c r="F61" s="734"/>
    </row>
    <row r="62" spans="2:6">
      <c r="B62" s="734"/>
      <c r="C62" s="734"/>
      <c r="D62" s="734"/>
      <c r="E62" s="734"/>
      <c r="F62" s="734"/>
    </row>
    <row r="63" spans="2:6">
      <c r="B63" s="734"/>
      <c r="C63" s="734"/>
      <c r="D63" s="734"/>
      <c r="E63" s="734"/>
      <c r="F63" s="734"/>
    </row>
    <row r="64" spans="2:6">
      <c r="B64" s="734"/>
      <c r="C64" s="734"/>
      <c r="D64" s="734"/>
      <c r="E64" s="734"/>
      <c r="F64" s="734"/>
    </row>
    <row r="65" spans="2:6">
      <c r="B65" s="734"/>
      <c r="C65" s="734"/>
      <c r="D65" s="734"/>
      <c r="E65" s="734"/>
      <c r="F65" s="734"/>
    </row>
    <row r="66" spans="2:6">
      <c r="B66" s="734"/>
      <c r="C66" s="734"/>
      <c r="D66" s="734"/>
      <c r="E66" s="734"/>
      <c r="F66" s="734"/>
    </row>
    <row r="67" spans="2:6">
      <c r="B67" s="734"/>
      <c r="C67" s="734"/>
      <c r="D67" s="734"/>
      <c r="E67" s="734"/>
      <c r="F67" s="734"/>
    </row>
    <row r="68" spans="2:6">
      <c r="B68" s="734"/>
      <c r="C68" s="734"/>
      <c r="D68" s="734"/>
      <c r="E68" s="734"/>
      <c r="F68" s="734"/>
    </row>
    <row r="69" spans="2:6">
      <c r="B69" s="734"/>
      <c r="C69" s="734"/>
      <c r="D69" s="734"/>
      <c r="E69" s="734"/>
      <c r="F69" s="734"/>
    </row>
    <row r="70" spans="2:6">
      <c r="B70" s="734"/>
      <c r="C70" s="734"/>
      <c r="D70" s="734"/>
      <c r="E70" s="734"/>
      <c r="F70" s="734"/>
    </row>
    <row r="71" spans="2:6">
      <c r="B71" s="734"/>
      <c r="C71" s="734"/>
      <c r="D71" s="734"/>
      <c r="E71" s="734"/>
      <c r="F71" s="734"/>
    </row>
    <row r="72" spans="2:6">
      <c r="B72" s="734"/>
      <c r="C72" s="734"/>
      <c r="D72" s="734"/>
      <c r="E72" s="734"/>
      <c r="F72" s="734"/>
    </row>
    <row r="73" spans="2:6">
      <c r="B73" s="734"/>
      <c r="C73" s="734"/>
      <c r="D73" s="734"/>
      <c r="E73" s="734"/>
      <c r="F73" s="734"/>
    </row>
    <row r="74" spans="2:6">
      <c r="B74" s="734"/>
      <c r="C74" s="734"/>
      <c r="D74" s="734"/>
      <c r="E74" s="734"/>
      <c r="F74" s="734"/>
    </row>
    <row r="75" spans="2:6">
      <c r="B75" s="734"/>
      <c r="C75" s="734"/>
      <c r="D75" s="734"/>
      <c r="E75" s="734"/>
      <c r="F75" s="734"/>
    </row>
    <row r="76" spans="2:6">
      <c r="B76" s="734"/>
      <c r="C76" s="734"/>
      <c r="D76" s="734"/>
      <c r="E76" s="734"/>
      <c r="F76" s="734"/>
    </row>
    <row r="77" spans="2:6">
      <c r="B77" s="734"/>
      <c r="C77" s="734"/>
      <c r="D77" s="734"/>
      <c r="E77" s="734"/>
      <c r="F77" s="734"/>
    </row>
    <row r="78" spans="2:6">
      <c r="B78" s="734"/>
      <c r="C78" s="734"/>
      <c r="D78" s="734"/>
      <c r="E78" s="734"/>
      <c r="F78" s="734"/>
    </row>
    <row r="79" spans="2:6">
      <c r="B79" s="734"/>
      <c r="C79" s="734"/>
      <c r="D79" s="734"/>
      <c r="E79" s="734"/>
      <c r="F79" s="734"/>
    </row>
    <row r="80" spans="2:6">
      <c r="B80" s="734"/>
      <c r="C80" s="734"/>
      <c r="D80" s="734"/>
      <c r="E80" s="734"/>
      <c r="F80" s="734"/>
    </row>
    <row r="81" spans="2:6">
      <c r="B81" s="734"/>
      <c r="C81" s="734"/>
      <c r="D81" s="734"/>
      <c r="E81" s="734"/>
      <c r="F81" s="734"/>
    </row>
    <row r="82" spans="2:6">
      <c r="B82" s="734"/>
      <c r="C82" s="734"/>
      <c r="D82" s="734"/>
      <c r="E82" s="734"/>
      <c r="F82" s="734"/>
    </row>
    <row r="83" spans="2:6">
      <c r="B83" s="734"/>
      <c r="C83" s="734"/>
      <c r="D83" s="734"/>
      <c r="E83" s="734"/>
      <c r="F83" s="734"/>
    </row>
    <row r="84" spans="2:6">
      <c r="B84" s="734"/>
      <c r="C84" s="734"/>
      <c r="D84" s="734"/>
      <c r="E84" s="734"/>
      <c r="F84" s="734"/>
    </row>
    <row r="85" spans="2:6">
      <c r="B85" s="734"/>
      <c r="C85" s="734"/>
      <c r="D85" s="734"/>
      <c r="E85" s="734"/>
      <c r="F85" s="734"/>
    </row>
    <row r="86" spans="2:6">
      <c r="B86" s="734"/>
      <c r="C86" s="734"/>
      <c r="D86" s="734"/>
      <c r="E86" s="734"/>
      <c r="F86" s="734"/>
    </row>
    <row r="87" spans="2:6">
      <c r="B87" s="734"/>
      <c r="C87" s="734"/>
      <c r="D87" s="734"/>
      <c r="E87" s="734"/>
      <c r="F87" s="734"/>
    </row>
    <row r="88" spans="2:6">
      <c r="B88" s="734"/>
      <c r="C88" s="734"/>
      <c r="D88" s="734"/>
      <c r="E88" s="734"/>
      <c r="F88" s="734"/>
    </row>
    <row r="89" spans="2:6">
      <c r="B89" s="734"/>
      <c r="C89" s="734"/>
      <c r="D89" s="734"/>
      <c r="E89" s="734"/>
      <c r="F89" s="734"/>
    </row>
    <row r="90" spans="2:6">
      <c r="B90" s="734"/>
      <c r="C90" s="734"/>
      <c r="D90" s="734"/>
      <c r="E90" s="734"/>
      <c r="F90" s="734"/>
    </row>
    <row r="91" spans="2:6">
      <c r="B91" s="734"/>
      <c r="C91" s="734"/>
      <c r="D91" s="734"/>
      <c r="E91" s="734"/>
      <c r="F91" s="734"/>
    </row>
    <row r="92" spans="2:6">
      <c r="B92" s="734"/>
      <c r="C92" s="734"/>
      <c r="D92" s="734"/>
      <c r="E92" s="734"/>
      <c r="F92" s="734"/>
    </row>
    <row r="93" spans="2:6">
      <c r="B93" s="734"/>
      <c r="C93" s="734"/>
      <c r="D93" s="734"/>
      <c r="E93" s="734"/>
      <c r="F93" s="734"/>
    </row>
    <row r="94" spans="2:6">
      <c r="B94" s="734"/>
      <c r="C94" s="734"/>
      <c r="D94" s="734"/>
      <c r="E94" s="734"/>
      <c r="F94" s="734"/>
    </row>
    <row r="95" spans="2:6">
      <c r="B95" s="734"/>
      <c r="C95" s="734"/>
      <c r="D95" s="734"/>
      <c r="E95" s="734"/>
      <c r="F95" s="734"/>
    </row>
    <row r="96" spans="2:6">
      <c r="B96" s="734"/>
      <c r="C96" s="734"/>
      <c r="D96" s="734"/>
      <c r="E96" s="734"/>
      <c r="F96" s="734"/>
    </row>
    <row r="97" spans="2:6">
      <c r="B97" s="734"/>
      <c r="C97" s="734"/>
      <c r="D97" s="734"/>
      <c r="E97" s="734"/>
      <c r="F97" s="734"/>
    </row>
    <row r="98" spans="2:6">
      <c r="B98" s="734"/>
      <c r="C98" s="734"/>
      <c r="D98" s="734"/>
      <c r="E98" s="734"/>
      <c r="F98" s="734"/>
    </row>
    <row r="99" spans="2:6">
      <c r="B99" s="734"/>
      <c r="C99" s="734"/>
      <c r="D99" s="734"/>
      <c r="E99" s="734"/>
      <c r="F99" s="734"/>
    </row>
    <row r="100" spans="2:6">
      <c r="B100" s="734"/>
      <c r="C100" s="734"/>
      <c r="D100" s="734"/>
      <c r="E100" s="734"/>
      <c r="F100" s="734"/>
    </row>
    <row r="101" spans="2:6">
      <c r="B101" s="734"/>
      <c r="C101" s="734"/>
      <c r="D101" s="734"/>
      <c r="E101" s="734"/>
      <c r="F101" s="734"/>
    </row>
    <row r="102" spans="2:6">
      <c r="B102" s="734"/>
      <c r="C102" s="734"/>
      <c r="D102" s="734"/>
      <c r="E102" s="734"/>
      <c r="F102" s="734"/>
    </row>
    <row r="103" spans="2:6">
      <c r="B103" s="734"/>
      <c r="C103" s="734"/>
      <c r="D103" s="734"/>
      <c r="E103" s="734"/>
      <c r="F103" s="734"/>
    </row>
    <row r="104" spans="2:6">
      <c r="B104" s="734"/>
      <c r="C104" s="734"/>
      <c r="D104" s="734"/>
      <c r="E104" s="734"/>
      <c r="F104" s="734"/>
    </row>
    <row r="105" spans="2:6">
      <c r="B105" s="734"/>
      <c r="C105" s="734"/>
      <c r="D105" s="734"/>
      <c r="E105" s="734"/>
      <c r="F105" s="734"/>
    </row>
    <row r="106" spans="2:6">
      <c r="B106" s="734"/>
      <c r="C106" s="734"/>
      <c r="D106" s="734"/>
      <c r="E106" s="734"/>
      <c r="F106" s="734"/>
    </row>
    <row r="107" spans="2:6">
      <c r="B107" s="734"/>
      <c r="C107" s="734"/>
      <c r="D107" s="734"/>
      <c r="E107" s="734"/>
      <c r="F107" s="734"/>
    </row>
    <row r="108" spans="2:6">
      <c r="B108" s="734"/>
      <c r="C108" s="734"/>
      <c r="D108" s="734"/>
      <c r="E108" s="734"/>
      <c r="F108" s="734"/>
    </row>
    <row r="109" spans="2:6">
      <c r="B109" s="734"/>
      <c r="C109" s="734"/>
      <c r="D109" s="734"/>
      <c r="E109" s="734"/>
      <c r="F109" s="734"/>
    </row>
    <row r="110" spans="2:6">
      <c r="B110" s="734"/>
      <c r="C110" s="734"/>
      <c r="D110" s="734"/>
      <c r="E110" s="734"/>
      <c r="F110" s="734"/>
    </row>
    <row r="111" spans="2:6">
      <c r="B111" s="734"/>
      <c r="C111" s="734"/>
      <c r="D111" s="734"/>
      <c r="E111" s="734"/>
      <c r="F111" s="734"/>
    </row>
    <row r="112" spans="2:6">
      <c r="B112" s="734"/>
      <c r="C112" s="734"/>
      <c r="D112" s="734"/>
      <c r="E112" s="734"/>
      <c r="F112" s="734"/>
    </row>
    <row r="113" spans="2:6">
      <c r="B113" s="734"/>
      <c r="C113" s="734"/>
      <c r="D113" s="734"/>
      <c r="E113" s="734"/>
      <c r="F113" s="734"/>
    </row>
    <row r="114" spans="2:6">
      <c r="B114" s="734"/>
      <c r="C114" s="734"/>
      <c r="D114" s="734"/>
      <c r="E114" s="734"/>
      <c r="F114" s="734"/>
    </row>
    <row r="115" spans="2:6">
      <c r="B115" s="734"/>
      <c r="C115" s="734"/>
      <c r="D115" s="734"/>
      <c r="E115" s="734"/>
      <c r="F115" s="734"/>
    </row>
    <row r="116" spans="2:6">
      <c r="B116" s="734"/>
      <c r="C116" s="734"/>
      <c r="D116" s="734"/>
      <c r="E116" s="734"/>
      <c r="F116" s="734"/>
    </row>
    <row r="117" spans="2:6">
      <c r="B117" s="734"/>
      <c r="C117" s="734"/>
      <c r="D117" s="734"/>
      <c r="E117" s="734"/>
      <c r="F117" s="734"/>
    </row>
    <row r="118" spans="2:6">
      <c r="B118" s="734"/>
      <c r="C118" s="734"/>
      <c r="D118" s="734"/>
      <c r="E118" s="734"/>
      <c r="F118" s="734"/>
    </row>
    <row r="119" spans="2:6">
      <c r="B119" s="734"/>
      <c r="C119" s="734"/>
      <c r="D119" s="734"/>
      <c r="E119" s="734"/>
      <c r="F119" s="734"/>
    </row>
    <row r="120" spans="2:6">
      <c r="B120" s="734"/>
      <c r="C120" s="734"/>
      <c r="D120" s="734"/>
      <c r="E120" s="734"/>
      <c r="F120" s="734"/>
    </row>
    <row r="121" spans="2:6">
      <c r="B121" s="734"/>
      <c r="C121" s="734"/>
      <c r="D121" s="734"/>
      <c r="E121" s="734"/>
      <c r="F121" s="734"/>
    </row>
    <row r="122" spans="2:6">
      <c r="B122" s="734"/>
      <c r="C122" s="734"/>
      <c r="D122" s="734"/>
      <c r="E122" s="734"/>
      <c r="F122" s="734"/>
    </row>
    <row r="123" spans="2:6">
      <c r="B123" s="734"/>
      <c r="C123" s="734"/>
      <c r="D123" s="734"/>
      <c r="E123" s="734"/>
      <c r="F123" s="734"/>
    </row>
    <row r="124" spans="2:6">
      <c r="B124" s="734"/>
      <c r="C124" s="734"/>
      <c r="D124" s="734"/>
      <c r="E124" s="734"/>
      <c r="F124" s="734"/>
    </row>
    <row r="125" spans="2:6">
      <c r="B125" s="734"/>
      <c r="C125" s="734"/>
      <c r="D125" s="734"/>
      <c r="E125" s="734"/>
      <c r="F125" s="734"/>
    </row>
    <row r="126" spans="2:6">
      <c r="B126" s="734"/>
      <c r="C126" s="734"/>
      <c r="D126" s="734"/>
      <c r="E126" s="734"/>
      <c r="F126" s="734"/>
    </row>
    <row r="127" spans="2:6">
      <c r="B127" s="734"/>
      <c r="C127" s="734"/>
      <c r="D127" s="734"/>
      <c r="E127" s="734"/>
      <c r="F127" s="734"/>
    </row>
    <row r="128" spans="2:6">
      <c r="B128" s="734"/>
      <c r="C128" s="734"/>
      <c r="D128" s="734"/>
      <c r="E128" s="734"/>
      <c r="F128" s="734"/>
    </row>
    <row r="129" spans="2:6">
      <c r="B129" s="734"/>
      <c r="C129" s="734"/>
      <c r="D129" s="734"/>
      <c r="E129" s="734"/>
      <c r="F129" s="734"/>
    </row>
    <row r="130" spans="2:6">
      <c r="B130" s="734"/>
      <c r="C130" s="734"/>
      <c r="D130" s="734"/>
      <c r="E130" s="734"/>
      <c r="F130" s="734"/>
    </row>
    <row r="131" spans="2:6">
      <c r="B131" s="734"/>
      <c r="C131" s="734"/>
      <c r="D131" s="734"/>
      <c r="E131" s="734"/>
      <c r="F131" s="734"/>
    </row>
    <row r="132" spans="2:6">
      <c r="B132" s="734"/>
      <c r="C132" s="734"/>
      <c r="D132" s="734"/>
      <c r="E132" s="734"/>
      <c r="F132" s="734"/>
    </row>
    <row r="133" spans="2:6">
      <c r="B133" s="734"/>
      <c r="C133" s="734"/>
      <c r="D133" s="734"/>
      <c r="E133" s="734"/>
      <c r="F133" s="734"/>
    </row>
    <row r="134" spans="2:6">
      <c r="B134" s="734"/>
      <c r="C134" s="734"/>
      <c r="D134" s="734"/>
      <c r="E134" s="734"/>
      <c r="F134" s="734"/>
    </row>
    <row r="135" spans="2:6">
      <c r="B135" s="734"/>
      <c r="C135" s="734"/>
      <c r="D135" s="734"/>
      <c r="E135" s="734"/>
      <c r="F135" s="734"/>
    </row>
    <row r="136" spans="2:6">
      <c r="B136" s="734"/>
      <c r="C136" s="734"/>
      <c r="D136" s="734"/>
      <c r="E136" s="734"/>
      <c r="F136" s="734"/>
    </row>
    <row r="137" spans="2:6">
      <c r="B137" s="734"/>
      <c r="C137" s="734"/>
      <c r="D137" s="734"/>
      <c r="E137" s="734"/>
      <c r="F137" s="734"/>
    </row>
    <row r="138" spans="2:6">
      <c r="B138" s="734"/>
      <c r="C138" s="734"/>
      <c r="D138" s="734"/>
      <c r="E138" s="734"/>
      <c r="F138" s="734"/>
    </row>
    <row r="139" spans="2:6">
      <c r="B139" s="734"/>
      <c r="C139" s="734"/>
      <c r="D139" s="734"/>
      <c r="E139" s="734"/>
      <c r="F139" s="734"/>
    </row>
    <row r="140" spans="2:6">
      <c r="B140" s="734"/>
      <c r="C140" s="734"/>
      <c r="D140" s="734"/>
      <c r="E140" s="734"/>
      <c r="F140" s="734"/>
    </row>
    <row r="141" spans="2:6">
      <c r="B141" s="734"/>
      <c r="C141" s="734"/>
      <c r="D141" s="734"/>
      <c r="E141" s="734"/>
      <c r="F141" s="734"/>
    </row>
    <row r="142" spans="2:6">
      <c r="B142" s="734"/>
      <c r="C142" s="734"/>
      <c r="D142" s="734"/>
      <c r="E142" s="734"/>
      <c r="F142" s="734"/>
    </row>
    <row r="143" spans="2:6">
      <c r="B143" s="734"/>
      <c r="C143" s="734"/>
      <c r="D143" s="734"/>
      <c r="E143" s="734"/>
      <c r="F143" s="734"/>
    </row>
    <row r="144" spans="2:6">
      <c r="B144" s="734"/>
      <c r="C144" s="734"/>
      <c r="D144" s="734"/>
      <c r="E144" s="734"/>
      <c r="F144" s="734"/>
    </row>
    <row r="145" spans="2:6">
      <c r="B145" s="734"/>
      <c r="C145" s="734"/>
      <c r="D145" s="734"/>
      <c r="E145" s="734"/>
      <c r="F145" s="734"/>
    </row>
    <row r="146" spans="2:6">
      <c r="B146" s="734"/>
      <c r="C146" s="734"/>
      <c r="D146" s="734"/>
      <c r="E146" s="734"/>
      <c r="F146" s="734"/>
    </row>
    <row r="147" spans="2:6">
      <c r="B147" s="734"/>
      <c r="C147" s="734"/>
      <c r="D147" s="734"/>
      <c r="E147" s="734"/>
      <c r="F147" s="734"/>
    </row>
    <row r="148" spans="2:6">
      <c r="B148" s="734"/>
      <c r="C148" s="734"/>
      <c r="D148" s="734"/>
      <c r="E148" s="734"/>
      <c r="F148" s="734"/>
    </row>
    <row r="149" spans="2:6">
      <c r="B149" s="734"/>
      <c r="C149" s="734"/>
      <c r="D149" s="734"/>
      <c r="E149" s="734"/>
      <c r="F149" s="734"/>
    </row>
    <row r="150" spans="2:6">
      <c r="B150" s="734"/>
      <c r="C150" s="734"/>
      <c r="D150" s="734"/>
      <c r="E150" s="734"/>
      <c r="F150" s="734"/>
    </row>
    <row r="151" spans="2:6">
      <c r="B151" s="734"/>
      <c r="C151" s="734"/>
      <c r="D151" s="734"/>
      <c r="E151" s="734"/>
      <c r="F151" s="734"/>
    </row>
    <row r="152" spans="2:6">
      <c r="B152" s="734"/>
      <c r="C152" s="734"/>
      <c r="D152" s="734"/>
      <c r="E152" s="734"/>
      <c r="F152" s="734"/>
    </row>
    <row r="153" spans="2:6">
      <c r="B153" s="734"/>
      <c r="C153" s="734"/>
      <c r="D153" s="734"/>
      <c r="E153" s="734"/>
      <c r="F153" s="734"/>
    </row>
    <row r="154" spans="2:6">
      <c r="B154" s="734"/>
      <c r="C154" s="734"/>
      <c r="D154" s="734"/>
      <c r="E154" s="734"/>
      <c r="F154" s="734"/>
    </row>
    <row r="155" spans="2:6">
      <c r="B155" s="734"/>
      <c r="C155" s="734"/>
      <c r="D155" s="734"/>
      <c r="E155" s="734"/>
      <c r="F155" s="734"/>
    </row>
    <row r="156" spans="2:6">
      <c r="B156" s="734"/>
      <c r="C156" s="734"/>
      <c r="D156" s="734"/>
      <c r="E156" s="734"/>
      <c r="F156" s="734"/>
    </row>
    <row r="157" spans="2:6">
      <c r="B157" s="734"/>
      <c r="C157" s="734"/>
      <c r="D157" s="734"/>
      <c r="E157" s="734"/>
      <c r="F157" s="734"/>
    </row>
    <row r="158" spans="2:6">
      <c r="B158" s="734"/>
      <c r="C158" s="734"/>
      <c r="D158" s="734"/>
      <c r="E158" s="734"/>
      <c r="F158" s="734"/>
    </row>
    <row r="159" spans="2:6">
      <c r="B159" s="734"/>
      <c r="C159" s="734"/>
      <c r="D159" s="734"/>
      <c r="E159" s="734"/>
      <c r="F159" s="734"/>
    </row>
    <row r="160" spans="2:6">
      <c r="B160" s="734"/>
      <c r="C160" s="734"/>
      <c r="D160" s="734"/>
      <c r="E160" s="734"/>
      <c r="F160" s="734"/>
    </row>
    <row r="161" spans="2:6">
      <c r="B161" s="734"/>
      <c r="C161" s="734"/>
      <c r="D161" s="734"/>
      <c r="E161" s="734"/>
      <c r="F161" s="734"/>
    </row>
    <row r="162" spans="2:6">
      <c r="B162" s="734"/>
      <c r="C162" s="734"/>
      <c r="D162" s="734"/>
      <c r="E162" s="734"/>
      <c r="F162" s="734"/>
    </row>
    <row r="163" spans="2:6">
      <c r="B163" s="734"/>
      <c r="C163" s="734"/>
      <c r="D163" s="734"/>
      <c r="E163" s="734"/>
      <c r="F163" s="734"/>
    </row>
    <row r="164" spans="2:6">
      <c r="B164" s="734"/>
      <c r="C164" s="734"/>
      <c r="D164" s="734"/>
      <c r="E164" s="734"/>
      <c r="F164" s="734"/>
    </row>
    <row r="165" spans="2:6">
      <c r="B165" s="734"/>
      <c r="C165" s="734"/>
      <c r="D165" s="734"/>
      <c r="E165" s="734"/>
      <c r="F165" s="734"/>
    </row>
    <row r="166" spans="2:6">
      <c r="B166" s="734"/>
      <c r="C166" s="734"/>
      <c r="D166" s="734"/>
      <c r="E166" s="734"/>
      <c r="F166" s="734"/>
    </row>
    <row r="167" spans="2:6">
      <c r="B167" s="734"/>
      <c r="C167" s="734"/>
      <c r="D167" s="734"/>
      <c r="E167" s="734"/>
      <c r="F167" s="734"/>
    </row>
    <row r="168" spans="2:6">
      <c r="B168" s="734"/>
      <c r="C168" s="734"/>
      <c r="D168" s="734"/>
      <c r="E168" s="734"/>
      <c r="F168" s="734"/>
    </row>
    <row r="169" spans="2:6">
      <c r="B169" s="734"/>
      <c r="C169" s="734"/>
      <c r="D169" s="734"/>
      <c r="E169" s="734"/>
      <c r="F169" s="734"/>
    </row>
    <row r="170" spans="2:6">
      <c r="B170" s="734"/>
      <c r="C170" s="734"/>
      <c r="D170" s="734"/>
      <c r="E170" s="734"/>
      <c r="F170" s="734"/>
    </row>
    <row r="171" spans="2:6">
      <c r="B171" s="734"/>
      <c r="C171" s="734"/>
      <c r="D171" s="734"/>
      <c r="E171" s="734"/>
      <c r="F171" s="734"/>
    </row>
    <row r="172" spans="2:6">
      <c r="B172" s="734"/>
      <c r="C172" s="734"/>
      <c r="D172" s="734"/>
      <c r="E172" s="734"/>
      <c r="F172" s="734"/>
    </row>
    <row r="173" spans="2:6">
      <c r="B173" s="734"/>
      <c r="C173" s="734"/>
      <c r="D173" s="734"/>
      <c r="E173" s="734"/>
      <c r="F173" s="734"/>
    </row>
    <row r="174" spans="2:6">
      <c r="B174" s="734"/>
      <c r="C174" s="734"/>
      <c r="D174" s="734"/>
      <c r="E174" s="734"/>
      <c r="F174" s="734"/>
    </row>
    <row r="175" spans="2:6">
      <c r="B175" s="734"/>
      <c r="C175" s="734"/>
      <c r="D175" s="734"/>
      <c r="E175" s="734"/>
      <c r="F175" s="734"/>
    </row>
    <row r="176" spans="2:6">
      <c r="B176" s="734"/>
      <c r="C176" s="734"/>
      <c r="D176" s="734"/>
      <c r="E176" s="734"/>
      <c r="F176" s="734"/>
    </row>
    <row r="177" spans="2:6">
      <c r="B177" s="734"/>
      <c r="C177" s="734"/>
      <c r="D177" s="734"/>
      <c r="E177" s="734"/>
      <c r="F177" s="734"/>
    </row>
    <row r="178" spans="2:6">
      <c r="B178" s="734"/>
      <c r="C178" s="734"/>
      <c r="D178" s="734"/>
      <c r="E178" s="734"/>
      <c r="F178" s="734"/>
    </row>
    <row r="179" spans="2:6">
      <c r="B179" s="734"/>
      <c r="C179" s="734"/>
      <c r="D179" s="734"/>
      <c r="E179" s="734"/>
      <c r="F179" s="734"/>
    </row>
    <row r="180" spans="2:6">
      <c r="B180" s="734"/>
      <c r="C180" s="734"/>
      <c r="D180" s="734"/>
      <c r="E180" s="734"/>
      <c r="F180" s="734"/>
    </row>
    <row r="181" spans="2:6">
      <c r="B181" s="734"/>
      <c r="C181" s="734"/>
      <c r="D181" s="734"/>
      <c r="E181" s="734"/>
      <c r="F181" s="734"/>
    </row>
    <row r="182" spans="2:6">
      <c r="B182" s="734"/>
      <c r="C182" s="734"/>
      <c r="D182" s="734"/>
      <c r="E182" s="734"/>
      <c r="F182" s="734"/>
    </row>
    <row r="183" spans="2:6">
      <c r="B183" s="734"/>
      <c r="C183" s="734"/>
      <c r="D183" s="734"/>
      <c r="E183" s="734"/>
      <c r="F183" s="734"/>
    </row>
    <row r="184" spans="2:6">
      <c r="B184" s="734"/>
      <c r="C184" s="734"/>
      <c r="D184" s="734"/>
      <c r="E184" s="734"/>
      <c r="F184" s="734"/>
    </row>
    <row r="185" spans="2:6">
      <c r="B185" s="734"/>
      <c r="C185" s="734"/>
      <c r="D185" s="734"/>
      <c r="E185" s="734"/>
      <c r="F185" s="734"/>
    </row>
    <row r="186" spans="2:6">
      <c r="B186" s="734"/>
      <c r="C186" s="734"/>
      <c r="D186" s="734"/>
      <c r="E186" s="734"/>
      <c r="F186" s="734"/>
    </row>
    <row r="187" spans="2:6">
      <c r="B187" s="734"/>
      <c r="C187" s="734"/>
      <c r="D187" s="734"/>
      <c r="E187" s="734"/>
      <c r="F187" s="734"/>
    </row>
    <row r="188" spans="2:6">
      <c r="B188" s="734"/>
      <c r="C188" s="734"/>
      <c r="D188" s="734"/>
      <c r="E188" s="734"/>
      <c r="F188" s="734"/>
    </row>
    <row r="189" spans="2:6">
      <c r="B189" s="734"/>
      <c r="C189" s="734"/>
      <c r="D189" s="734"/>
      <c r="E189" s="734"/>
      <c r="F189" s="734"/>
    </row>
    <row r="190" spans="2:6">
      <c r="B190" s="734"/>
      <c r="C190" s="734"/>
      <c r="D190" s="734"/>
      <c r="E190" s="734"/>
      <c r="F190" s="734"/>
    </row>
    <row r="191" spans="2:6">
      <c r="B191" s="734"/>
      <c r="C191" s="734"/>
      <c r="D191" s="734"/>
      <c r="E191" s="734"/>
      <c r="F191" s="734"/>
    </row>
    <row r="192" spans="2:6">
      <c r="B192" s="734"/>
      <c r="C192" s="734"/>
      <c r="D192" s="734"/>
      <c r="E192" s="734"/>
      <c r="F192" s="734"/>
    </row>
    <row r="193" spans="2:6">
      <c r="B193" s="734"/>
      <c r="C193" s="734"/>
      <c r="D193" s="734"/>
      <c r="E193" s="734"/>
      <c r="F193" s="734"/>
    </row>
    <row r="194" spans="2:6">
      <c r="B194" s="734"/>
      <c r="C194" s="734"/>
      <c r="D194" s="734"/>
      <c r="E194" s="734"/>
      <c r="F194" s="734"/>
    </row>
    <row r="195" spans="2:6">
      <c r="B195" s="734"/>
      <c r="C195" s="734"/>
      <c r="D195" s="734"/>
      <c r="E195" s="734"/>
      <c r="F195" s="734"/>
    </row>
    <row r="196" spans="2:6">
      <c r="B196" s="734"/>
      <c r="C196" s="734"/>
      <c r="D196" s="734"/>
      <c r="E196" s="734"/>
      <c r="F196" s="734"/>
    </row>
    <row r="197" spans="2:6">
      <c r="B197" s="734"/>
      <c r="C197" s="734"/>
      <c r="D197" s="734"/>
      <c r="E197" s="734"/>
      <c r="F197" s="734"/>
    </row>
    <row r="198" spans="2:6">
      <c r="B198" s="734"/>
      <c r="C198" s="734"/>
      <c r="D198" s="734"/>
      <c r="E198" s="734"/>
      <c r="F198" s="734"/>
    </row>
    <row r="199" spans="2:6">
      <c r="B199" s="734"/>
      <c r="C199" s="734"/>
      <c r="D199" s="734"/>
      <c r="E199" s="734"/>
      <c r="F199" s="734"/>
    </row>
    <row r="200" spans="2:6">
      <c r="B200" s="734"/>
      <c r="C200" s="734"/>
      <c r="D200" s="734"/>
      <c r="E200" s="734"/>
      <c r="F200" s="734"/>
    </row>
    <row r="201" spans="2:6">
      <c r="B201" s="734"/>
      <c r="C201" s="734"/>
      <c r="D201" s="734"/>
      <c r="E201" s="734"/>
      <c r="F201" s="734"/>
    </row>
    <row r="202" spans="2:6">
      <c r="B202" s="734"/>
      <c r="C202" s="734"/>
      <c r="D202" s="734"/>
      <c r="E202" s="734"/>
      <c r="F202" s="734"/>
    </row>
    <row r="203" spans="2:6">
      <c r="B203" s="734"/>
      <c r="C203" s="734"/>
      <c r="D203" s="734"/>
      <c r="E203" s="734"/>
      <c r="F203" s="734"/>
    </row>
    <row r="204" spans="2:6">
      <c r="B204" s="734"/>
      <c r="C204" s="734"/>
      <c r="D204" s="734"/>
      <c r="E204" s="734"/>
      <c r="F204" s="734"/>
    </row>
    <row r="205" spans="2:6">
      <c r="B205" s="734"/>
      <c r="C205" s="734"/>
      <c r="D205" s="734"/>
      <c r="E205" s="734"/>
      <c r="F205" s="734"/>
    </row>
    <row r="206" spans="2:6">
      <c r="B206" s="734"/>
      <c r="C206" s="734"/>
      <c r="D206" s="734"/>
      <c r="E206" s="734"/>
      <c r="F206" s="734"/>
    </row>
    <row r="207" spans="2:6">
      <c r="B207" s="734"/>
      <c r="C207" s="734"/>
      <c r="D207" s="734"/>
      <c r="E207" s="734"/>
      <c r="F207" s="734"/>
    </row>
    <row r="208" spans="2:6">
      <c r="B208" s="734"/>
      <c r="C208" s="734"/>
      <c r="D208" s="734"/>
      <c r="E208" s="734"/>
      <c r="F208" s="734"/>
    </row>
    <row r="209" spans="2:6">
      <c r="B209" s="734"/>
      <c r="C209" s="734"/>
      <c r="D209" s="734"/>
      <c r="E209" s="734"/>
      <c r="F209" s="734"/>
    </row>
    <row r="210" spans="2:6">
      <c r="B210" s="734"/>
      <c r="C210" s="734"/>
      <c r="D210" s="734"/>
      <c r="E210" s="734"/>
      <c r="F210" s="734"/>
    </row>
    <row r="211" spans="2:6">
      <c r="B211" s="734"/>
      <c r="C211" s="734"/>
      <c r="D211" s="734"/>
      <c r="E211" s="734"/>
      <c r="F211" s="734"/>
    </row>
    <row r="212" spans="2:6">
      <c r="B212" s="734"/>
      <c r="C212" s="734"/>
      <c r="D212" s="734"/>
      <c r="E212" s="734"/>
      <c r="F212" s="734"/>
    </row>
    <row r="213" spans="2:6">
      <c r="B213" s="734"/>
      <c r="C213" s="734"/>
      <c r="D213" s="734"/>
      <c r="E213" s="734"/>
      <c r="F213" s="734"/>
    </row>
    <row r="214" spans="2:6">
      <c r="B214" s="734"/>
      <c r="C214" s="734"/>
      <c r="D214" s="734"/>
      <c r="E214" s="734"/>
      <c r="F214" s="734"/>
    </row>
    <row r="215" spans="2:6">
      <c r="B215" s="734"/>
      <c r="C215" s="734"/>
      <c r="D215" s="734"/>
      <c r="E215" s="734"/>
      <c r="F215" s="734"/>
    </row>
    <row r="216" spans="2:6">
      <c r="B216" s="734"/>
      <c r="C216" s="734"/>
      <c r="D216" s="734"/>
      <c r="E216" s="734"/>
      <c r="F216" s="734"/>
    </row>
    <row r="217" spans="2:6">
      <c r="B217" s="734"/>
      <c r="C217" s="734"/>
      <c r="D217" s="734"/>
      <c r="E217" s="734"/>
      <c r="F217" s="734"/>
    </row>
    <row r="218" spans="2:6">
      <c r="B218" s="734"/>
      <c r="C218" s="734"/>
      <c r="D218" s="734"/>
      <c r="E218" s="734"/>
      <c r="F218" s="734"/>
    </row>
    <row r="219" spans="2:6">
      <c r="B219" s="734"/>
      <c r="C219" s="734"/>
      <c r="D219" s="734"/>
      <c r="E219" s="734"/>
      <c r="F219" s="734"/>
    </row>
    <row r="220" spans="2:6">
      <c r="B220" s="734"/>
      <c r="C220" s="734"/>
      <c r="D220" s="734"/>
      <c r="E220" s="734"/>
      <c r="F220" s="734"/>
    </row>
    <row r="221" spans="2:6">
      <c r="B221" s="734"/>
      <c r="C221" s="734"/>
      <c r="D221" s="734"/>
      <c r="E221" s="734"/>
      <c r="F221" s="734"/>
    </row>
    <row r="222" spans="2:6">
      <c r="B222" s="734"/>
      <c r="C222" s="734"/>
      <c r="D222" s="734"/>
      <c r="E222" s="734"/>
      <c r="F222" s="734"/>
    </row>
    <row r="223" spans="2:6">
      <c r="B223" s="734"/>
      <c r="C223" s="734"/>
      <c r="D223" s="734"/>
      <c r="E223" s="734"/>
      <c r="F223" s="734"/>
    </row>
    <row r="224" spans="2:6">
      <c r="B224" s="734"/>
      <c r="C224" s="734"/>
      <c r="D224" s="734"/>
      <c r="E224" s="734"/>
      <c r="F224" s="734"/>
    </row>
    <row r="225" spans="2:6">
      <c r="B225" s="734"/>
      <c r="C225" s="734"/>
      <c r="D225" s="734"/>
      <c r="E225" s="734"/>
      <c r="F225" s="734"/>
    </row>
    <row r="226" spans="2:6">
      <c r="B226" s="734"/>
      <c r="C226" s="734"/>
      <c r="D226" s="734"/>
      <c r="E226" s="734"/>
      <c r="F226" s="734"/>
    </row>
    <row r="227" spans="2:6">
      <c r="B227" s="734"/>
      <c r="C227" s="734"/>
      <c r="D227" s="734"/>
      <c r="E227" s="734"/>
      <c r="F227" s="734"/>
    </row>
    <row r="228" spans="2:6">
      <c r="B228" s="734"/>
      <c r="C228" s="734"/>
      <c r="D228" s="734"/>
      <c r="E228" s="734"/>
      <c r="F228" s="734"/>
    </row>
    <row r="229" spans="2:6">
      <c r="B229" s="734"/>
      <c r="C229" s="734"/>
      <c r="D229" s="734"/>
      <c r="E229" s="734"/>
      <c r="F229" s="734"/>
    </row>
    <row r="230" spans="2:6">
      <c r="B230" s="734"/>
      <c r="C230" s="734"/>
      <c r="D230" s="734"/>
      <c r="E230" s="734"/>
      <c r="F230" s="734"/>
    </row>
    <row r="231" spans="2:6">
      <c r="B231" s="734"/>
      <c r="C231" s="734"/>
      <c r="D231" s="734"/>
      <c r="E231" s="734"/>
      <c r="F231" s="734"/>
    </row>
    <row r="232" spans="2:6">
      <c r="B232" s="734"/>
      <c r="C232" s="734"/>
      <c r="D232" s="734"/>
      <c r="E232" s="734"/>
      <c r="F232" s="734"/>
    </row>
    <row r="233" spans="2:6">
      <c r="B233" s="734"/>
      <c r="C233" s="734"/>
      <c r="D233" s="734"/>
      <c r="E233" s="734"/>
      <c r="F233" s="734"/>
    </row>
    <row r="234" spans="2:6">
      <c r="B234" s="734"/>
      <c r="C234" s="734"/>
      <c r="D234" s="734"/>
      <c r="E234" s="734"/>
      <c r="F234" s="734"/>
    </row>
    <row r="235" spans="2:6">
      <c r="B235" s="734"/>
      <c r="C235" s="734"/>
      <c r="D235" s="734"/>
      <c r="E235" s="734"/>
      <c r="F235" s="734"/>
    </row>
    <row r="236" spans="2:6">
      <c r="B236" s="734"/>
      <c r="C236" s="734"/>
      <c r="D236" s="734"/>
      <c r="E236" s="734"/>
      <c r="F236" s="734"/>
    </row>
    <row r="237" spans="2:6">
      <c r="B237" s="734"/>
      <c r="C237" s="734"/>
      <c r="D237" s="734"/>
      <c r="E237" s="734"/>
      <c r="F237" s="734"/>
    </row>
    <row r="238" spans="2:6">
      <c r="B238" s="734"/>
      <c r="C238" s="734"/>
      <c r="D238" s="734"/>
      <c r="E238" s="734"/>
      <c r="F238" s="734"/>
    </row>
    <row r="239" spans="2:6">
      <c r="B239" s="734"/>
      <c r="C239" s="734"/>
      <c r="D239" s="734"/>
      <c r="E239" s="734"/>
      <c r="F239" s="734"/>
    </row>
    <row r="240" spans="2:6">
      <c r="B240" s="734"/>
      <c r="C240" s="734"/>
      <c r="D240" s="734"/>
      <c r="E240" s="734"/>
      <c r="F240" s="734"/>
    </row>
    <row r="241" spans="2:6">
      <c r="B241" s="734"/>
      <c r="C241" s="734"/>
      <c r="D241" s="734"/>
      <c r="E241" s="734"/>
      <c r="F241" s="734"/>
    </row>
    <row r="242" spans="2:6">
      <c r="B242" s="734"/>
      <c r="C242" s="734"/>
      <c r="D242" s="734"/>
      <c r="E242" s="734"/>
      <c r="F242" s="734"/>
    </row>
    <row r="243" spans="2:6">
      <c r="B243" s="734"/>
      <c r="C243" s="734"/>
      <c r="D243" s="734"/>
      <c r="E243" s="734"/>
      <c r="F243" s="734"/>
    </row>
    <row r="244" spans="2:6">
      <c r="B244" s="734"/>
      <c r="C244" s="734"/>
      <c r="D244" s="734"/>
      <c r="E244" s="734"/>
      <c r="F244" s="734"/>
    </row>
    <row r="245" spans="2:6">
      <c r="B245" s="734"/>
      <c r="C245" s="734"/>
      <c r="D245" s="734"/>
      <c r="E245" s="734"/>
      <c r="F245" s="734"/>
    </row>
    <row r="246" spans="2:6">
      <c r="B246" s="734"/>
      <c r="C246" s="734"/>
      <c r="D246" s="734"/>
      <c r="E246" s="734"/>
      <c r="F246" s="734"/>
    </row>
    <row r="247" spans="2:6">
      <c r="B247" s="734"/>
      <c r="C247" s="734"/>
      <c r="D247" s="734"/>
      <c r="E247" s="734"/>
      <c r="F247" s="734"/>
    </row>
    <row r="248" spans="2:6">
      <c r="B248" s="734"/>
      <c r="C248" s="734"/>
      <c r="D248" s="734"/>
      <c r="E248" s="734"/>
      <c r="F248" s="734"/>
    </row>
    <row r="249" spans="2:6">
      <c r="B249" s="734"/>
      <c r="C249" s="734"/>
      <c r="D249" s="734"/>
      <c r="E249" s="734"/>
      <c r="F249" s="734"/>
    </row>
    <row r="250" spans="2:6">
      <c r="B250" s="734"/>
      <c r="C250" s="734"/>
      <c r="D250" s="734"/>
      <c r="E250" s="734"/>
      <c r="F250" s="734"/>
    </row>
    <row r="251" spans="2:6">
      <c r="B251" s="734"/>
      <c r="C251" s="734"/>
      <c r="D251" s="734"/>
      <c r="E251" s="734"/>
      <c r="F251" s="734"/>
    </row>
    <row r="252" spans="2:6">
      <c r="B252" s="734"/>
      <c r="C252" s="734"/>
      <c r="D252" s="734"/>
      <c r="E252" s="734"/>
      <c r="F252" s="734"/>
    </row>
    <row r="253" spans="2:6">
      <c r="B253" s="734"/>
      <c r="C253" s="734"/>
      <c r="D253" s="734"/>
      <c r="E253" s="734"/>
      <c r="F253" s="734"/>
    </row>
    <row r="254" spans="2:6">
      <c r="B254" s="734"/>
      <c r="C254" s="734"/>
      <c r="D254" s="734"/>
      <c r="E254" s="734"/>
      <c r="F254" s="734"/>
    </row>
    <row r="255" spans="2:6">
      <c r="B255" s="734"/>
      <c r="C255" s="734"/>
      <c r="D255" s="734"/>
      <c r="E255" s="734"/>
      <c r="F255" s="734"/>
    </row>
    <row r="256" spans="2:6">
      <c r="B256" s="734"/>
      <c r="C256" s="734"/>
      <c r="D256" s="734"/>
      <c r="E256" s="734"/>
      <c r="F256" s="734"/>
    </row>
    <row r="257" spans="2:6">
      <c r="B257" s="734"/>
      <c r="C257" s="734"/>
      <c r="D257" s="734"/>
      <c r="E257" s="734"/>
      <c r="F257" s="734"/>
    </row>
    <row r="258" spans="2:6">
      <c r="B258" s="734"/>
      <c r="C258" s="734"/>
      <c r="D258" s="734"/>
      <c r="E258" s="734"/>
      <c r="F258" s="734"/>
    </row>
    <row r="259" spans="2:6">
      <c r="B259" s="734"/>
      <c r="C259" s="734"/>
      <c r="D259" s="734"/>
      <c r="E259" s="734"/>
      <c r="F259" s="734"/>
    </row>
    <row r="260" spans="2:6">
      <c r="B260" s="734"/>
      <c r="C260" s="734"/>
      <c r="D260" s="734"/>
      <c r="E260" s="734"/>
      <c r="F260" s="734"/>
    </row>
    <row r="261" spans="2:6">
      <c r="B261" s="734"/>
      <c r="C261" s="734"/>
      <c r="D261" s="734"/>
      <c r="E261" s="734"/>
      <c r="F261" s="734"/>
    </row>
    <row r="262" spans="2:6">
      <c r="B262" s="734"/>
      <c r="C262" s="734"/>
      <c r="D262" s="734"/>
      <c r="E262" s="734"/>
      <c r="F262" s="734"/>
    </row>
    <row r="263" spans="2:6">
      <c r="B263" s="734"/>
      <c r="C263" s="734"/>
      <c r="D263" s="734"/>
      <c r="E263" s="734"/>
      <c r="F263" s="734"/>
    </row>
    <row r="264" spans="2:6">
      <c r="B264" s="734"/>
      <c r="C264" s="734"/>
      <c r="D264" s="734"/>
      <c r="E264" s="734"/>
      <c r="F264" s="734"/>
    </row>
    <row r="265" spans="2:6">
      <c r="B265" s="734"/>
      <c r="C265" s="734"/>
      <c r="D265" s="734"/>
      <c r="E265" s="734"/>
      <c r="F265" s="734"/>
    </row>
    <row r="266" spans="2:6">
      <c r="B266" s="734"/>
      <c r="C266" s="734"/>
      <c r="D266" s="734"/>
      <c r="E266" s="734"/>
      <c r="F266" s="734"/>
    </row>
    <row r="267" spans="2:6">
      <c r="B267" s="734"/>
      <c r="C267" s="734"/>
      <c r="D267" s="734"/>
      <c r="E267" s="734"/>
      <c r="F267" s="734"/>
    </row>
    <row r="268" spans="2:6">
      <c r="B268" s="734"/>
      <c r="C268" s="734"/>
      <c r="D268" s="734"/>
      <c r="E268" s="734"/>
      <c r="F268" s="734"/>
    </row>
    <row r="269" spans="2:6">
      <c r="B269" s="734"/>
      <c r="C269" s="734"/>
      <c r="D269" s="734"/>
      <c r="E269" s="734"/>
      <c r="F269" s="734"/>
    </row>
    <row r="270" spans="2:6">
      <c r="B270" s="734"/>
      <c r="C270" s="734"/>
      <c r="D270" s="734"/>
      <c r="E270" s="734"/>
      <c r="F270" s="734"/>
    </row>
    <row r="271" spans="2:6">
      <c r="B271" s="734"/>
      <c r="C271" s="734"/>
      <c r="D271" s="734"/>
      <c r="E271" s="734"/>
      <c r="F271" s="734"/>
    </row>
    <row r="272" spans="2:6">
      <c r="B272" s="734"/>
      <c r="C272" s="734"/>
      <c r="D272" s="734"/>
      <c r="E272" s="734"/>
      <c r="F272" s="734"/>
    </row>
    <row r="273" spans="2:6">
      <c r="B273" s="734"/>
      <c r="C273" s="734"/>
      <c r="D273" s="734"/>
      <c r="E273" s="734"/>
      <c r="F273" s="734"/>
    </row>
    <row r="274" spans="2:6">
      <c r="B274" s="734"/>
      <c r="C274" s="734"/>
      <c r="D274" s="734"/>
      <c r="E274" s="734"/>
      <c r="F274" s="734"/>
    </row>
    <row r="275" spans="2:6">
      <c r="B275" s="734"/>
      <c r="C275" s="734"/>
      <c r="D275" s="734"/>
      <c r="E275" s="734"/>
      <c r="F275" s="734"/>
    </row>
    <row r="276" spans="2:6">
      <c r="B276" s="734"/>
      <c r="C276" s="734"/>
      <c r="D276" s="734"/>
      <c r="E276" s="734"/>
      <c r="F276" s="734"/>
    </row>
    <row r="277" spans="2:6">
      <c r="B277" s="734"/>
      <c r="C277" s="734"/>
      <c r="D277" s="734"/>
      <c r="E277" s="734"/>
      <c r="F277" s="734"/>
    </row>
    <row r="278" spans="2:6">
      <c r="B278" s="734"/>
      <c r="C278" s="734"/>
      <c r="D278" s="734"/>
      <c r="E278" s="734"/>
      <c r="F278" s="734"/>
    </row>
    <row r="279" spans="2:6">
      <c r="B279" s="734"/>
      <c r="C279" s="734"/>
      <c r="D279" s="734"/>
      <c r="E279" s="734"/>
      <c r="F279" s="734"/>
    </row>
    <row r="280" spans="2:6">
      <c r="B280" s="734"/>
      <c r="C280" s="734"/>
      <c r="D280" s="734"/>
      <c r="E280" s="734"/>
      <c r="F280" s="734"/>
    </row>
    <row r="281" spans="2:6">
      <c r="B281" s="734"/>
      <c r="C281" s="734"/>
      <c r="D281" s="734"/>
      <c r="E281" s="734"/>
      <c r="F281" s="734"/>
    </row>
    <row r="282" spans="2:6">
      <c r="B282" s="734"/>
      <c r="C282" s="734"/>
      <c r="D282" s="734"/>
      <c r="E282" s="734"/>
      <c r="F282" s="734"/>
    </row>
    <row r="283" spans="2:6">
      <c r="B283" s="734"/>
      <c r="C283" s="734"/>
      <c r="D283" s="734"/>
      <c r="E283" s="734"/>
      <c r="F283" s="734"/>
    </row>
    <row r="284" spans="2:6">
      <c r="B284" s="734"/>
      <c r="C284" s="734"/>
      <c r="D284" s="734"/>
      <c r="E284" s="734"/>
      <c r="F284" s="734"/>
    </row>
    <row r="285" spans="2:6">
      <c r="B285" s="734"/>
      <c r="C285" s="734"/>
      <c r="D285" s="734"/>
      <c r="E285" s="734"/>
      <c r="F285" s="734"/>
    </row>
    <row r="286" spans="2:6">
      <c r="B286" s="734"/>
      <c r="C286" s="734"/>
      <c r="D286" s="734"/>
      <c r="E286" s="734"/>
      <c r="F286" s="734"/>
    </row>
    <row r="287" spans="2:6">
      <c r="B287" s="734"/>
      <c r="C287" s="734"/>
      <c r="D287" s="734"/>
      <c r="E287" s="734"/>
      <c r="F287" s="734"/>
    </row>
    <row r="288" spans="2:6">
      <c r="B288" s="734"/>
      <c r="C288" s="734"/>
      <c r="D288" s="734"/>
      <c r="E288" s="734"/>
      <c r="F288" s="734"/>
    </row>
    <row r="289" spans="2:6">
      <c r="B289" s="734"/>
      <c r="C289" s="734"/>
      <c r="D289" s="734"/>
      <c r="E289" s="734"/>
      <c r="F289" s="734"/>
    </row>
    <row r="290" spans="2:6">
      <c r="B290" s="734"/>
      <c r="C290" s="734"/>
      <c r="D290" s="734"/>
      <c r="E290" s="734"/>
      <c r="F290" s="734"/>
    </row>
    <row r="291" spans="2:6">
      <c r="B291" s="734"/>
      <c r="C291" s="734"/>
      <c r="D291" s="734"/>
      <c r="E291" s="734"/>
      <c r="F291" s="734"/>
    </row>
    <row r="292" spans="2:6">
      <c r="B292" s="734"/>
      <c r="C292" s="734"/>
      <c r="D292" s="734"/>
      <c r="E292" s="734"/>
      <c r="F292" s="734"/>
    </row>
    <row r="293" spans="2:6">
      <c r="B293" s="734"/>
      <c r="C293" s="734"/>
      <c r="D293" s="734"/>
      <c r="E293" s="734"/>
      <c r="F293" s="734"/>
    </row>
    <row r="294" spans="2:6">
      <c r="B294" s="734"/>
      <c r="C294" s="734"/>
      <c r="D294" s="734"/>
      <c r="E294" s="734"/>
      <c r="F294" s="734"/>
    </row>
    <row r="295" spans="2:6">
      <c r="B295" s="734"/>
      <c r="C295" s="734"/>
      <c r="D295" s="734"/>
      <c r="E295" s="734"/>
      <c r="F295" s="734"/>
    </row>
    <row r="296" spans="2:6">
      <c r="B296" s="734"/>
      <c r="C296" s="734"/>
      <c r="D296" s="734"/>
      <c r="E296" s="734"/>
      <c r="F296" s="734"/>
    </row>
    <row r="297" spans="2:6">
      <c r="B297" s="734"/>
      <c r="C297" s="734"/>
      <c r="D297" s="734"/>
      <c r="E297" s="734"/>
      <c r="F297" s="734"/>
    </row>
    <row r="298" spans="2:6">
      <c r="B298" s="734"/>
      <c r="C298" s="734"/>
      <c r="D298" s="734"/>
      <c r="E298" s="734"/>
      <c r="F298" s="734"/>
    </row>
    <row r="299" spans="2:6">
      <c r="B299" s="734"/>
      <c r="C299" s="734"/>
      <c r="D299" s="734"/>
      <c r="E299" s="734"/>
      <c r="F299" s="734"/>
    </row>
    <row r="300" spans="2:6">
      <c r="B300" s="734"/>
      <c r="C300" s="734"/>
      <c r="D300" s="734"/>
      <c r="E300" s="734"/>
      <c r="F300" s="734"/>
    </row>
    <row r="301" spans="2:6">
      <c r="B301" s="734"/>
      <c r="C301" s="734"/>
      <c r="D301" s="734"/>
      <c r="E301" s="734"/>
      <c r="F301" s="734"/>
    </row>
    <row r="302" spans="2:6">
      <c r="B302" s="734"/>
      <c r="C302" s="734"/>
      <c r="D302" s="734"/>
      <c r="E302" s="734"/>
      <c r="F302" s="734"/>
    </row>
    <row r="303" spans="2:6">
      <c r="B303" s="734"/>
      <c r="C303" s="734"/>
      <c r="D303" s="734"/>
      <c r="E303" s="734"/>
      <c r="F303" s="734"/>
    </row>
    <row r="304" spans="2:6">
      <c r="B304" s="734"/>
      <c r="C304" s="734"/>
      <c r="D304" s="734"/>
      <c r="E304" s="734"/>
      <c r="F304" s="734"/>
    </row>
    <row r="305" spans="2:6">
      <c r="B305" s="734"/>
      <c r="C305" s="734"/>
      <c r="D305" s="734"/>
      <c r="E305" s="734"/>
      <c r="F305" s="734"/>
    </row>
    <row r="306" spans="2:6">
      <c r="B306" s="734"/>
      <c r="C306" s="734"/>
      <c r="D306" s="734"/>
      <c r="E306" s="734"/>
      <c r="F306" s="734"/>
    </row>
    <row r="307" spans="2:6">
      <c r="B307" s="734"/>
      <c r="C307" s="734"/>
      <c r="D307" s="734"/>
      <c r="E307" s="734"/>
      <c r="F307" s="734"/>
    </row>
    <row r="308" spans="2:6">
      <c r="B308" s="734"/>
      <c r="C308" s="734"/>
      <c r="D308" s="734"/>
      <c r="E308" s="734"/>
      <c r="F308" s="734"/>
    </row>
    <row r="309" spans="2:6">
      <c r="B309" s="734"/>
      <c r="C309" s="734"/>
      <c r="D309" s="734"/>
      <c r="E309" s="734"/>
      <c r="F309" s="734"/>
    </row>
    <row r="310" spans="2:6">
      <c r="B310" s="734"/>
      <c r="C310" s="734"/>
      <c r="D310" s="734"/>
      <c r="E310" s="734"/>
      <c r="F310" s="734"/>
    </row>
    <row r="311" spans="2:6">
      <c r="B311" s="734"/>
      <c r="C311" s="734"/>
      <c r="D311" s="734"/>
      <c r="E311" s="734"/>
      <c r="F311" s="734"/>
    </row>
    <row r="312" spans="2:6">
      <c r="B312" s="734"/>
      <c r="C312" s="734"/>
      <c r="D312" s="734"/>
      <c r="E312" s="734"/>
      <c r="F312" s="734"/>
    </row>
    <row r="313" spans="2:6">
      <c r="B313" s="734"/>
      <c r="C313" s="734"/>
      <c r="D313" s="734"/>
      <c r="E313" s="734"/>
      <c r="F313" s="734"/>
    </row>
    <row r="314" spans="2:6">
      <c r="B314" s="734"/>
      <c r="C314" s="734"/>
      <c r="D314" s="734"/>
      <c r="E314" s="734"/>
      <c r="F314" s="734"/>
    </row>
    <row r="315" spans="2:6">
      <c r="B315" s="734"/>
      <c r="C315" s="734"/>
      <c r="D315" s="734"/>
      <c r="E315" s="734"/>
      <c r="F315" s="734"/>
    </row>
    <row r="316" spans="2:6">
      <c r="B316" s="734"/>
      <c r="C316" s="734"/>
      <c r="D316" s="734"/>
      <c r="E316" s="734"/>
      <c r="F316" s="734"/>
    </row>
    <row r="317" spans="2:6">
      <c r="B317" s="734"/>
      <c r="C317" s="734"/>
      <c r="D317" s="734"/>
      <c r="E317" s="734"/>
      <c r="F317" s="734"/>
    </row>
    <row r="318" spans="2:6">
      <c r="B318" s="734"/>
      <c r="C318" s="734"/>
      <c r="D318" s="734"/>
      <c r="E318" s="734"/>
      <c r="F318" s="734"/>
    </row>
    <row r="319" spans="2:6">
      <c r="B319" s="734"/>
      <c r="C319" s="734"/>
      <c r="D319" s="734"/>
      <c r="E319" s="734"/>
      <c r="F319" s="734"/>
    </row>
    <row r="320" spans="2:6">
      <c r="B320" s="734"/>
      <c r="C320" s="734"/>
      <c r="D320" s="734"/>
      <c r="E320" s="734"/>
      <c r="F320" s="734"/>
    </row>
    <row r="321" spans="2:6">
      <c r="B321" s="734"/>
      <c r="C321" s="734"/>
      <c r="D321" s="734"/>
      <c r="E321" s="734"/>
      <c r="F321" s="734"/>
    </row>
    <row r="322" spans="2:6">
      <c r="B322" s="734"/>
      <c r="C322" s="734"/>
      <c r="D322" s="734"/>
      <c r="E322" s="734"/>
      <c r="F322" s="734"/>
    </row>
    <row r="323" spans="2:6">
      <c r="B323" s="734"/>
      <c r="C323" s="734"/>
      <c r="D323" s="734"/>
      <c r="E323" s="734"/>
      <c r="F323" s="734"/>
    </row>
    <row r="324" spans="2:6">
      <c r="B324" s="734"/>
      <c r="C324" s="734"/>
      <c r="D324" s="734"/>
      <c r="E324" s="734"/>
      <c r="F324" s="734"/>
    </row>
    <row r="325" spans="2:6">
      <c r="B325" s="734"/>
      <c r="C325" s="734"/>
      <c r="D325" s="734"/>
      <c r="E325" s="734"/>
      <c r="F325" s="734"/>
    </row>
    <row r="326" spans="2:6">
      <c r="B326" s="734"/>
      <c r="C326" s="734"/>
      <c r="D326" s="734"/>
      <c r="E326" s="734"/>
      <c r="F326" s="734"/>
    </row>
    <row r="327" spans="2:6">
      <c r="B327" s="734"/>
      <c r="C327" s="734"/>
      <c r="D327" s="734"/>
      <c r="E327" s="734"/>
      <c r="F327" s="734"/>
    </row>
    <row r="328" spans="2:6">
      <c r="B328" s="734"/>
      <c r="C328" s="734"/>
      <c r="D328" s="734"/>
      <c r="E328" s="734"/>
      <c r="F328" s="734"/>
    </row>
    <row r="329" spans="2:6">
      <c r="B329" s="734"/>
      <c r="C329" s="734"/>
      <c r="D329" s="734"/>
      <c r="E329" s="734"/>
      <c r="F329" s="734"/>
    </row>
    <row r="330" spans="2:6">
      <c r="B330" s="734"/>
      <c r="C330" s="734"/>
      <c r="D330" s="734"/>
      <c r="E330" s="734"/>
      <c r="F330" s="734"/>
    </row>
    <row r="331" spans="2:6">
      <c r="B331" s="734"/>
      <c r="C331" s="734"/>
      <c r="D331" s="734"/>
      <c r="E331" s="734"/>
      <c r="F331" s="734"/>
    </row>
    <row r="332" spans="2:6">
      <c r="B332" s="734"/>
      <c r="C332" s="734"/>
      <c r="D332" s="734"/>
      <c r="E332" s="734"/>
      <c r="F332" s="734"/>
    </row>
    <row r="333" spans="2:6">
      <c r="B333" s="734"/>
      <c r="C333" s="734"/>
      <c r="D333" s="734"/>
      <c r="E333" s="734"/>
      <c r="F333" s="734"/>
    </row>
    <row r="334" spans="2:6">
      <c r="B334" s="734"/>
      <c r="C334" s="734"/>
      <c r="D334" s="734"/>
      <c r="E334" s="734"/>
      <c r="F334" s="734"/>
    </row>
    <row r="335" spans="2:6">
      <c r="B335" s="734"/>
      <c r="C335" s="734"/>
      <c r="D335" s="734"/>
      <c r="E335" s="734"/>
      <c r="F335" s="734"/>
    </row>
    <row r="336" spans="2:6">
      <c r="B336" s="734"/>
      <c r="C336" s="734"/>
      <c r="D336" s="734"/>
      <c r="E336" s="734"/>
      <c r="F336" s="734"/>
    </row>
    <row r="337" spans="2:6">
      <c r="B337" s="734"/>
      <c r="C337" s="734"/>
      <c r="D337" s="734"/>
      <c r="E337" s="734"/>
      <c r="F337" s="734"/>
    </row>
    <row r="338" spans="2:6">
      <c r="B338" s="734"/>
      <c r="C338" s="734"/>
      <c r="D338" s="734"/>
      <c r="E338" s="734"/>
      <c r="F338" s="734"/>
    </row>
    <row r="339" spans="2:6">
      <c r="B339" s="734"/>
      <c r="C339" s="734"/>
      <c r="D339" s="734"/>
      <c r="E339" s="734"/>
      <c r="F339" s="734"/>
    </row>
    <row r="340" spans="2:6">
      <c r="B340" s="734"/>
      <c r="C340" s="734"/>
      <c r="D340" s="734"/>
      <c r="E340" s="734"/>
      <c r="F340" s="734"/>
    </row>
    <row r="341" spans="2:6">
      <c r="B341" s="734"/>
      <c r="C341" s="734"/>
      <c r="D341" s="734"/>
      <c r="E341" s="734"/>
      <c r="F341" s="734"/>
    </row>
    <row r="342" spans="2:6">
      <c r="B342" s="734"/>
      <c r="C342" s="734"/>
      <c r="D342" s="734"/>
      <c r="E342" s="734"/>
      <c r="F342" s="734"/>
    </row>
    <row r="343" spans="2:6">
      <c r="B343" s="734"/>
      <c r="C343" s="734"/>
      <c r="D343" s="734"/>
      <c r="E343" s="734"/>
      <c r="F343" s="734"/>
    </row>
    <row r="344" spans="2:6">
      <c r="B344" s="734"/>
      <c r="C344" s="734"/>
      <c r="D344" s="734"/>
      <c r="E344" s="734"/>
      <c r="F344" s="734"/>
    </row>
    <row r="345" spans="2:6">
      <c r="B345" s="734"/>
      <c r="C345" s="734"/>
      <c r="D345" s="734"/>
      <c r="E345" s="734"/>
      <c r="F345" s="734"/>
    </row>
    <row r="346" spans="2:6">
      <c r="B346" s="734"/>
      <c r="C346" s="734"/>
      <c r="D346" s="734"/>
      <c r="E346" s="734"/>
      <c r="F346" s="734"/>
    </row>
    <row r="347" spans="2:6">
      <c r="B347" s="734"/>
      <c r="C347" s="734"/>
      <c r="D347" s="734"/>
      <c r="E347" s="734"/>
      <c r="F347" s="734"/>
    </row>
    <row r="348" spans="2:6">
      <c r="B348" s="734"/>
      <c r="C348" s="734"/>
      <c r="D348" s="734"/>
      <c r="E348" s="734"/>
      <c r="F348" s="734"/>
    </row>
    <row r="349" spans="2:6">
      <c r="B349" s="734"/>
      <c r="C349" s="734"/>
      <c r="D349" s="734"/>
      <c r="E349" s="734"/>
      <c r="F349" s="734"/>
    </row>
    <row r="350" spans="2:6">
      <c r="B350" s="734"/>
      <c r="C350" s="734"/>
      <c r="D350" s="734"/>
      <c r="E350" s="734"/>
      <c r="F350" s="734"/>
    </row>
    <row r="351" spans="2:6">
      <c r="B351" s="734"/>
      <c r="C351" s="734"/>
      <c r="D351" s="734"/>
      <c r="E351" s="734"/>
      <c r="F351" s="734"/>
    </row>
    <row r="352" spans="2:6">
      <c r="B352" s="734"/>
      <c r="C352" s="734"/>
      <c r="D352" s="734"/>
      <c r="E352" s="734"/>
      <c r="F352" s="734"/>
    </row>
    <row r="353" spans="2:6">
      <c r="B353" s="734"/>
      <c r="C353" s="734"/>
      <c r="D353" s="734"/>
      <c r="E353" s="734"/>
      <c r="F353" s="734"/>
    </row>
    <row r="354" spans="2:6">
      <c r="B354" s="734"/>
      <c r="C354" s="734"/>
      <c r="D354" s="734"/>
      <c r="E354" s="734"/>
      <c r="F354" s="734"/>
    </row>
    <row r="355" spans="2:6">
      <c r="B355" s="734"/>
      <c r="C355" s="734"/>
      <c r="D355" s="734"/>
      <c r="E355" s="734"/>
      <c r="F355" s="734"/>
    </row>
    <row r="356" spans="2:6">
      <c r="B356" s="734"/>
      <c r="C356" s="734"/>
      <c r="D356" s="734"/>
      <c r="E356" s="734"/>
      <c r="F356" s="734"/>
    </row>
    <row r="357" spans="2:6">
      <c r="B357" s="734"/>
      <c r="C357" s="734"/>
      <c r="D357" s="734"/>
      <c r="E357" s="734"/>
      <c r="F357" s="734"/>
    </row>
    <row r="358" spans="2:6">
      <c r="B358" s="734"/>
      <c r="C358" s="734"/>
      <c r="D358" s="734"/>
      <c r="E358" s="734"/>
      <c r="F358" s="734"/>
    </row>
    <row r="359" spans="2:6">
      <c r="B359" s="734"/>
      <c r="C359" s="734"/>
      <c r="D359" s="734"/>
      <c r="E359" s="734"/>
      <c r="F359" s="734"/>
    </row>
    <row r="360" spans="2:6">
      <c r="B360" s="734"/>
      <c r="C360" s="734"/>
      <c r="D360" s="734"/>
      <c r="E360" s="734"/>
      <c r="F360" s="734"/>
    </row>
    <row r="361" spans="2:6">
      <c r="B361" s="734"/>
      <c r="C361" s="734"/>
      <c r="D361" s="734"/>
      <c r="E361" s="734"/>
      <c r="F361" s="734"/>
    </row>
    <row r="362" spans="2:6">
      <c r="B362" s="734"/>
      <c r="C362" s="734"/>
      <c r="D362" s="734"/>
      <c r="E362" s="734"/>
      <c r="F362" s="734"/>
    </row>
    <row r="363" spans="2:6">
      <c r="B363" s="734"/>
      <c r="C363" s="734"/>
      <c r="D363" s="734"/>
      <c r="E363" s="734"/>
      <c r="F363" s="734"/>
    </row>
    <row r="364" spans="2:6">
      <c r="B364" s="734"/>
      <c r="C364" s="734"/>
      <c r="D364" s="734"/>
      <c r="E364" s="734"/>
      <c r="F364" s="734"/>
    </row>
    <row r="365" spans="2:6">
      <c r="B365" s="734"/>
      <c r="C365" s="734"/>
      <c r="D365" s="734"/>
      <c r="E365" s="734"/>
      <c r="F365" s="734"/>
    </row>
    <row r="366" spans="2:6">
      <c r="B366" s="734"/>
      <c r="C366" s="734"/>
      <c r="D366" s="734"/>
      <c r="E366" s="734"/>
      <c r="F366" s="734"/>
    </row>
    <row r="367" spans="2:6">
      <c r="B367" s="734"/>
      <c r="C367" s="734"/>
      <c r="D367" s="734"/>
      <c r="E367" s="734"/>
      <c r="F367" s="734"/>
    </row>
    <row r="368" spans="2:6">
      <c r="B368" s="734"/>
      <c r="C368" s="734"/>
      <c r="D368" s="734"/>
      <c r="E368" s="734"/>
      <c r="F368" s="734"/>
    </row>
    <row r="369" spans="2:6">
      <c r="B369" s="734"/>
      <c r="C369" s="734"/>
      <c r="D369" s="734"/>
      <c r="E369" s="734"/>
      <c r="F369" s="734"/>
    </row>
    <row r="370" spans="2:6">
      <c r="B370" s="734"/>
      <c r="C370" s="734"/>
      <c r="D370" s="734"/>
      <c r="E370" s="734"/>
      <c r="F370" s="734"/>
    </row>
    <row r="371" spans="2:6">
      <c r="B371" s="734"/>
      <c r="C371" s="734"/>
      <c r="D371" s="734"/>
      <c r="E371" s="734"/>
      <c r="F371" s="734"/>
    </row>
    <row r="372" spans="2:6">
      <c r="B372" s="734"/>
      <c r="C372" s="734"/>
      <c r="D372" s="734"/>
      <c r="E372" s="734"/>
      <c r="F372" s="734"/>
    </row>
    <row r="373" spans="2:6">
      <c r="B373" s="734"/>
      <c r="C373" s="734"/>
      <c r="D373" s="734"/>
      <c r="E373" s="734"/>
      <c r="F373" s="734"/>
    </row>
    <row r="374" spans="2:6">
      <c r="B374" s="734"/>
      <c r="C374" s="734"/>
      <c r="D374" s="734"/>
      <c r="E374" s="734"/>
      <c r="F374" s="734"/>
    </row>
    <row r="375" spans="2:6">
      <c r="B375" s="734"/>
      <c r="C375" s="734"/>
      <c r="D375" s="734"/>
      <c r="E375" s="734"/>
      <c r="F375" s="734"/>
    </row>
    <row r="376" spans="2:6">
      <c r="B376" s="734"/>
      <c r="C376" s="734"/>
      <c r="D376" s="734"/>
      <c r="E376" s="734"/>
      <c r="F376" s="734"/>
    </row>
    <row r="377" spans="2:6">
      <c r="B377" s="734"/>
      <c r="C377" s="734"/>
      <c r="D377" s="734"/>
      <c r="E377" s="734"/>
      <c r="F377" s="734"/>
    </row>
    <row r="378" spans="2:6">
      <c r="B378" s="734"/>
      <c r="C378" s="734"/>
      <c r="D378" s="734"/>
      <c r="E378" s="734"/>
      <c r="F378" s="734"/>
    </row>
    <row r="379" spans="2:6">
      <c r="B379" s="734"/>
      <c r="C379" s="734"/>
      <c r="D379" s="734"/>
      <c r="E379" s="734"/>
      <c r="F379" s="734"/>
    </row>
    <row r="380" spans="2:6">
      <c r="B380" s="734"/>
      <c r="C380" s="734"/>
      <c r="D380" s="734"/>
      <c r="E380" s="734"/>
      <c r="F380" s="734"/>
    </row>
    <row r="381" spans="2:6">
      <c r="B381" s="734"/>
      <c r="C381" s="734"/>
      <c r="D381" s="734"/>
      <c r="E381" s="734"/>
      <c r="F381" s="734"/>
    </row>
    <row r="382" spans="2:6">
      <c r="B382" s="734"/>
      <c r="C382" s="734"/>
      <c r="D382" s="734"/>
      <c r="E382" s="734"/>
      <c r="F382" s="734"/>
    </row>
    <row r="383" spans="2:6">
      <c r="B383" s="734"/>
      <c r="C383" s="734"/>
      <c r="D383" s="734"/>
      <c r="E383" s="734"/>
      <c r="F383" s="734"/>
    </row>
    <row r="384" spans="2:6">
      <c r="B384" s="734"/>
      <c r="C384" s="734"/>
      <c r="D384" s="734"/>
      <c r="E384" s="734"/>
      <c r="F384" s="734"/>
    </row>
    <row r="385" spans="2:6">
      <c r="B385" s="734"/>
      <c r="C385" s="734"/>
      <c r="D385" s="734"/>
      <c r="E385" s="734"/>
      <c r="F385" s="734"/>
    </row>
    <row r="386" spans="2:6">
      <c r="B386" s="734"/>
      <c r="C386" s="734"/>
      <c r="D386" s="734"/>
      <c r="E386" s="734"/>
      <c r="F386" s="734"/>
    </row>
    <row r="387" spans="2:6">
      <c r="B387" s="734"/>
      <c r="C387" s="734"/>
      <c r="D387" s="734"/>
      <c r="E387" s="734"/>
      <c r="F387" s="734"/>
    </row>
    <row r="388" spans="2:6">
      <c r="B388" s="734"/>
      <c r="C388" s="734"/>
      <c r="D388" s="734"/>
      <c r="E388" s="734"/>
      <c r="F388" s="734"/>
    </row>
    <row r="389" spans="2:6">
      <c r="B389" s="734"/>
      <c r="C389" s="734"/>
      <c r="D389" s="734"/>
      <c r="E389" s="734"/>
      <c r="F389" s="734"/>
    </row>
    <row r="390" spans="2:6">
      <c r="B390" s="734"/>
      <c r="C390" s="734"/>
      <c r="D390" s="734"/>
      <c r="E390" s="734"/>
      <c r="F390" s="734"/>
    </row>
    <row r="391" spans="2:6">
      <c r="B391" s="734"/>
      <c r="C391" s="734"/>
      <c r="D391" s="734"/>
      <c r="E391" s="734"/>
      <c r="F391" s="734"/>
    </row>
    <row r="392" spans="2:6">
      <c r="B392" s="734"/>
      <c r="C392" s="734"/>
      <c r="D392" s="734"/>
      <c r="E392" s="734"/>
      <c r="F392" s="734"/>
    </row>
    <row r="393" spans="2:6">
      <c r="B393" s="734"/>
      <c r="C393" s="734"/>
      <c r="D393" s="734"/>
      <c r="E393" s="734"/>
      <c r="F393" s="734"/>
    </row>
    <row r="394" spans="2:6">
      <c r="B394" s="734"/>
      <c r="C394" s="734"/>
      <c r="D394" s="734"/>
      <c r="E394" s="734"/>
      <c r="F394" s="734"/>
    </row>
    <row r="395" spans="2:6">
      <c r="B395" s="734"/>
      <c r="C395" s="734"/>
      <c r="D395" s="734"/>
      <c r="E395" s="734"/>
      <c r="F395" s="734"/>
    </row>
    <row r="396" spans="2:6">
      <c r="B396" s="734"/>
      <c r="C396" s="734"/>
      <c r="D396" s="734"/>
      <c r="E396" s="734"/>
      <c r="F396" s="734"/>
    </row>
    <row r="397" spans="2:6">
      <c r="B397" s="734"/>
      <c r="C397" s="734"/>
      <c r="D397" s="734"/>
      <c r="E397" s="734"/>
      <c r="F397" s="734"/>
    </row>
    <row r="398" spans="2:6">
      <c r="B398" s="734"/>
      <c r="C398" s="734"/>
      <c r="D398" s="734"/>
      <c r="E398" s="734"/>
      <c r="F398" s="734"/>
    </row>
    <row r="399" spans="2:6">
      <c r="B399" s="734"/>
      <c r="C399" s="734"/>
      <c r="D399" s="734"/>
      <c r="E399" s="734"/>
      <c r="F399" s="734"/>
    </row>
    <row r="400" spans="2:6">
      <c r="B400" s="734"/>
      <c r="C400" s="734"/>
      <c r="D400" s="734"/>
      <c r="E400" s="734"/>
      <c r="F400" s="734"/>
    </row>
    <row r="401" spans="2:6">
      <c r="B401" s="734"/>
      <c r="C401" s="734"/>
      <c r="D401" s="734"/>
      <c r="E401" s="734"/>
      <c r="F401" s="734"/>
    </row>
    <row r="402" spans="2:6">
      <c r="B402" s="734"/>
      <c r="C402" s="734"/>
      <c r="D402" s="734"/>
      <c r="E402" s="734"/>
      <c r="F402" s="734"/>
    </row>
    <row r="403" spans="2:6">
      <c r="B403" s="734"/>
      <c r="C403" s="734"/>
      <c r="D403" s="734"/>
      <c r="E403" s="734"/>
      <c r="F403" s="734"/>
    </row>
    <row r="404" spans="2:6">
      <c r="B404" s="734"/>
      <c r="C404" s="734"/>
      <c r="D404" s="734"/>
      <c r="E404" s="734"/>
      <c r="F404" s="734"/>
    </row>
    <row r="405" spans="2:6">
      <c r="B405" s="734"/>
      <c r="C405" s="734"/>
      <c r="D405" s="734"/>
      <c r="E405" s="734"/>
      <c r="F405" s="734"/>
    </row>
    <row r="406" spans="2:6">
      <c r="B406" s="734"/>
      <c r="C406" s="734"/>
      <c r="D406" s="734"/>
      <c r="E406" s="734"/>
      <c r="F406" s="734"/>
    </row>
    <row r="407" spans="2:6">
      <c r="B407" s="734"/>
      <c r="C407" s="734"/>
      <c r="D407" s="734"/>
      <c r="E407" s="734"/>
      <c r="F407" s="734"/>
    </row>
    <row r="408" spans="2:6">
      <c r="B408" s="734"/>
      <c r="C408" s="734"/>
      <c r="D408" s="734"/>
      <c r="E408" s="734"/>
      <c r="F408" s="734"/>
    </row>
    <row r="409" spans="2:6">
      <c r="B409" s="734"/>
      <c r="C409" s="734"/>
      <c r="D409" s="734"/>
      <c r="E409" s="734"/>
      <c r="F409" s="734"/>
    </row>
    <row r="410" spans="2:6">
      <c r="B410" s="734"/>
      <c r="C410" s="734"/>
      <c r="D410" s="734"/>
      <c r="E410" s="734"/>
      <c r="F410" s="734"/>
    </row>
    <row r="411" spans="2:6">
      <c r="B411" s="734"/>
      <c r="C411" s="734"/>
      <c r="D411" s="734"/>
      <c r="E411" s="734"/>
      <c r="F411" s="734"/>
    </row>
    <row r="412" spans="2:6">
      <c r="B412" s="734"/>
      <c r="C412" s="734"/>
      <c r="D412" s="734"/>
      <c r="E412" s="734"/>
      <c r="F412" s="734"/>
    </row>
    <row r="413" spans="2:6">
      <c r="B413" s="734"/>
      <c r="C413" s="734"/>
      <c r="D413" s="734"/>
      <c r="E413" s="734"/>
      <c r="F413" s="734"/>
    </row>
    <row r="414" spans="2:6">
      <c r="B414" s="734"/>
      <c r="C414" s="734"/>
      <c r="D414" s="734"/>
      <c r="E414" s="734"/>
      <c r="F414" s="734"/>
    </row>
    <row r="415" spans="2:6">
      <c r="B415" s="734"/>
      <c r="C415" s="734"/>
      <c r="D415" s="734"/>
      <c r="E415" s="734"/>
      <c r="F415" s="734"/>
    </row>
    <row r="416" spans="2:6">
      <c r="B416" s="734"/>
      <c r="C416" s="734"/>
      <c r="D416" s="734"/>
      <c r="E416" s="734"/>
      <c r="F416" s="734"/>
    </row>
    <row r="417" spans="2:6">
      <c r="B417" s="734"/>
      <c r="C417" s="734"/>
      <c r="D417" s="734"/>
      <c r="E417" s="734"/>
      <c r="F417" s="734"/>
    </row>
    <row r="418" spans="2:6">
      <c r="B418" s="734"/>
      <c r="C418" s="734"/>
      <c r="D418" s="734"/>
      <c r="E418" s="734"/>
      <c r="F418" s="734"/>
    </row>
    <row r="419" spans="2:6">
      <c r="B419" s="734"/>
      <c r="C419" s="734"/>
      <c r="D419" s="734"/>
      <c r="E419" s="734"/>
      <c r="F419" s="734"/>
    </row>
    <row r="420" spans="2:6">
      <c r="B420" s="734"/>
      <c r="C420" s="734"/>
      <c r="D420" s="734"/>
      <c r="E420" s="734"/>
      <c r="F420" s="734"/>
    </row>
    <row r="421" spans="2:6">
      <c r="B421" s="734"/>
      <c r="C421" s="734"/>
      <c r="D421" s="734"/>
      <c r="E421" s="734"/>
      <c r="F421" s="734"/>
    </row>
    <row r="422" spans="2:6">
      <c r="B422" s="734"/>
      <c r="C422" s="734"/>
      <c r="D422" s="734"/>
      <c r="E422" s="734"/>
      <c r="F422" s="734"/>
    </row>
    <row r="423" spans="2:6">
      <c r="B423" s="734"/>
      <c r="C423" s="734"/>
      <c r="D423" s="734"/>
      <c r="E423" s="734"/>
      <c r="F423" s="734"/>
    </row>
    <row r="424" spans="2:6">
      <c r="B424" s="734"/>
      <c r="C424" s="734"/>
      <c r="D424" s="734"/>
      <c r="E424" s="734"/>
      <c r="F424" s="734"/>
    </row>
    <row r="425" spans="2:6">
      <c r="B425" s="734"/>
      <c r="C425" s="734"/>
      <c r="D425" s="734"/>
      <c r="E425" s="734"/>
      <c r="F425" s="734"/>
    </row>
    <row r="426" spans="2:6">
      <c r="B426" s="734"/>
      <c r="C426" s="734"/>
      <c r="D426" s="734"/>
      <c r="E426" s="734"/>
      <c r="F426" s="734"/>
    </row>
    <row r="427" spans="2:6">
      <c r="B427" s="734"/>
      <c r="C427" s="734"/>
      <c r="D427" s="734"/>
      <c r="E427" s="734"/>
      <c r="F427" s="734"/>
    </row>
    <row r="428" spans="2:6">
      <c r="B428" s="734"/>
      <c r="C428" s="734"/>
      <c r="D428" s="734"/>
      <c r="E428" s="734"/>
      <c r="F428" s="734"/>
    </row>
    <row r="429" spans="2:6">
      <c r="B429" s="734"/>
      <c r="C429" s="734"/>
      <c r="D429" s="734"/>
      <c r="E429" s="734"/>
      <c r="F429" s="734"/>
    </row>
    <row r="430" spans="2:6">
      <c r="B430" s="734"/>
      <c r="C430" s="734"/>
      <c r="D430" s="734"/>
      <c r="E430" s="734"/>
      <c r="F430" s="734"/>
    </row>
    <row r="431" spans="2:6">
      <c r="B431" s="734"/>
      <c r="C431" s="734"/>
      <c r="D431" s="734"/>
      <c r="E431" s="734"/>
      <c r="F431" s="734"/>
    </row>
    <row r="432" spans="2:6">
      <c r="B432" s="734"/>
      <c r="C432" s="734"/>
      <c r="D432" s="734"/>
      <c r="E432" s="734"/>
      <c r="F432" s="734"/>
    </row>
    <row r="433" spans="2:6">
      <c r="B433" s="734"/>
      <c r="C433" s="734"/>
      <c r="D433" s="734"/>
      <c r="E433" s="734"/>
      <c r="F433" s="734"/>
    </row>
    <row r="434" spans="2:6">
      <c r="B434" s="734"/>
      <c r="C434" s="734"/>
      <c r="D434" s="734"/>
      <c r="E434" s="734"/>
      <c r="F434" s="734"/>
    </row>
    <row r="435" spans="2:6">
      <c r="B435" s="734"/>
      <c r="C435" s="734"/>
      <c r="D435" s="734"/>
      <c r="E435" s="734"/>
      <c r="F435" s="734"/>
    </row>
    <row r="436" spans="2:6">
      <c r="B436" s="734"/>
      <c r="C436" s="734"/>
      <c r="D436" s="734"/>
      <c r="E436" s="734"/>
      <c r="F436" s="734"/>
    </row>
    <row r="437" spans="2:6">
      <c r="B437" s="734"/>
      <c r="C437" s="734"/>
      <c r="D437" s="734"/>
      <c r="E437" s="734"/>
      <c r="F437" s="734"/>
    </row>
    <row r="438" spans="2:6">
      <c r="B438" s="734"/>
      <c r="C438" s="734"/>
      <c r="D438" s="734"/>
      <c r="E438" s="734"/>
      <c r="F438" s="734"/>
    </row>
    <row r="439" spans="2:6">
      <c r="B439" s="734"/>
      <c r="C439" s="734"/>
      <c r="D439" s="734"/>
      <c r="E439" s="734"/>
      <c r="F439" s="734"/>
    </row>
    <row r="440" spans="2:6">
      <c r="B440" s="734"/>
      <c r="C440" s="734"/>
      <c r="D440" s="734"/>
      <c r="E440" s="734"/>
      <c r="F440" s="734"/>
    </row>
    <row r="441" spans="2:6">
      <c r="B441" s="734"/>
      <c r="C441" s="734"/>
      <c r="D441" s="734"/>
      <c r="E441" s="734"/>
      <c r="F441" s="734"/>
    </row>
    <row r="442" spans="2:6">
      <c r="B442" s="734"/>
      <c r="C442" s="734"/>
      <c r="D442" s="734"/>
      <c r="E442" s="734"/>
      <c r="F442" s="734"/>
    </row>
    <row r="443" spans="2:6">
      <c r="B443" s="734"/>
      <c r="C443" s="734"/>
      <c r="D443" s="734"/>
      <c r="E443" s="734"/>
      <c r="F443" s="734"/>
    </row>
    <row r="444" spans="2:6">
      <c r="B444" s="734"/>
      <c r="C444" s="734"/>
      <c r="D444" s="734"/>
      <c r="E444" s="734"/>
      <c r="F444" s="734"/>
    </row>
    <row r="445" spans="2:6">
      <c r="B445" s="734"/>
      <c r="C445" s="734"/>
      <c r="D445" s="734"/>
      <c r="E445" s="734"/>
      <c r="F445" s="734"/>
    </row>
    <row r="446" spans="2:6">
      <c r="B446" s="734"/>
      <c r="C446" s="734"/>
      <c r="D446" s="734"/>
      <c r="E446" s="734"/>
      <c r="F446" s="734"/>
    </row>
    <row r="447" spans="2:6">
      <c r="B447" s="734"/>
      <c r="C447" s="734"/>
      <c r="D447" s="734"/>
      <c r="E447" s="734"/>
      <c r="F447" s="734"/>
    </row>
    <row r="448" spans="2:6">
      <c r="B448" s="734"/>
      <c r="C448" s="734"/>
      <c r="D448" s="734"/>
      <c r="E448" s="734"/>
      <c r="F448" s="734"/>
    </row>
    <row r="449" spans="2:6">
      <c r="B449" s="734"/>
      <c r="C449" s="734"/>
      <c r="D449" s="734"/>
      <c r="E449" s="734"/>
      <c r="F449" s="734"/>
    </row>
    <row r="450" spans="2:6">
      <c r="B450" s="734"/>
      <c r="C450" s="734"/>
      <c r="D450" s="734"/>
      <c r="E450" s="734"/>
      <c r="F450" s="734"/>
    </row>
    <row r="451" spans="2:6">
      <c r="B451" s="734"/>
      <c r="C451" s="734"/>
      <c r="D451" s="734"/>
      <c r="E451" s="734"/>
      <c r="F451" s="734"/>
    </row>
    <row r="452" spans="2:6">
      <c r="B452" s="734"/>
      <c r="C452" s="734"/>
      <c r="D452" s="734"/>
      <c r="E452" s="734"/>
      <c r="F452" s="734"/>
    </row>
    <row r="453" spans="2:6">
      <c r="B453" s="734"/>
      <c r="C453" s="734"/>
      <c r="D453" s="734"/>
      <c r="E453" s="734"/>
      <c r="F453" s="734"/>
    </row>
    <row r="454" spans="2:6">
      <c r="B454" s="734"/>
      <c r="C454" s="734"/>
      <c r="D454" s="734"/>
      <c r="E454" s="734"/>
      <c r="F454" s="734"/>
    </row>
    <row r="455" spans="2:6">
      <c r="B455" s="734"/>
      <c r="C455" s="734"/>
      <c r="D455" s="734"/>
      <c r="E455" s="734"/>
      <c r="F455" s="734"/>
    </row>
    <row r="456" spans="2:6">
      <c r="B456" s="734"/>
      <c r="C456" s="734"/>
      <c r="D456" s="734"/>
      <c r="E456" s="734"/>
      <c r="F456" s="734"/>
    </row>
    <row r="457" spans="2:6">
      <c r="B457" s="734"/>
      <c r="C457" s="734"/>
      <c r="D457" s="734"/>
      <c r="E457" s="734"/>
      <c r="F457" s="734"/>
    </row>
    <row r="458" spans="2:6">
      <c r="B458" s="734"/>
      <c r="C458" s="734"/>
      <c r="D458" s="734"/>
      <c r="E458" s="734"/>
      <c r="F458" s="734"/>
    </row>
    <row r="459" spans="2:6">
      <c r="B459" s="734"/>
      <c r="C459" s="734"/>
      <c r="D459" s="734"/>
      <c r="E459" s="734"/>
      <c r="F459" s="734"/>
    </row>
    <row r="460" spans="2:6">
      <c r="B460" s="734"/>
      <c r="C460" s="734"/>
      <c r="D460" s="734"/>
      <c r="E460" s="734"/>
      <c r="F460" s="734"/>
    </row>
    <row r="461" spans="2:6">
      <c r="B461" s="734"/>
      <c r="C461" s="734"/>
      <c r="D461" s="734"/>
      <c r="E461" s="734"/>
      <c r="F461" s="734"/>
    </row>
    <row r="462" spans="2:6">
      <c r="B462" s="734"/>
      <c r="C462" s="734"/>
      <c r="D462" s="734"/>
      <c r="E462" s="734"/>
      <c r="F462" s="734"/>
    </row>
    <row r="463" spans="2:6">
      <c r="B463" s="734"/>
      <c r="C463" s="734"/>
      <c r="D463" s="734"/>
      <c r="E463" s="734"/>
      <c r="F463" s="734"/>
    </row>
    <row r="464" spans="2:6">
      <c r="B464" s="734"/>
      <c r="C464" s="734"/>
      <c r="D464" s="734"/>
      <c r="E464" s="734"/>
      <c r="F464" s="734"/>
    </row>
    <row r="465" spans="2:6">
      <c r="B465" s="734"/>
      <c r="C465" s="734"/>
      <c r="D465" s="734"/>
      <c r="E465" s="734"/>
      <c r="F465" s="734"/>
    </row>
    <row r="466" spans="2:6">
      <c r="B466" s="734"/>
      <c r="C466" s="734"/>
      <c r="D466" s="734"/>
      <c r="E466" s="734"/>
      <c r="F466" s="734"/>
    </row>
    <row r="467" spans="2:6">
      <c r="B467" s="734"/>
      <c r="C467" s="734"/>
      <c r="D467" s="734"/>
      <c r="E467" s="734"/>
      <c r="F467" s="734"/>
    </row>
    <row r="468" spans="2:6">
      <c r="B468" s="734"/>
      <c r="C468" s="734"/>
      <c r="D468" s="734"/>
      <c r="E468" s="734"/>
      <c r="F468" s="734"/>
    </row>
    <row r="469" spans="2:6">
      <c r="B469" s="734"/>
      <c r="C469" s="734"/>
      <c r="D469" s="734"/>
      <c r="E469" s="734"/>
      <c r="F469" s="734"/>
    </row>
    <row r="470" spans="2:6">
      <c r="B470" s="734"/>
      <c r="C470" s="734"/>
      <c r="D470" s="734"/>
      <c r="E470" s="734"/>
      <c r="F470" s="734"/>
    </row>
    <row r="471" spans="2:6">
      <c r="B471" s="734"/>
      <c r="C471" s="734"/>
      <c r="D471" s="734"/>
      <c r="E471" s="734"/>
      <c r="F471" s="734"/>
    </row>
    <row r="472" spans="2:6">
      <c r="B472" s="734"/>
      <c r="C472" s="734"/>
      <c r="D472" s="734"/>
      <c r="E472" s="734"/>
      <c r="F472" s="734"/>
    </row>
    <row r="473" spans="2:6">
      <c r="B473" s="734"/>
      <c r="C473" s="734"/>
      <c r="D473" s="734"/>
      <c r="E473" s="734"/>
      <c r="F473" s="734"/>
    </row>
    <row r="474" spans="2:6">
      <c r="B474" s="734"/>
      <c r="C474" s="734"/>
      <c r="D474" s="734"/>
      <c r="E474" s="734"/>
      <c r="F474" s="734"/>
    </row>
    <row r="475" spans="2:6">
      <c r="B475" s="734"/>
      <c r="C475" s="734"/>
      <c r="D475" s="734"/>
      <c r="E475" s="734"/>
      <c r="F475" s="734"/>
    </row>
    <row r="476" spans="2:6">
      <c r="B476" s="734"/>
      <c r="C476" s="734"/>
      <c r="D476" s="734"/>
      <c r="E476" s="734"/>
      <c r="F476" s="734"/>
    </row>
    <row r="477" spans="2:6">
      <c r="B477" s="734"/>
      <c r="C477" s="734"/>
      <c r="D477" s="734"/>
      <c r="E477" s="734"/>
      <c r="F477" s="734"/>
    </row>
    <row r="478" spans="2:6">
      <c r="B478" s="734"/>
      <c r="C478" s="734"/>
      <c r="D478" s="734"/>
      <c r="E478" s="734"/>
      <c r="F478" s="734"/>
    </row>
    <row r="479" spans="2:6">
      <c r="B479" s="734"/>
      <c r="C479" s="734"/>
      <c r="D479" s="734"/>
      <c r="E479" s="734"/>
      <c r="F479" s="734"/>
    </row>
    <row r="480" spans="2:6">
      <c r="B480" s="734"/>
      <c r="C480" s="734"/>
      <c r="D480" s="734"/>
      <c r="E480" s="734"/>
      <c r="F480" s="734"/>
    </row>
    <row r="481" spans="2:6">
      <c r="B481" s="734"/>
      <c r="C481" s="734"/>
      <c r="D481" s="734"/>
      <c r="E481" s="734"/>
      <c r="F481" s="734"/>
    </row>
    <row r="482" spans="2:6">
      <c r="B482" s="734"/>
      <c r="C482" s="734"/>
      <c r="D482" s="734"/>
      <c r="E482" s="734"/>
      <c r="F482" s="734"/>
    </row>
    <row r="483" spans="2:6">
      <c r="B483" s="734"/>
      <c r="C483" s="734"/>
      <c r="D483" s="734"/>
      <c r="E483" s="734"/>
      <c r="F483" s="734"/>
    </row>
    <row r="484" spans="2:6">
      <c r="B484" s="734"/>
      <c r="C484" s="734"/>
      <c r="D484" s="734"/>
      <c r="E484" s="734"/>
      <c r="F484" s="734"/>
    </row>
    <row r="485" spans="2:6">
      <c r="B485" s="734"/>
      <c r="C485" s="734"/>
      <c r="D485" s="734"/>
      <c r="E485" s="734"/>
      <c r="F485" s="734"/>
    </row>
    <row r="486" spans="2:6">
      <c r="B486" s="734"/>
      <c r="C486" s="734"/>
      <c r="D486" s="734"/>
      <c r="E486" s="734"/>
      <c r="F486" s="734"/>
    </row>
    <row r="487" spans="2:6">
      <c r="B487" s="734"/>
      <c r="C487" s="734"/>
      <c r="D487" s="734"/>
      <c r="E487" s="734"/>
      <c r="F487" s="734"/>
    </row>
    <row r="488" spans="2:6">
      <c r="B488" s="734"/>
      <c r="C488" s="734"/>
      <c r="D488" s="734"/>
      <c r="E488" s="734"/>
      <c r="F488" s="734"/>
    </row>
    <row r="489" spans="2:6">
      <c r="B489" s="734"/>
      <c r="C489" s="734"/>
      <c r="D489" s="734"/>
      <c r="E489" s="734"/>
      <c r="F489" s="734"/>
    </row>
    <row r="490" spans="2:6">
      <c r="B490" s="734"/>
      <c r="C490" s="734"/>
      <c r="D490" s="734"/>
      <c r="E490" s="734"/>
      <c r="F490" s="734"/>
    </row>
    <row r="491" spans="2:6">
      <c r="B491" s="734"/>
      <c r="C491" s="734"/>
      <c r="D491" s="734"/>
      <c r="E491" s="734"/>
      <c r="F491" s="734"/>
    </row>
    <row r="492" spans="2:6">
      <c r="B492" s="734"/>
      <c r="C492" s="734"/>
      <c r="D492" s="734"/>
      <c r="E492" s="734"/>
      <c r="F492" s="734"/>
    </row>
    <row r="493" spans="2:6">
      <c r="B493" s="734"/>
      <c r="C493" s="734"/>
      <c r="D493" s="734"/>
      <c r="E493" s="734"/>
      <c r="F493" s="734"/>
    </row>
    <row r="494" spans="2:6">
      <c r="B494" s="734"/>
      <c r="C494" s="734"/>
      <c r="D494" s="734"/>
      <c r="E494" s="734"/>
      <c r="F494" s="734"/>
    </row>
    <row r="495" spans="2:6">
      <c r="B495" s="734"/>
      <c r="C495" s="734"/>
      <c r="D495" s="734"/>
      <c r="E495" s="734"/>
      <c r="F495" s="734"/>
    </row>
    <row r="496" spans="2:6">
      <c r="B496" s="734"/>
      <c r="C496" s="734"/>
      <c r="D496" s="734"/>
      <c r="E496" s="734"/>
      <c r="F496" s="734"/>
    </row>
    <row r="497" spans="2:6">
      <c r="B497" s="734"/>
      <c r="C497" s="734"/>
      <c r="D497" s="734"/>
      <c r="E497" s="734"/>
      <c r="F497" s="734"/>
    </row>
    <row r="498" spans="2:6">
      <c r="B498" s="734"/>
      <c r="C498" s="734"/>
      <c r="D498" s="734"/>
      <c r="E498" s="734"/>
      <c r="F498" s="734"/>
    </row>
    <row r="499" spans="2:6">
      <c r="B499" s="734"/>
      <c r="C499" s="734"/>
      <c r="D499" s="734"/>
      <c r="E499" s="734"/>
      <c r="F499" s="734"/>
    </row>
    <row r="500" spans="2:6">
      <c r="B500" s="734"/>
      <c r="C500" s="734"/>
      <c r="D500" s="734"/>
      <c r="E500" s="734"/>
      <c r="F500" s="734"/>
    </row>
    <row r="501" spans="2:6">
      <c r="B501" s="734"/>
      <c r="C501" s="734"/>
      <c r="D501" s="734"/>
      <c r="E501" s="734"/>
      <c r="F501" s="734"/>
    </row>
    <row r="502" spans="2:6">
      <c r="B502" s="734"/>
      <c r="C502" s="734"/>
      <c r="D502" s="734"/>
      <c r="E502" s="734"/>
      <c r="F502" s="734"/>
    </row>
    <row r="503" spans="2:6">
      <c r="B503" s="734"/>
      <c r="C503" s="734"/>
      <c r="D503" s="734"/>
      <c r="E503" s="734"/>
      <c r="F503" s="734"/>
    </row>
    <row r="504" spans="2:6">
      <c r="B504" s="734"/>
      <c r="C504" s="734"/>
      <c r="D504" s="734"/>
      <c r="E504" s="734"/>
      <c r="F504" s="734"/>
    </row>
    <row r="505" spans="2:6">
      <c r="B505" s="734"/>
      <c r="C505" s="734"/>
      <c r="D505" s="734"/>
      <c r="E505" s="734"/>
      <c r="F505" s="734"/>
    </row>
    <row r="506" spans="2:6">
      <c r="B506" s="734"/>
      <c r="C506" s="734"/>
      <c r="D506" s="734"/>
      <c r="E506" s="734"/>
      <c r="F506" s="734"/>
    </row>
    <row r="507" spans="2:6">
      <c r="B507" s="734"/>
      <c r="C507" s="734"/>
      <c r="D507" s="734"/>
      <c r="E507" s="734"/>
      <c r="F507" s="734"/>
    </row>
    <row r="508" spans="2:6">
      <c r="B508" s="734"/>
      <c r="C508" s="734"/>
      <c r="D508" s="734"/>
      <c r="E508" s="734"/>
      <c r="F508" s="734"/>
    </row>
    <row r="509" spans="2:6">
      <c r="B509" s="734"/>
      <c r="C509" s="734"/>
      <c r="D509" s="734"/>
      <c r="E509" s="734"/>
      <c r="F509" s="734"/>
    </row>
    <row r="510" spans="2:6">
      <c r="B510" s="734"/>
      <c r="C510" s="734"/>
      <c r="D510" s="734"/>
      <c r="E510" s="734"/>
      <c r="F510" s="734"/>
    </row>
    <row r="511" spans="2:6">
      <c r="B511" s="734"/>
      <c r="C511" s="734"/>
      <c r="D511" s="734"/>
      <c r="E511" s="734"/>
      <c r="F511" s="734"/>
    </row>
    <row r="512" spans="2:6">
      <c r="B512" s="734"/>
      <c r="C512" s="734"/>
      <c r="D512" s="734"/>
      <c r="E512" s="734"/>
      <c r="F512" s="734"/>
    </row>
    <row r="513" spans="2:6">
      <c r="B513" s="734"/>
      <c r="C513" s="734"/>
      <c r="D513" s="734"/>
      <c r="E513" s="734"/>
      <c r="F513" s="734"/>
    </row>
    <row r="514" spans="2:6">
      <c r="B514" s="734"/>
      <c r="C514" s="734"/>
      <c r="D514" s="734"/>
      <c r="E514" s="734"/>
      <c r="F514" s="734"/>
    </row>
    <row r="515" spans="2:6">
      <c r="B515" s="734"/>
      <c r="C515" s="734"/>
      <c r="D515" s="734"/>
      <c r="E515" s="734"/>
      <c r="F515" s="734"/>
    </row>
    <row r="516" spans="2:6">
      <c r="B516" s="734"/>
      <c r="C516" s="734"/>
      <c r="D516" s="734"/>
      <c r="E516" s="734"/>
      <c r="F516" s="734"/>
    </row>
    <row r="517" spans="2:6">
      <c r="B517" s="734"/>
      <c r="C517" s="734"/>
      <c r="D517" s="734"/>
      <c r="E517" s="734"/>
      <c r="F517" s="734"/>
    </row>
    <row r="518" spans="2:6">
      <c r="B518" s="734"/>
      <c r="C518" s="734"/>
      <c r="D518" s="734"/>
      <c r="E518" s="734"/>
      <c r="F518" s="734"/>
    </row>
    <row r="519" spans="2:6">
      <c r="B519" s="734"/>
      <c r="C519" s="734"/>
      <c r="D519" s="734"/>
      <c r="E519" s="734"/>
      <c r="F519" s="734"/>
    </row>
    <row r="520" spans="2:6">
      <c r="B520" s="734"/>
      <c r="C520" s="734"/>
      <c r="D520" s="734"/>
      <c r="E520" s="734"/>
      <c r="F520" s="734"/>
    </row>
    <row r="521" spans="2:6">
      <c r="B521" s="734"/>
      <c r="C521" s="734"/>
      <c r="D521" s="734"/>
      <c r="E521" s="734"/>
      <c r="F521" s="734"/>
    </row>
    <row r="522" spans="2:6">
      <c r="B522" s="734"/>
      <c r="C522" s="734"/>
      <c r="D522" s="734"/>
      <c r="E522" s="734"/>
      <c r="F522" s="734"/>
    </row>
    <row r="523" spans="2:6">
      <c r="B523" s="734"/>
      <c r="C523" s="734"/>
      <c r="D523" s="734"/>
      <c r="E523" s="734"/>
      <c r="F523" s="734"/>
    </row>
    <row r="524" spans="2:6">
      <c r="B524" s="734"/>
      <c r="C524" s="734"/>
      <c r="D524" s="734"/>
      <c r="E524" s="734"/>
      <c r="F524" s="734"/>
    </row>
    <row r="525" spans="2:6">
      <c r="B525" s="734"/>
      <c r="C525" s="734"/>
      <c r="D525" s="734"/>
      <c r="E525" s="734"/>
      <c r="F525" s="734"/>
    </row>
    <row r="526" spans="2:6">
      <c r="B526" s="734"/>
      <c r="C526" s="734"/>
      <c r="D526" s="734"/>
      <c r="E526" s="734"/>
      <c r="F526" s="734"/>
    </row>
    <row r="527" spans="2:6">
      <c r="B527" s="734"/>
      <c r="C527" s="734"/>
      <c r="D527" s="734"/>
      <c r="E527" s="734"/>
      <c r="F527" s="734"/>
    </row>
    <row r="528" spans="2:6">
      <c r="B528" s="734"/>
      <c r="C528" s="734"/>
      <c r="D528" s="734"/>
      <c r="E528" s="734"/>
      <c r="F528" s="734"/>
    </row>
    <row r="529" spans="2:6">
      <c r="B529" s="734"/>
      <c r="C529" s="734"/>
      <c r="D529" s="734"/>
      <c r="E529" s="734"/>
      <c r="F529" s="734"/>
    </row>
    <row r="530" spans="2:6">
      <c r="B530" s="734"/>
      <c r="C530" s="734"/>
      <c r="D530" s="734"/>
      <c r="E530" s="734"/>
      <c r="F530" s="734"/>
    </row>
    <row r="531" spans="2:6">
      <c r="B531" s="734"/>
      <c r="C531" s="734"/>
      <c r="D531" s="734"/>
      <c r="E531" s="734"/>
      <c r="F531" s="734"/>
    </row>
    <row r="532" spans="2:6">
      <c r="B532" s="734"/>
      <c r="C532" s="734"/>
      <c r="D532" s="734"/>
      <c r="E532" s="734"/>
      <c r="F532" s="734"/>
    </row>
    <row r="533" spans="2:6">
      <c r="B533" s="734"/>
      <c r="C533" s="734"/>
      <c r="D533" s="734"/>
      <c r="E533" s="734"/>
      <c r="F533" s="734"/>
    </row>
  </sheetData>
  <printOptions horizontalCentered="1"/>
  <pageMargins left="0" right="0" top="1.1811023622047245" bottom="0" header="0" footer="0"/>
  <pageSetup paperSize="9" scale="6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1"/>
  <sheetViews>
    <sheetView topLeftCell="A43" zoomScale="75" workbookViewId="0">
      <selection sqref="A1:N20"/>
    </sheetView>
  </sheetViews>
  <sheetFormatPr defaultRowHeight="12.75"/>
  <cols>
    <col min="1" max="1" width="15.85546875" style="610" customWidth="1"/>
    <col min="2" max="3" width="10.5703125" style="610" customWidth="1"/>
    <col min="4" max="4" width="9.85546875" style="610" customWidth="1"/>
    <col min="5" max="5" width="9.28515625" style="610" customWidth="1"/>
    <col min="6" max="6" width="70.5703125" style="610" customWidth="1"/>
    <col min="7" max="7" width="20.85546875" style="610" customWidth="1"/>
    <col min="8" max="8" width="21.5703125" style="610" customWidth="1"/>
    <col min="9" max="9" width="20.7109375" style="610" customWidth="1"/>
    <col min="10" max="10" width="14.140625" style="610" customWidth="1"/>
    <col min="11" max="256" width="9.140625" style="610"/>
    <col min="257" max="257" width="15.85546875" style="610" customWidth="1"/>
    <col min="258" max="259" width="10.5703125" style="610" customWidth="1"/>
    <col min="260" max="260" width="9.85546875" style="610" customWidth="1"/>
    <col min="261" max="261" width="9.28515625" style="610" customWidth="1"/>
    <col min="262" max="262" width="70.5703125" style="610" customWidth="1"/>
    <col min="263" max="263" width="20.85546875" style="610" customWidth="1"/>
    <col min="264" max="264" width="21.5703125" style="610" customWidth="1"/>
    <col min="265" max="265" width="20.7109375" style="610" customWidth="1"/>
    <col min="266" max="266" width="14.140625" style="610" customWidth="1"/>
    <col min="267" max="512" width="9.140625" style="610"/>
    <col min="513" max="513" width="15.85546875" style="610" customWidth="1"/>
    <col min="514" max="515" width="10.5703125" style="610" customWidth="1"/>
    <col min="516" max="516" width="9.85546875" style="610" customWidth="1"/>
    <col min="517" max="517" width="9.28515625" style="610" customWidth="1"/>
    <col min="518" max="518" width="70.5703125" style="610" customWidth="1"/>
    <col min="519" max="519" width="20.85546875" style="610" customWidth="1"/>
    <col min="520" max="520" width="21.5703125" style="610" customWidth="1"/>
    <col min="521" max="521" width="20.7109375" style="610" customWidth="1"/>
    <col min="522" max="522" width="14.140625" style="610" customWidth="1"/>
    <col min="523" max="768" width="9.140625" style="610"/>
    <col min="769" max="769" width="15.85546875" style="610" customWidth="1"/>
    <col min="770" max="771" width="10.5703125" style="610" customWidth="1"/>
    <col min="772" max="772" width="9.85546875" style="610" customWidth="1"/>
    <col min="773" max="773" width="9.28515625" style="610" customWidth="1"/>
    <col min="774" max="774" width="70.5703125" style="610" customWidth="1"/>
    <col min="775" max="775" width="20.85546875" style="610" customWidth="1"/>
    <col min="776" max="776" width="21.5703125" style="610" customWidth="1"/>
    <col min="777" max="777" width="20.7109375" style="610" customWidth="1"/>
    <col min="778" max="778" width="14.140625" style="610" customWidth="1"/>
    <col min="779" max="1024" width="9.140625" style="610"/>
    <col min="1025" max="1025" width="15.85546875" style="610" customWidth="1"/>
    <col min="1026" max="1027" width="10.5703125" style="610" customWidth="1"/>
    <col min="1028" max="1028" width="9.85546875" style="610" customWidth="1"/>
    <col min="1029" max="1029" width="9.28515625" style="610" customWidth="1"/>
    <col min="1030" max="1030" width="70.5703125" style="610" customWidth="1"/>
    <col min="1031" max="1031" width="20.85546875" style="610" customWidth="1"/>
    <col min="1032" max="1032" width="21.5703125" style="610" customWidth="1"/>
    <col min="1033" max="1033" width="20.7109375" style="610" customWidth="1"/>
    <col min="1034" max="1034" width="14.140625" style="610" customWidth="1"/>
    <col min="1035" max="1280" width="9.140625" style="610"/>
    <col min="1281" max="1281" width="15.85546875" style="610" customWidth="1"/>
    <col min="1282" max="1283" width="10.5703125" style="610" customWidth="1"/>
    <col min="1284" max="1284" width="9.85546875" style="610" customWidth="1"/>
    <col min="1285" max="1285" width="9.28515625" style="610" customWidth="1"/>
    <col min="1286" max="1286" width="70.5703125" style="610" customWidth="1"/>
    <col min="1287" max="1287" width="20.85546875" style="610" customWidth="1"/>
    <col min="1288" max="1288" width="21.5703125" style="610" customWidth="1"/>
    <col min="1289" max="1289" width="20.7109375" style="610" customWidth="1"/>
    <col min="1290" max="1290" width="14.140625" style="610" customWidth="1"/>
    <col min="1291" max="1536" width="9.140625" style="610"/>
    <col min="1537" max="1537" width="15.85546875" style="610" customWidth="1"/>
    <col min="1538" max="1539" width="10.5703125" style="610" customWidth="1"/>
    <col min="1540" max="1540" width="9.85546875" style="610" customWidth="1"/>
    <col min="1541" max="1541" width="9.28515625" style="610" customWidth="1"/>
    <col min="1542" max="1542" width="70.5703125" style="610" customWidth="1"/>
    <col min="1543" max="1543" width="20.85546875" style="610" customWidth="1"/>
    <col min="1544" max="1544" width="21.5703125" style="610" customWidth="1"/>
    <col min="1545" max="1545" width="20.7109375" style="610" customWidth="1"/>
    <col min="1546" max="1546" width="14.140625" style="610" customWidth="1"/>
    <col min="1547" max="1792" width="9.140625" style="610"/>
    <col min="1793" max="1793" width="15.85546875" style="610" customWidth="1"/>
    <col min="1794" max="1795" width="10.5703125" style="610" customWidth="1"/>
    <col min="1796" max="1796" width="9.85546875" style="610" customWidth="1"/>
    <col min="1797" max="1797" width="9.28515625" style="610" customWidth="1"/>
    <col min="1798" max="1798" width="70.5703125" style="610" customWidth="1"/>
    <col min="1799" max="1799" width="20.85546875" style="610" customWidth="1"/>
    <col min="1800" max="1800" width="21.5703125" style="610" customWidth="1"/>
    <col min="1801" max="1801" width="20.7109375" style="610" customWidth="1"/>
    <col min="1802" max="1802" width="14.140625" style="610" customWidth="1"/>
    <col min="1803" max="2048" width="9.140625" style="610"/>
    <col min="2049" max="2049" width="15.85546875" style="610" customWidth="1"/>
    <col min="2050" max="2051" width="10.5703125" style="610" customWidth="1"/>
    <col min="2052" max="2052" width="9.85546875" style="610" customWidth="1"/>
    <col min="2053" max="2053" width="9.28515625" style="610" customWidth="1"/>
    <col min="2054" max="2054" width="70.5703125" style="610" customWidth="1"/>
    <col min="2055" max="2055" width="20.85546875" style="610" customWidth="1"/>
    <col min="2056" max="2056" width="21.5703125" style="610" customWidth="1"/>
    <col min="2057" max="2057" width="20.7109375" style="610" customWidth="1"/>
    <col min="2058" max="2058" width="14.140625" style="610" customWidth="1"/>
    <col min="2059" max="2304" width="9.140625" style="610"/>
    <col min="2305" max="2305" width="15.85546875" style="610" customWidth="1"/>
    <col min="2306" max="2307" width="10.5703125" style="610" customWidth="1"/>
    <col min="2308" max="2308" width="9.85546875" style="610" customWidth="1"/>
    <col min="2309" max="2309" width="9.28515625" style="610" customWidth="1"/>
    <col min="2310" max="2310" width="70.5703125" style="610" customWidth="1"/>
    <col min="2311" max="2311" width="20.85546875" style="610" customWidth="1"/>
    <col min="2312" max="2312" width="21.5703125" style="610" customWidth="1"/>
    <col min="2313" max="2313" width="20.7109375" style="610" customWidth="1"/>
    <col min="2314" max="2314" width="14.140625" style="610" customWidth="1"/>
    <col min="2315" max="2560" width="9.140625" style="610"/>
    <col min="2561" max="2561" width="15.85546875" style="610" customWidth="1"/>
    <col min="2562" max="2563" width="10.5703125" style="610" customWidth="1"/>
    <col min="2564" max="2564" width="9.85546875" style="610" customWidth="1"/>
    <col min="2565" max="2565" width="9.28515625" style="610" customWidth="1"/>
    <col min="2566" max="2566" width="70.5703125" style="610" customWidth="1"/>
    <col min="2567" max="2567" width="20.85546875" style="610" customWidth="1"/>
    <col min="2568" max="2568" width="21.5703125" style="610" customWidth="1"/>
    <col min="2569" max="2569" width="20.7109375" style="610" customWidth="1"/>
    <col min="2570" max="2570" width="14.140625" style="610" customWidth="1"/>
    <col min="2571" max="2816" width="9.140625" style="610"/>
    <col min="2817" max="2817" width="15.85546875" style="610" customWidth="1"/>
    <col min="2818" max="2819" width="10.5703125" style="610" customWidth="1"/>
    <col min="2820" max="2820" width="9.85546875" style="610" customWidth="1"/>
    <col min="2821" max="2821" width="9.28515625" style="610" customWidth="1"/>
    <col min="2822" max="2822" width="70.5703125" style="610" customWidth="1"/>
    <col min="2823" max="2823" width="20.85546875" style="610" customWidth="1"/>
    <col min="2824" max="2824" width="21.5703125" style="610" customWidth="1"/>
    <col min="2825" max="2825" width="20.7109375" style="610" customWidth="1"/>
    <col min="2826" max="2826" width="14.140625" style="610" customWidth="1"/>
    <col min="2827" max="3072" width="9.140625" style="610"/>
    <col min="3073" max="3073" width="15.85546875" style="610" customWidth="1"/>
    <col min="3074" max="3075" width="10.5703125" style="610" customWidth="1"/>
    <col min="3076" max="3076" width="9.85546875" style="610" customWidth="1"/>
    <col min="3077" max="3077" width="9.28515625" style="610" customWidth="1"/>
    <col min="3078" max="3078" width="70.5703125" style="610" customWidth="1"/>
    <col min="3079" max="3079" width="20.85546875" style="610" customWidth="1"/>
    <col min="3080" max="3080" width="21.5703125" style="610" customWidth="1"/>
    <col min="3081" max="3081" width="20.7109375" style="610" customWidth="1"/>
    <col min="3082" max="3082" width="14.140625" style="610" customWidth="1"/>
    <col min="3083" max="3328" width="9.140625" style="610"/>
    <col min="3329" max="3329" width="15.85546875" style="610" customWidth="1"/>
    <col min="3330" max="3331" width="10.5703125" style="610" customWidth="1"/>
    <col min="3332" max="3332" width="9.85546875" style="610" customWidth="1"/>
    <col min="3333" max="3333" width="9.28515625" style="610" customWidth="1"/>
    <col min="3334" max="3334" width="70.5703125" style="610" customWidth="1"/>
    <col min="3335" max="3335" width="20.85546875" style="610" customWidth="1"/>
    <col min="3336" max="3336" width="21.5703125" style="610" customWidth="1"/>
    <col min="3337" max="3337" width="20.7109375" style="610" customWidth="1"/>
    <col min="3338" max="3338" width="14.140625" style="610" customWidth="1"/>
    <col min="3339" max="3584" width="9.140625" style="610"/>
    <col min="3585" max="3585" width="15.85546875" style="610" customWidth="1"/>
    <col min="3586" max="3587" width="10.5703125" style="610" customWidth="1"/>
    <col min="3588" max="3588" width="9.85546875" style="610" customWidth="1"/>
    <col min="3589" max="3589" width="9.28515625" style="610" customWidth="1"/>
    <col min="3590" max="3590" width="70.5703125" style="610" customWidth="1"/>
    <col min="3591" max="3591" width="20.85546875" style="610" customWidth="1"/>
    <col min="3592" max="3592" width="21.5703125" style="610" customWidth="1"/>
    <col min="3593" max="3593" width="20.7109375" style="610" customWidth="1"/>
    <col min="3594" max="3594" width="14.140625" style="610" customWidth="1"/>
    <col min="3595" max="3840" width="9.140625" style="610"/>
    <col min="3841" max="3841" width="15.85546875" style="610" customWidth="1"/>
    <col min="3842" max="3843" width="10.5703125" style="610" customWidth="1"/>
    <col min="3844" max="3844" width="9.85546875" style="610" customWidth="1"/>
    <col min="3845" max="3845" width="9.28515625" style="610" customWidth="1"/>
    <col min="3846" max="3846" width="70.5703125" style="610" customWidth="1"/>
    <col min="3847" max="3847" width="20.85546875" style="610" customWidth="1"/>
    <col min="3848" max="3848" width="21.5703125" style="610" customWidth="1"/>
    <col min="3849" max="3849" width="20.7109375" style="610" customWidth="1"/>
    <col min="3850" max="3850" width="14.140625" style="610" customWidth="1"/>
    <col min="3851" max="4096" width="9.140625" style="610"/>
    <col min="4097" max="4097" width="15.85546875" style="610" customWidth="1"/>
    <col min="4098" max="4099" width="10.5703125" style="610" customWidth="1"/>
    <col min="4100" max="4100" width="9.85546875" style="610" customWidth="1"/>
    <col min="4101" max="4101" width="9.28515625" style="610" customWidth="1"/>
    <col min="4102" max="4102" width="70.5703125" style="610" customWidth="1"/>
    <col min="4103" max="4103" width="20.85546875" style="610" customWidth="1"/>
    <col min="4104" max="4104" width="21.5703125" style="610" customWidth="1"/>
    <col min="4105" max="4105" width="20.7109375" style="610" customWidth="1"/>
    <col min="4106" max="4106" width="14.140625" style="610" customWidth="1"/>
    <col min="4107" max="4352" width="9.140625" style="610"/>
    <col min="4353" max="4353" width="15.85546875" style="610" customWidth="1"/>
    <col min="4354" max="4355" width="10.5703125" style="610" customWidth="1"/>
    <col min="4356" max="4356" width="9.85546875" style="610" customWidth="1"/>
    <col min="4357" max="4357" width="9.28515625" style="610" customWidth="1"/>
    <col min="4358" max="4358" width="70.5703125" style="610" customWidth="1"/>
    <col min="4359" max="4359" width="20.85546875" style="610" customWidth="1"/>
    <col min="4360" max="4360" width="21.5703125" style="610" customWidth="1"/>
    <col min="4361" max="4361" width="20.7109375" style="610" customWidth="1"/>
    <col min="4362" max="4362" width="14.140625" style="610" customWidth="1"/>
    <col min="4363" max="4608" width="9.140625" style="610"/>
    <col min="4609" max="4609" width="15.85546875" style="610" customWidth="1"/>
    <col min="4610" max="4611" width="10.5703125" style="610" customWidth="1"/>
    <col min="4612" max="4612" width="9.85546875" style="610" customWidth="1"/>
    <col min="4613" max="4613" width="9.28515625" style="610" customWidth="1"/>
    <col min="4614" max="4614" width="70.5703125" style="610" customWidth="1"/>
    <col min="4615" max="4615" width="20.85546875" style="610" customWidth="1"/>
    <col min="4616" max="4616" width="21.5703125" style="610" customWidth="1"/>
    <col min="4617" max="4617" width="20.7109375" style="610" customWidth="1"/>
    <col min="4618" max="4618" width="14.140625" style="610" customWidth="1"/>
    <col min="4619" max="4864" width="9.140625" style="610"/>
    <col min="4865" max="4865" width="15.85546875" style="610" customWidth="1"/>
    <col min="4866" max="4867" width="10.5703125" style="610" customWidth="1"/>
    <col min="4868" max="4868" width="9.85546875" style="610" customWidth="1"/>
    <col min="4869" max="4869" width="9.28515625" style="610" customWidth="1"/>
    <col min="4870" max="4870" width="70.5703125" style="610" customWidth="1"/>
    <col min="4871" max="4871" width="20.85546875" style="610" customWidth="1"/>
    <col min="4872" max="4872" width="21.5703125" style="610" customWidth="1"/>
    <col min="4873" max="4873" width="20.7109375" style="610" customWidth="1"/>
    <col min="4874" max="4874" width="14.140625" style="610" customWidth="1"/>
    <col min="4875" max="5120" width="9.140625" style="610"/>
    <col min="5121" max="5121" width="15.85546875" style="610" customWidth="1"/>
    <col min="5122" max="5123" width="10.5703125" style="610" customWidth="1"/>
    <col min="5124" max="5124" width="9.85546875" style="610" customWidth="1"/>
    <col min="5125" max="5125" width="9.28515625" style="610" customWidth="1"/>
    <col min="5126" max="5126" width="70.5703125" style="610" customWidth="1"/>
    <col min="5127" max="5127" width="20.85546875" style="610" customWidth="1"/>
    <col min="5128" max="5128" width="21.5703125" style="610" customWidth="1"/>
    <col min="5129" max="5129" width="20.7109375" style="610" customWidth="1"/>
    <col min="5130" max="5130" width="14.140625" style="610" customWidth="1"/>
    <col min="5131" max="5376" width="9.140625" style="610"/>
    <col min="5377" max="5377" width="15.85546875" style="610" customWidth="1"/>
    <col min="5378" max="5379" width="10.5703125" style="610" customWidth="1"/>
    <col min="5380" max="5380" width="9.85546875" style="610" customWidth="1"/>
    <col min="5381" max="5381" width="9.28515625" style="610" customWidth="1"/>
    <col min="5382" max="5382" width="70.5703125" style="610" customWidth="1"/>
    <col min="5383" max="5383" width="20.85546875" style="610" customWidth="1"/>
    <col min="5384" max="5384" width="21.5703125" style="610" customWidth="1"/>
    <col min="5385" max="5385" width="20.7109375" style="610" customWidth="1"/>
    <col min="5386" max="5386" width="14.140625" style="610" customWidth="1"/>
    <col min="5387" max="5632" width="9.140625" style="610"/>
    <col min="5633" max="5633" width="15.85546875" style="610" customWidth="1"/>
    <col min="5634" max="5635" width="10.5703125" style="610" customWidth="1"/>
    <col min="5636" max="5636" width="9.85546875" style="610" customWidth="1"/>
    <col min="5637" max="5637" width="9.28515625" style="610" customWidth="1"/>
    <col min="5638" max="5638" width="70.5703125" style="610" customWidth="1"/>
    <col min="5639" max="5639" width="20.85546875" style="610" customWidth="1"/>
    <col min="5640" max="5640" width="21.5703125" style="610" customWidth="1"/>
    <col min="5641" max="5641" width="20.7109375" style="610" customWidth="1"/>
    <col min="5642" max="5642" width="14.140625" style="610" customWidth="1"/>
    <col min="5643" max="5888" width="9.140625" style="610"/>
    <col min="5889" max="5889" width="15.85546875" style="610" customWidth="1"/>
    <col min="5890" max="5891" width="10.5703125" style="610" customWidth="1"/>
    <col min="5892" max="5892" width="9.85546875" style="610" customWidth="1"/>
    <col min="5893" max="5893" width="9.28515625" style="610" customWidth="1"/>
    <col min="5894" max="5894" width="70.5703125" style="610" customWidth="1"/>
    <col min="5895" max="5895" width="20.85546875" style="610" customWidth="1"/>
    <col min="5896" max="5896" width="21.5703125" style="610" customWidth="1"/>
    <col min="5897" max="5897" width="20.7109375" style="610" customWidth="1"/>
    <col min="5898" max="5898" width="14.140625" style="610" customWidth="1"/>
    <col min="5899" max="6144" width="9.140625" style="610"/>
    <col min="6145" max="6145" width="15.85546875" style="610" customWidth="1"/>
    <col min="6146" max="6147" width="10.5703125" style="610" customWidth="1"/>
    <col min="6148" max="6148" width="9.85546875" style="610" customWidth="1"/>
    <col min="6149" max="6149" width="9.28515625" style="610" customWidth="1"/>
    <col min="6150" max="6150" width="70.5703125" style="610" customWidth="1"/>
    <col min="6151" max="6151" width="20.85546875" style="610" customWidth="1"/>
    <col min="6152" max="6152" width="21.5703125" style="610" customWidth="1"/>
    <col min="6153" max="6153" width="20.7109375" style="610" customWidth="1"/>
    <col min="6154" max="6154" width="14.140625" style="610" customWidth="1"/>
    <col min="6155" max="6400" width="9.140625" style="610"/>
    <col min="6401" max="6401" width="15.85546875" style="610" customWidth="1"/>
    <col min="6402" max="6403" width="10.5703125" style="610" customWidth="1"/>
    <col min="6404" max="6404" width="9.85546875" style="610" customWidth="1"/>
    <col min="6405" max="6405" width="9.28515625" style="610" customWidth="1"/>
    <col min="6406" max="6406" width="70.5703125" style="610" customWidth="1"/>
    <col min="6407" max="6407" width="20.85546875" style="610" customWidth="1"/>
    <col min="6408" max="6408" width="21.5703125" style="610" customWidth="1"/>
    <col min="6409" max="6409" width="20.7109375" style="610" customWidth="1"/>
    <col min="6410" max="6410" width="14.140625" style="610" customWidth="1"/>
    <col min="6411" max="6656" width="9.140625" style="610"/>
    <col min="6657" max="6657" width="15.85546875" style="610" customWidth="1"/>
    <col min="6658" max="6659" width="10.5703125" style="610" customWidth="1"/>
    <col min="6660" max="6660" width="9.85546875" style="610" customWidth="1"/>
    <col min="6661" max="6661" width="9.28515625" style="610" customWidth="1"/>
    <col min="6662" max="6662" width="70.5703125" style="610" customWidth="1"/>
    <col min="6663" max="6663" width="20.85546875" style="610" customWidth="1"/>
    <col min="6664" max="6664" width="21.5703125" style="610" customWidth="1"/>
    <col min="6665" max="6665" width="20.7109375" style="610" customWidth="1"/>
    <col min="6666" max="6666" width="14.140625" style="610" customWidth="1"/>
    <col min="6667" max="6912" width="9.140625" style="610"/>
    <col min="6913" max="6913" width="15.85546875" style="610" customWidth="1"/>
    <col min="6914" max="6915" width="10.5703125" style="610" customWidth="1"/>
    <col min="6916" max="6916" width="9.85546875" style="610" customWidth="1"/>
    <col min="6917" max="6917" width="9.28515625" style="610" customWidth="1"/>
    <col min="6918" max="6918" width="70.5703125" style="610" customWidth="1"/>
    <col min="6919" max="6919" width="20.85546875" style="610" customWidth="1"/>
    <col min="6920" max="6920" width="21.5703125" style="610" customWidth="1"/>
    <col min="6921" max="6921" width="20.7109375" style="610" customWidth="1"/>
    <col min="6922" max="6922" width="14.140625" style="610" customWidth="1"/>
    <col min="6923" max="7168" width="9.140625" style="610"/>
    <col min="7169" max="7169" width="15.85546875" style="610" customWidth="1"/>
    <col min="7170" max="7171" width="10.5703125" style="610" customWidth="1"/>
    <col min="7172" max="7172" width="9.85546875" style="610" customWidth="1"/>
    <col min="7173" max="7173" width="9.28515625" style="610" customWidth="1"/>
    <col min="7174" max="7174" width="70.5703125" style="610" customWidth="1"/>
    <col min="7175" max="7175" width="20.85546875" style="610" customWidth="1"/>
    <col min="7176" max="7176" width="21.5703125" style="610" customWidth="1"/>
    <col min="7177" max="7177" width="20.7109375" style="610" customWidth="1"/>
    <col min="7178" max="7178" width="14.140625" style="610" customWidth="1"/>
    <col min="7179" max="7424" width="9.140625" style="610"/>
    <col min="7425" max="7425" width="15.85546875" style="610" customWidth="1"/>
    <col min="7426" max="7427" width="10.5703125" style="610" customWidth="1"/>
    <col min="7428" max="7428" width="9.85546875" style="610" customWidth="1"/>
    <col min="7429" max="7429" width="9.28515625" style="610" customWidth="1"/>
    <col min="7430" max="7430" width="70.5703125" style="610" customWidth="1"/>
    <col min="7431" max="7431" width="20.85546875" style="610" customWidth="1"/>
    <col min="7432" max="7432" width="21.5703125" style="610" customWidth="1"/>
    <col min="7433" max="7433" width="20.7109375" style="610" customWidth="1"/>
    <col min="7434" max="7434" width="14.140625" style="610" customWidth="1"/>
    <col min="7435" max="7680" width="9.140625" style="610"/>
    <col min="7681" max="7681" width="15.85546875" style="610" customWidth="1"/>
    <col min="7682" max="7683" width="10.5703125" style="610" customWidth="1"/>
    <col min="7684" max="7684" width="9.85546875" style="610" customWidth="1"/>
    <col min="7685" max="7685" width="9.28515625" style="610" customWidth="1"/>
    <col min="7686" max="7686" width="70.5703125" style="610" customWidth="1"/>
    <col min="7687" max="7687" width="20.85546875" style="610" customWidth="1"/>
    <col min="7688" max="7688" width="21.5703125" style="610" customWidth="1"/>
    <col min="7689" max="7689" width="20.7109375" style="610" customWidth="1"/>
    <col min="7690" max="7690" width="14.140625" style="610" customWidth="1"/>
    <col min="7691" max="7936" width="9.140625" style="610"/>
    <col min="7937" max="7937" width="15.85546875" style="610" customWidth="1"/>
    <col min="7938" max="7939" width="10.5703125" style="610" customWidth="1"/>
    <col min="7940" max="7940" width="9.85546875" style="610" customWidth="1"/>
    <col min="7941" max="7941" width="9.28515625" style="610" customWidth="1"/>
    <col min="7942" max="7942" width="70.5703125" style="610" customWidth="1"/>
    <col min="7943" max="7943" width="20.85546875" style="610" customWidth="1"/>
    <col min="7944" max="7944" width="21.5703125" style="610" customWidth="1"/>
    <col min="7945" max="7945" width="20.7109375" style="610" customWidth="1"/>
    <col min="7946" max="7946" width="14.140625" style="610" customWidth="1"/>
    <col min="7947" max="8192" width="9.140625" style="610"/>
    <col min="8193" max="8193" width="15.85546875" style="610" customWidth="1"/>
    <col min="8194" max="8195" width="10.5703125" style="610" customWidth="1"/>
    <col min="8196" max="8196" width="9.85546875" style="610" customWidth="1"/>
    <col min="8197" max="8197" width="9.28515625" style="610" customWidth="1"/>
    <col min="8198" max="8198" width="70.5703125" style="610" customWidth="1"/>
    <col min="8199" max="8199" width="20.85546875" style="610" customWidth="1"/>
    <col min="8200" max="8200" width="21.5703125" style="610" customWidth="1"/>
    <col min="8201" max="8201" width="20.7109375" style="610" customWidth="1"/>
    <col min="8202" max="8202" width="14.140625" style="610" customWidth="1"/>
    <col min="8203" max="8448" width="9.140625" style="610"/>
    <col min="8449" max="8449" width="15.85546875" style="610" customWidth="1"/>
    <col min="8450" max="8451" width="10.5703125" style="610" customWidth="1"/>
    <col min="8452" max="8452" width="9.85546875" style="610" customWidth="1"/>
    <col min="8453" max="8453" width="9.28515625" style="610" customWidth="1"/>
    <col min="8454" max="8454" width="70.5703125" style="610" customWidth="1"/>
    <col min="8455" max="8455" width="20.85546875" style="610" customWidth="1"/>
    <col min="8456" max="8456" width="21.5703125" style="610" customWidth="1"/>
    <col min="8457" max="8457" width="20.7109375" style="610" customWidth="1"/>
    <col min="8458" max="8458" width="14.140625" style="610" customWidth="1"/>
    <col min="8459" max="8704" width="9.140625" style="610"/>
    <col min="8705" max="8705" width="15.85546875" style="610" customWidth="1"/>
    <col min="8706" max="8707" width="10.5703125" style="610" customWidth="1"/>
    <col min="8708" max="8708" width="9.85546875" style="610" customWidth="1"/>
    <col min="8709" max="8709" width="9.28515625" style="610" customWidth="1"/>
    <col min="8710" max="8710" width="70.5703125" style="610" customWidth="1"/>
    <col min="8711" max="8711" width="20.85546875" style="610" customWidth="1"/>
    <col min="8712" max="8712" width="21.5703125" style="610" customWidth="1"/>
    <col min="8713" max="8713" width="20.7109375" style="610" customWidth="1"/>
    <col min="8714" max="8714" width="14.140625" style="610" customWidth="1"/>
    <col min="8715" max="8960" width="9.140625" style="610"/>
    <col min="8961" max="8961" width="15.85546875" style="610" customWidth="1"/>
    <col min="8962" max="8963" width="10.5703125" style="610" customWidth="1"/>
    <col min="8964" max="8964" width="9.85546875" style="610" customWidth="1"/>
    <col min="8965" max="8965" width="9.28515625" style="610" customWidth="1"/>
    <col min="8966" max="8966" width="70.5703125" style="610" customWidth="1"/>
    <col min="8967" max="8967" width="20.85546875" style="610" customWidth="1"/>
    <col min="8968" max="8968" width="21.5703125" style="610" customWidth="1"/>
    <col min="8969" max="8969" width="20.7109375" style="610" customWidth="1"/>
    <col min="8970" max="8970" width="14.140625" style="610" customWidth="1"/>
    <col min="8971" max="9216" width="9.140625" style="610"/>
    <col min="9217" max="9217" width="15.85546875" style="610" customWidth="1"/>
    <col min="9218" max="9219" width="10.5703125" style="610" customWidth="1"/>
    <col min="9220" max="9220" width="9.85546875" style="610" customWidth="1"/>
    <col min="9221" max="9221" width="9.28515625" style="610" customWidth="1"/>
    <col min="9222" max="9222" width="70.5703125" style="610" customWidth="1"/>
    <col min="9223" max="9223" width="20.85546875" style="610" customWidth="1"/>
    <col min="9224" max="9224" width="21.5703125" style="610" customWidth="1"/>
    <col min="9225" max="9225" width="20.7109375" style="610" customWidth="1"/>
    <col min="9226" max="9226" width="14.140625" style="610" customWidth="1"/>
    <col min="9227" max="9472" width="9.140625" style="610"/>
    <col min="9473" max="9473" width="15.85546875" style="610" customWidth="1"/>
    <col min="9474" max="9475" width="10.5703125" style="610" customWidth="1"/>
    <col min="9476" max="9476" width="9.85546875" style="610" customWidth="1"/>
    <col min="9477" max="9477" width="9.28515625" style="610" customWidth="1"/>
    <col min="9478" max="9478" width="70.5703125" style="610" customWidth="1"/>
    <col min="9479" max="9479" width="20.85546875" style="610" customWidth="1"/>
    <col min="9480" max="9480" width="21.5703125" style="610" customWidth="1"/>
    <col min="9481" max="9481" width="20.7109375" style="610" customWidth="1"/>
    <col min="9482" max="9482" width="14.140625" style="610" customWidth="1"/>
    <col min="9483" max="9728" width="9.140625" style="610"/>
    <col min="9729" max="9729" width="15.85546875" style="610" customWidth="1"/>
    <col min="9730" max="9731" width="10.5703125" style="610" customWidth="1"/>
    <col min="9732" max="9732" width="9.85546875" style="610" customWidth="1"/>
    <col min="9733" max="9733" width="9.28515625" style="610" customWidth="1"/>
    <col min="9734" max="9734" width="70.5703125" style="610" customWidth="1"/>
    <col min="9735" max="9735" width="20.85546875" style="610" customWidth="1"/>
    <col min="9736" max="9736" width="21.5703125" style="610" customWidth="1"/>
    <col min="9737" max="9737" width="20.7109375" style="610" customWidth="1"/>
    <col min="9738" max="9738" width="14.140625" style="610" customWidth="1"/>
    <col min="9739" max="9984" width="9.140625" style="610"/>
    <col min="9985" max="9985" width="15.85546875" style="610" customWidth="1"/>
    <col min="9986" max="9987" width="10.5703125" style="610" customWidth="1"/>
    <col min="9988" max="9988" width="9.85546875" style="610" customWidth="1"/>
    <col min="9989" max="9989" width="9.28515625" style="610" customWidth="1"/>
    <col min="9990" max="9990" width="70.5703125" style="610" customWidth="1"/>
    <col min="9991" max="9991" width="20.85546875" style="610" customWidth="1"/>
    <col min="9992" max="9992" width="21.5703125" style="610" customWidth="1"/>
    <col min="9993" max="9993" width="20.7109375" style="610" customWidth="1"/>
    <col min="9994" max="9994" width="14.140625" style="610" customWidth="1"/>
    <col min="9995" max="10240" width="9.140625" style="610"/>
    <col min="10241" max="10241" width="15.85546875" style="610" customWidth="1"/>
    <col min="10242" max="10243" width="10.5703125" style="610" customWidth="1"/>
    <col min="10244" max="10244" width="9.85546875" style="610" customWidth="1"/>
    <col min="10245" max="10245" width="9.28515625" style="610" customWidth="1"/>
    <col min="10246" max="10246" width="70.5703125" style="610" customWidth="1"/>
    <col min="10247" max="10247" width="20.85546875" style="610" customWidth="1"/>
    <col min="10248" max="10248" width="21.5703125" style="610" customWidth="1"/>
    <col min="10249" max="10249" width="20.7109375" style="610" customWidth="1"/>
    <col min="10250" max="10250" width="14.140625" style="610" customWidth="1"/>
    <col min="10251" max="10496" width="9.140625" style="610"/>
    <col min="10497" max="10497" width="15.85546875" style="610" customWidth="1"/>
    <col min="10498" max="10499" width="10.5703125" style="610" customWidth="1"/>
    <col min="10500" max="10500" width="9.85546875" style="610" customWidth="1"/>
    <col min="10501" max="10501" width="9.28515625" style="610" customWidth="1"/>
    <col min="10502" max="10502" width="70.5703125" style="610" customWidth="1"/>
    <col min="10503" max="10503" width="20.85546875" style="610" customWidth="1"/>
    <col min="10504" max="10504" width="21.5703125" style="610" customWidth="1"/>
    <col min="10505" max="10505" width="20.7109375" style="610" customWidth="1"/>
    <col min="10506" max="10506" width="14.140625" style="610" customWidth="1"/>
    <col min="10507" max="10752" width="9.140625" style="610"/>
    <col min="10753" max="10753" width="15.85546875" style="610" customWidth="1"/>
    <col min="10754" max="10755" width="10.5703125" style="610" customWidth="1"/>
    <col min="10756" max="10756" width="9.85546875" style="610" customWidth="1"/>
    <col min="10757" max="10757" width="9.28515625" style="610" customWidth="1"/>
    <col min="10758" max="10758" width="70.5703125" style="610" customWidth="1"/>
    <col min="10759" max="10759" width="20.85546875" style="610" customWidth="1"/>
    <col min="10760" max="10760" width="21.5703125" style="610" customWidth="1"/>
    <col min="10761" max="10761" width="20.7109375" style="610" customWidth="1"/>
    <col min="10762" max="10762" width="14.140625" style="610" customWidth="1"/>
    <col min="10763" max="11008" width="9.140625" style="610"/>
    <col min="11009" max="11009" width="15.85546875" style="610" customWidth="1"/>
    <col min="11010" max="11011" width="10.5703125" style="610" customWidth="1"/>
    <col min="11012" max="11012" width="9.85546875" style="610" customWidth="1"/>
    <col min="11013" max="11013" width="9.28515625" style="610" customWidth="1"/>
    <col min="11014" max="11014" width="70.5703125" style="610" customWidth="1"/>
    <col min="11015" max="11015" width="20.85546875" style="610" customWidth="1"/>
    <col min="11016" max="11016" width="21.5703125" style="610" customWidth="1"/>
    <col min="11017" max="11017" width="20.7109375" style="610" customWidth="1"/>
    <col min="11018" max="11018" width="14.140625" style="610" customWidth="1"/>
    <col min="11019" max="11264" width="9.140625" style="610"/>
    <col min="11265" max="11265" width="15.85546875" style="610" customWidth="1"/>
    <col min="11266" max="11267" width="10.5703125" style="610" customWidth="1"/>
    <col min="11268" max="11268" width="9.85546875" style="610" customWidth="1"/>
    <col min="11269" max="11269" width="9.28515625" style="610" customWidth="1"/>
    <col min="11270" max="11270" width="70.5703125" style="610" customWidth="1"/>
    <col min="11271" max="11271" width="20.85546875" style="610" customWidth="1"/>
    <col min="11272" max="11272" width="21.5703125" style="610" customWidth="1"/>
    <col min="11273" max="11273" width="20.7109375" style="610" customWidth="1"/>
    <col min="11274" max="11274" width="14.140625" style="610" customWidth="1"/>
    <col min="11275" max="11520" width="9.140625" style="610"/>
    <col min="11521" max="11521" width="15.85546875" style="610" customWidth="1"/>
    <col min="11522" max="11523" width="10.5703125" style="610" customWidth="1"/>
    <col min="11524" max="11524" width="9.85546875" style="610" customWidth="1"/>
    <col min="11525" max="11525" width="9.28515625" style="610" customWidth="1"/>
    <col min="11526" max="11526" width="70.5703125" style="610" customWidth="1"/>
    <col min="11527" max="11527" width="20.85546875" style="610" customWidth="1"/>
    <col min="11528" max="11528" width="21.5703125" style="610" customWidth="1"/>
    <col min="11529" max="11529" width="20.7109375" style="610" customWidth="1"/>
    <col min="11530" max="11530" width="14.140625" style="610" customWidth="1"/>
    <col min="11531" max="11776" width="9.140625" style="610"/>
    <col min="11777" max="11777" width="15.85546875" style="610" customWidth="1"/>
    <col min="11778" max="11779" width="10.5703125" style="610" customWidth="1"/>
    <col min="11780" max="11780" width="9.85546875" style="610" customWidth="1"/>
    <col min="11781" max="11781" width="9.28515625" style="610" customWidth="1"/>
    <col min="11782" max="11782" width="70.5703125" style="610" customWidth="1"/>
    <col min="11783" max="11783" width="20.85546875" style="610" customWidth="1"/>
    <col min="11784" max="11784" width="21.5703125" style="610" customWidth="1"/>
    <col min="11785" max="11785" width="20.7109375" style="610" customWidth="1"/>
    <col min="11786" max="11786" width="14.140625" style="610" customWidth="1"/>
    <col min="11787" max="12032" width="9.140625" style="610"/>
    <col min="12033" max="12033" width="15.85546875" style="610" customWidth="1"/>
    <col min="12034" max="12035" width="10.5703125" style="610" customWidth="1"/>
    <col min="12036" max="12036" width="9.85546875" style="610" customWidth="1"/>
    <col min="12037" max="12037" width="9.28515625" style="610" customWidth="1"/>
    <col min="12038" max="12038" width="70.5703125" style="610" customWidth="1"/>
    <col min="12039" max="12039" width="20.85546875" style="610" customWidth="1"/>
    <col min="12040" max="12040" width="21.5703125" style="610" customWidth="1"/>
    <col min="12041" max="12041" width="20.7109375" style="610" customWidth="1"/>
    <col min="12042" max="12042" width="14.140625" style="610" customWidth="1"/>
    <col min="12043" max="12288" width="9.140625" style="610"/>
    <col min="12289" max="12289" width="15.85546875" style="610" customWidth="1"/>
    <col min="12290" max="12291" width="10.5703125" style="610" customWidth="1"/>
    <col min="12292" max="12292" width="9.85546875" style="610" customWidth="1"/>
    <col min="12293" max="12293" width="9.28515625" style="610" customWidth="1"/>
    <col min="12294" max="12294" width="70.5703125" style="610" customWidth="1"/>
    <col min="12295" max="12295" width="20.85546875" style="610" customWidth="1"/>
    <col min="12296" max="12296" width="21.5703125" style="610" customWidth="1"/>
    <col min="12297" max="12297" width="20.7109375" style="610" customWidth="1"/>
    <col min="12298" max="12298" width="14.140625" style="610" customWidth="1"/>
    <col min="12299" max="12544" width="9.140625" style="610"/>
    <col min="12545" max="12545" width="15.85546875" style="610" customWidth="1"/>
    <col min="12546" max="12547" width="10.5703125" style="610" customWidth="1"/>
    <col min="12548" max="12548" width="9.85546875" style="610" customWidth="1"/>
    <col min="12549" max="12549" width="9.28515625" style="610" customWidth="1"/>
    <col min="12550" max="12550" width="70.5703125" style="610" customWidth="1"/>
    <col min="12551" max="12551" width="20.85546875" style="610" customWidth="1"/>
    <col min="12552" max="12552" width="21.5703125" style="610" customWidth="1"/>
    <col min="12553" max="12553" width="20.7109375" style="610" customWidth="1"/>
    <col min="12554" max="12554" width="14.140625" style="610" customWidth="1"/>
    <col min="12555" max="12800" width="9.140625" style="610"/>
    <col min="12801" max="12801" width="15.85546875" style="610" customWidth="1"/>
    <col min="12802" max="12803" width="10.5703125" style="610" customWidth="1"/>
    <col min="12804" max="12804" width="9.85546875" style="610" customWidth="1"/>
    <col min="12805" max="12805" width="9.28515625" style="610" customWidth="1"/>
    <col min="12806" max="12806" width="70.5703125" style="610" customWidth="1"/>
    <col min="12807" max="12807" width="20.85546875" style="610" customWidth="1"/>
    <col min="12808" max="12808" width="21.5703125" style="610" customWidth="1"/>
    <col min="12809" max="12809" width="20.7109375" style="610" customWidth="1"/>
    <col min="12810" max="12810" width="14.140625" style="610" customWidth="1"/>
    <col min="12811" max="13056" width="9.140625" style="610"/>
    <col min="13057" max="13057" width="15.85546875" style="610" customWidth="1"/>
    <col min="13058" max="13059" width="10.5703125" style="610" customWidth="1"/>
    <col min="13060" max="13060" width="9.85546875" style="610" customWidth="1"/>
    <col min="13061" max="13061" width="9.28515625" style="610" customWidth="1"/>
    <col min="13062" max="13062" width="70.5703125" style="610" customWidth="1"/>
    <col min="13063" max="13063" width="20.85546875" style="610" customWidth="1"/>
    <col min="13064" max="13064" width="21.5703125" style="610" customWidth="1"/>
    <col min="13065" max="13065" width="20.7109375" style="610" customWidth="1"/>
    <col min="13066" max="13066" width="14.140625" style="610" customWidth="1"/>
    <col min="13067" max="13312" width="9.140625" style="610"/>
    <col min="13313" max="13313" width="15.85546875" style="610" customWidth="1"/>
    <col min="13314" max="13315" width="10.5703125" style="610" customWidth="1"/>
    <col min="13316" max="13316" width="9.85546875" style="610" customWidth="1"/>
    <col min="13317" max="13317" width="9.28515625" style="610" customWidth="1"/>
    <col min="13318" max="13318" width="70.5703125" style="610" customWidth="1"/>
    <col min="13319" max="13319" width="20.85546875" style="610" customWidth="1"/>
    <col min="13320" max="13320" width="21.5703125" style="610" customWidth="1"/>
    <col min="13321" max="13321" width="20.7109375" style="610" customWidth="1"/>
    <col min="13322" max="13322" width="14.140625" style="610" customWidth="1"/>
    <col min="13323" max="13568" width="9.140625" style="610"/>
    <col min="13569" max="13569" width="15.85546875" style="610" customWidth="1"/>
    <col min="13570" max="13571" width="10.5703125" style="610" customWidth="1"/>
    <col min="13572" max="13572" width="9.85546875" style="610" customWidth="1"/>
    <col min="13573" max="13573" width="9.28515625" style="610" customWidth="1"/>
    <col min="13574" max="13574" width="70.5703125" style="610" customWidth="1"/>
    <col min="13575" max="13575" width="20.85546875" style="610" customWidth="1"/>
    <col min="13576" max="13576" width="21.5703125" style="610" customWidth="1"/>
    <col min="13577" max="13577" width="20.7109375" style="610" customWidth="1"/>
    <col min="13578" max="13578" width="14.140625" style="610" customWidth="1"/>
    <col min="13579" max="13824" width="9.140625" style="610"/>
    <col min="13825" max="13825" width="15.85546875" style="610" customWidth="1"/>
    <col min="13826" max="13827" width="10.5703125" style="610" customWidth="1"/>
    <col min="13828" max="13828" width="9.85546875" style="610" customWidth="1"/>
    <col min="13829" max="13829" width="9.28515625" style="610" customWidth="1"/>
    <col min="13830" max="13830" width="70.5703125" style="610" customWidth="1"/>
    <col min="13831" max="13831" width="20.85546875" style="610" customWidth="1"/>
    <col min="13832" max="13832" width="21.5703125" style="610" customWidth="1"/>
    <col min="13833" max="13833" width="20.7109375" style="610" customWidth="1"/>
    <col min="13834" max="13834" width="14.140625" style="610" customWidth="1"/>
    <col min="13835" max="14080" width="9.140625" style="610"/>
    <col min="14081" max="14081" width="15.85546875" style="610" customWidth="1"/>
    <col min="14082" max="14083" width="10.5703125" style="610" customWidth="1"/>
    <col min="14084" max="14084" width="9.85546875" style="610" customWidth="1"/>
    <col min="14085" max="14085" width="9.28515625" style="610" customWidth="1"/>
    <col min="14086" max="14086" width="70.5703125" style="610" customWidth="1"/>
    <col min="14087" max="14087" width="20.85546875" style="610" customWidth="1"/>
    <col min="14088" max="14088" width="21.5703125" style="610" customWidth="1"/>
    <col min="14089" max="14089" width="20.7109375" style="610" customWidth="1"/>
    <col min="14090" max="14090" width="14.140625" style="610" customWidth="1"/>
    <col min="14091" max="14336" width="9.140625" style="610"/>
    <col min="14337" max="14337" width="15.85546875" style="610" customWidth="1"/>
    <col min="14338" max="14339" width="10.5703125" style="610" customWidth="1"/>
    <col min="14340" max="14340" width="9.85546875" style="610" customWidth="1"/>
    <col min="14341" max="14341" width="9.28515625" style="610" customWidth="1"/>
    <col min="14342" max="14342" width="70.5703125" style="610" customWidth="1"/>
    <col min="14343" max="14343" width="20.85546875" style="610" customWidth="1"/>
    <col min="14344" max="14344" width="21.5703125" style="610" customWidth="1"/>
    <col min="14345" max="14345" width="20.7109375" style="610" customWidth="1"/>
    <col min="14346" max="14346" width="14.140625" style="610" customWidth="1"/>
    <col min="14347" max="14592" width="9.140625" style="610"/>
    <col min="14593" max="14593" width="15.85546875" style="610" customWidth="1"/>
    <col min="14594" max="14595" width="10.5703125" style="610" customWidth="1"/>
    <col min="14596" max="14596" width="9.85546875" style="610" customWidth="1"/>
    <col min="14597" max="14597" width="9.28515625" style="610" customWidth="1"/>
    <col min="14598" max="14598" width="70.5703125" style="610" customWidth="1"/>
    <col min="14599" max="14599" width="20.85546875" style="610" customWidth="1"/>
    <col min="14600" max="14600" width="21.5703125" style="610" customWidth="1"/>
    <col min="14601" max="14601" width="20.7109375" style="610" customWidth="1"/>
    <col min="14602" max="14602" width="14.140625" style="610" customWidth="1"/>
    <col min="14603" max="14848" width="9.140625" style="610"/>
    <col min="14849" max="14849" width="15.85546875" style="610" customWidth="1"/>
    <col min="14850" max="14851" width="10.5703125" style="610" customWidth="1"/>
    <col min="14852" max="14852" width="9.85546875" style="610" customWidth="1"/>
    <col min="14853" max="14853" width="9.28515625" style="610" customWidth="1"/>
    <col min="14854" max="14854" width="70.5703125" style="610" customWidth="1"/>
    <col min="14855" max="14855" width="20.85546875" style="610" customWidth="1"/>
    <col min="14856" max="14856" width="21.5703125" style="610" customWidth="1"/>
    <col min="14857" max="14857" width="20.7109375" style="610" customWidth="1"/>
    <col min="14858" max="14858" width="14.140625" style="610" customWidth="1"/>
    <col min="14859" max="15104" width="9.140625" style="610"/>
    <col min="15105" max="15105" width="15.85546875" style="610" customWidth="1"/>
    <col min="15106" max="15107" width="10.5703125" style="610" customWidth="1"/>
    <col min="15108" max="15108" width="9.85546875" style="610" customWidth="1"/>
    <col min="15109" max="15109" width="9.28515625" style="610" customWidth="1"/>
    <col min="15110" max="15110" width="70.5703125" style="610" customWidth="1"/>
    <col min="15111" max="15111" width="20.85546875" style="610" customWidth="1"/>
    <col min="15112" max="15112" width="21.5703125" style="610" customWidth="1"/>
    <col min="15113" max="15113" width="20.7109375" style="610" customWidth="1"/>
    <col min="15114" max="15114" width="14.140625" style="610" customWidth="1"/>
    <col min="15115" max="15360" width="9.140625" style="610"/>
    <col min="15361" max="15361" width="15.85546875" style="610" customWidth="1"/>
    <col min="15362" max="15363" width="10.5703125" style="610" customWidth="1"/>
    <col min="15364" max="15364" width="9.85546875" style="610" customWidth="1"/>
    <col min="15365" max="15365" width="9.28515625" style="610" customWidth="1"/>
    <col min="15366" max="15366" width="70.5703125" style="610" customWidth="1"/>
    <col min="15367" max="15367" width="20.85546875" style="610" customWidth="1"/>
    <col min="15368" max="15368" width="21.5703125" style="610" customWidth="1"/>
    <col min="15369" max="15369" width="20.7109375" style="610" customWidth="1"/>
    <col min="15370" max="15370" width="14.140625" style="610" customWidth="1"/>
    <col min="15371" max="15616" width="9.140625" style="610"/>
    <col min="15617" max="15617" width="15.85546875" style="610" customWidth="1"/>
    <col min="15618" max="15619" width="10.5703125" style="610" customWidth="1"/>
    <col min="15620" max="15620" width="9.85546875" style="610" customWidth="1"/>
    <col min="15621" max="15621" width="9.28515625" style="610" customWidth="1"/>
    <col min="15622" max="15622" width="70.5703125" style="610" customWidth="1"/>
    <col min="15623" max="15623" width="20.85546875" style="610" customWidth="1"/>
    <col min="15624" max="15624" width="21.5703125" style="610" customWidth="1"/>
    <col min="15625" max="15625" width="20.7109375" style="610" customWidth="1"/>
    <col min="15626" max="15626" width="14.140625" style="610" customWidth="1"/>
    <col min="15627" max="15872" width="9.140625" style="610"/>
    <col min="15873" max="15873" width="15.85546875" style="610" customWidth="1"/>
    <col min="15874" max="15875" width="10.5703125" style="610" customWidth="1"/>
    <col min="15876" max="15876" width="9.85546875" style="610" customWidth="1"/>
    <col min="15877" max="15877" width="9.28515625" style="610" customWidth="1"/>
    <col min="15878" max="15878" width="70.5703125" style="610" customWidth="1"/>
    <col min="15879" max="15879" width="20.85546875" style="610" customWidth="1"/>
    <col min="15880" max="15880" width="21.5703125" style="610" customWidth="1"/>
    <col min="15881" max="15881" width="20.7109375" style="610" customWidth="1"/>
    <col min="15882" max="15882" width="14.140625" style="610" customWidth="1"/>
    <col min="15883" max="16128" width="9.140625" style="610"/>
    <col min="16129" max="16129" width="15.85546875" style="610" customWidth="1"/>
    <col min="16130" max="16131" width="10.5703125" style="610" customWidth="1"/>
    <col min="16132" max="16132" width="9.85546875" style="610" customWidth="1"/>
    <col min="16133" max="16133" width="9.28515625" style="610" customWidth="1"/>
    <col min="16134" max="16134" width="70.5703125" style="610" customWidth="1"/>
    <col min="16135" max="16135" width="20.85546875" style="610" customWidth="1"/>
    <col min="16136" max="16136" width="21.5703125" style="610" customWidth="1"/>
    <col min="16137" max="16137" width="20.7109375" style="610" customWidth="1"/>
    <col min="16138" max="16138" width="14.140625" style="610" customWidth="1"/>
    <col min="16139" max="16384" width="9.140625" style="610"/>
  </cols>
  <sheetData>
    <row r="1" spans="1:10" ht="15">
      <c r="G1" s="611"/>
      <c r="H1" s="611"/>
    </row>
    <row r="3" spans="1:10" ht="23.25">
      <c r="A3" s="612" t="s">
        <v>765</v>
      </c>
      <c r="B3" s="613"/>
      <c r="C3" s="613"/>
      <c r="D3" s="613"/>
      <c r="E3" s="613"/>
      <c r="F3" s="613"/>
      <c r="G3" s="613"/>
      <c r="H3" s="613"/>
      <c r="I3" s="614"/>
      <c r="J3" s="614"/>
    </row>
    <row r="4" spans="1:10" ht="24.75" customHeight="1">
      <c r="A4" s="612" t="s">
        <v>549</v>
      </c>
      <c r="B4" s="612"/>
      <c r="C4" s="612"/>
      <c r="D4" s="612"/>
      <c r="E4" s="615"/>
      <c r="F4" s="615"/>
      <c r="G4" s="614"/>
      <c r="H4" s="614"/>
      <c r="I4" s="614"/>
    </row>
    <row r="5" spans="1:10" ht="15.75" thickBot="1">
      <c r="B5" s="616"/>
      <c r="C5" s="616"/>
      <c r="G5" s="617"/>
      <c r="H5" s="617"/>
      <c r="I5" s="611"/>
      <c r="J5" s="618" t="s">
        <v>493</v>
      </c>
    </row>
    <row r="6" spans="1:10" ht="24" customHeight="1">
      <c r="A6" s="619" t="s">
        <v>550</v>
      </c>
      <c r="B6" s="620" t="s">
        <v>551</v>
      </c>
      <c r="C6" s="621"/>
      <c r="D6" s="621"/>
      <c r="E6" s="622"/>
      <c r="F6" s="623" t="s">
        <v>552</v>
      </c>
      <c r="G6" s="623" t="s">
        <v>553</v>
      </c>
      <c r="H6" s="623" t="s">
        <v>554</v>
      </c>
      <c r="I6" s="623" t="s">
        <v>513</v>
      </c>
      <c r="J6" s="623" t="s">
        <v>555</v>
      </c>
    </row>
    <row r="7" spans="1:10" ht="17.25" customHeight="1">
      <c r="A7" s="624" t="s">
        <v>556</v>
      </c>
      <c r="B7" s="625" t="s">
        <v>557</v>
      </c>
      <c r="C7" s="626" t="s">
        <v>558</v>
      </c>
      <c r="D7" s="627" t="s">
        <v>559</v>
      </c>
      <c r="E7" s="628" t="s">
        <v>560</v>
      </c>
      <c r="F7" s="629"/>
      <c r="G7" s="630" t="s">
        <v>515</v>
      </c>
      <c r="H7" s="630" t="s">
        <v>561</v>
      </c>
      <c r="I7" s="630" t="s">
        <v>562</v>
      </c>
      <c r="J7" s="630" t="s">
        <v>563</v>
      </c>
    </row>
    <row r="8" spans="1:10" ht="15">
      <c r="A8" s="631" t="s">
        <v>564</v>
      </c>
      <c r="B8" s="632" t="s">
        <v>565</v>
      </c>
      <c r="C8" s="626"/>
      <c r="D8" s="626"/>
      <c r="E8" s="633" t="s">
        <v>566</v>
      </c>
      <c r="F8" s="634"/>
      <c r="G8" s="630" t="s">
        <v>522</v>
      </c>
      <c r="H8" s="630" t="s">
        <v>567</v>
      </c>
      <c r="I8" s="635" t="s">
        <v>568</v>
      </c>
      <c r="J8" s="636" t="s">
        <v>569</v>
      </c>
    </row>
    <row r="9" spans="1:10" ht="15.75" thickBot="1">
      <c r="A9" s="631" t="s">
        <v>570</v>
      </c>
      <c r="B9" s="637"/>
      <c r="C9" s="638"/>
      <c r="D9" s="638"/>
      <c r="E9" s="639"/>
      <c r="F9" s="640"/>
      <c r="G9" s="635"/>
      <c r="H9" s="641" t="s">
        <v>571</v>
      </c>
      <c r="I9" s="642" t="s">
        <v>572</v>
      </c>
      <c r="J9" s="643"/>
    </row>
    <row r="10" spans="1:10" ht="15" thickBot="1">
      <c r="A10" s="644" t="s">
        <v>0</v>
      </c>
      <c r="B10" s="645" t="s">
        <v>573</v>
      </c>
      <c r="C10" s="646" t="s">
        <v>574</v>
      </c>
      <c r="D10" s="646" t="s">
        <v>575</v>
      </c>
      <c r="E10" s="647" t="s">
        <v>576</v>
      </c>
      <c r="F10" s="647" t="s">
        <v>577</v>
      </c>
      <c r="G10" s="647">
        <v>1</v>
      </c>
      <c r="H10" s="647">
        <v>2</v>
      </c>
      <c r="I10" s="647">
        <v>3</v>
      </c>
      <c r="J10" s="647">
        <v>4</v>
      </c>
    </row>
    <row r="11" spans="1:10" ht="24.75" customHeight="1">
      <c r="A11" s="648" t="s">
        <v>578</v>
      </c>
      <c r="B11" s="649" t="s">
        <v>579</v>
      </c>
      <c r="C11" s="650"/>
      <c r="D11" s="651"/>
      <c r="E11" s="652"/>
      <c r="F11" s="653" t="s">
        <v>532</v>
      </c>
      <c r="G11" s="654">
        <f>SUM(G12+G18+G19+G72)</f>
        <v>52094203</v>
      </c>
      <c r="H11" s="654">
        <f>SUM(H12+H18+H19+H72)</f>
        <v>56910823</v>
      </c>
      <c r="I11" s="654">
        <f>SUM(I12+I18+I19+I72)</f>
        <v>37410415</v>
      </c>
      <c r="J11" s="655">
        <f t="shared" ref="J11:J17" si="0">SUM($I11/H11)*100</f>
        <v>65.735150236713324</v>
      </c>
    </row>
    <row r="12" spans="1:10" ht="18.95" customHeight="1">
      <c r="A12" s="656" t="s">
        <v>578</v>
      </c>
      <c r="B12" s="657"/>
      <c r="C12" s="658" t="s">
        <v>580</v>
      </c>
      <c r="D12" s="658"/>
      <c r="E12" s="659"/>
      <c r="F12" s="660" t="s">
        <v>581</v>
      </c>
      <c r="G12" s="661">
        <f>SUM(G13+G14+G16+G17)</f>
        <v>18474516</v>
      </c>
      <c r="H12" s="661">
        <f>SUM(H13+H14+H16+H17)</f>
        <v>18540288</v>
      </c>
      <c r="I12" s="661">
        <f>SUM(I13+I14+I16+I17)</f>
        <v>12061390</v>
      </c>
      <c r="J12" s="662">
        <f t="shared" si="0"/>
        <v>65.055030428869287</v>
      </c>
    </row>
    <row r="13" spans="1:10" ht="18.95" customHeight="1">
      <c r="A13" s="663" t="s">
        <v>578</v>
      </c>
      <c r="B13" s="657"/>
      <c r="C13" s="658"/>
      <c r="D13" s="664" t="s">
        <v>582</v>
      </c>
      <c r="E13" s="665"/>
      <c r="F13" s="666" t="s">
        <v>583</v>
      </c>
      <c r="G13" s="667">
        <v>15501389</v>
      </c>
      <c r="H13" s="667">
        <v>15567161</v>
      </c>
      <c r="I13" s="667">
        <v>11545377</v>
      </c>
      <c r="J13" s="668">
        <f t="shared" si="0"/>
        <v>74.164948894663581</v>
      </c>
    </row>
    <row r="14" spans="1:10" ht="18.95" customHeight="1">
      <c r="A14" s="663" t="s">
        <v>578</v>
      </c>
      <c r="B14" s="657"/>
      <c r="C14" s="658"/>
      <c r="D14" s="664" t="s">
        <v>584</v>
      </c>
      <c r="E14" s="665"/>
      <c r="F14" s="666" t="s">
        <v>585</v>
      </c>
      <c r="G14" s="667">
        <f>SUM(G15:G15)</f>
        <v>115993</v>
      </c>
      <c r="H14" s="667">
        <f>SUM(H15:H15)</f>
        <v>115993</v>
      </c>
      <c r="I14" s="667">
        <f>SUM(I15:I15)</f>
        <v>99615</v>
      </c>
      <c r="J14" s="668">
        <f t="shared" si="0"/>
        <v>85.880182424801504</v>
      </c>
    </row>
    <row r="15" spans="1:10" ht="18.95" customHeight="1">
      <c r="A15" s="669" t="s">
        <v>578</v>
      </c>
      <c r="B15" s="670"/>
      <c r="C15" s="671"/>
      <c r="D15" s="672"/>
      <c r="E15" s="673" t="s">
        <v>586</v>
      </c>
      <c r="F15" s="674" t="s">
        <v>587</v>
      </c>
      <c r="G15" s="675">
        <v>115993</v>
      </c>
      <c r="H15" s="675">
        <v>115993</v>
      </c>
      <c r="I15" s="675">
        <v>99615</v>
      </c>
      <c r="J15" s="676">
        <f t="shared" si="0"/>
        <v>85.880182424801504</v>
      </c>
    </row>
    <row r="16" spans="1:10" ht="18.95" customHeight="1">
      <c r="A16" s="663" t="s">
        <v>578</v>
      </c>
      <c r="B16" s="657"/>
      <c r="C16" s="658"/>
      <c r="D16" s="664" t="s">
        <v>588</v>
      </c>
      <c r="E16" s="665"/>
      <c r="F16" s="666" t="s">
        <v>589</v>
      </c>
      <c r="G16" s="667">
        <v>3000</v>
      </c>
      <c r="H16" s="667">
        <v>3000</v>
      </c>
      <c r="I16" s="667">
        <v>2337</v>
      </c>
      <c r="J16" s="668">
        <f t="shared" si="0"/>
        <v>77.900000000000006</v>
      </c>
    </row>
    <row r="17" spans="1:10" ht="18.95" customHeight="1">
      <c r="A17" s="663" t="s">
        <v>578</v>
      </c>
      <c r="B17" s="657"/>
      <c r="C17" s="658"/>
      <c r="D17" s="664" t="s">
        <v>590</v>
      </c>
      <c r="E17" s="665"/>
      <c r="F17" s="666" t="s">
        <v>591</v>
      </c>
      <c r="G17" s="667">
        <v>2854134</v>
      </c>
      <c r="H17" s="667">
        <v>2854134</v>
      </c>
      <c r="I17" s="667">
        <v>414061</v>
      </c>
      <c r="J17" s="668">
        <f t="shared" si="0"/>
        <v>14.507412756373736</v>
      </c>
    </row>
    <row r="18" spans="1:10" ht="18.95" customHeight="1">
      <c r="A18" s="656" t="s">
        <v>578</v>
      </c>
      <c r="B18" s="677"/>
      <c r="C18" s="678" t="s">
        <v>596</v>
      </c>
      <c r="D18" s="678"/>
      <c r="E18" s="679"/>
      <c r="F18" s="680" t="s">
        <v>597</v>
      </c>
      <c r="G18" s="681">
        <v>7233970</v>
      </c>
      <c r="H18" s="681">
        <v>7204797</v>
      </c>
      <c r="I18" s="682">
        <v>4699054</v>
      </c>
      <c r="J18" s="662">
        <f>SUM($I18/H18)*100</f>
        <v>65.221185274199954</v>
      </c>
    </row>
    <row r="19" spans="1:10" ht="18.95" customHeight="1">
      <c r="A19" s="656" t="s">
        <v>578</v>
      </c>
      <c r="B19" s="677"/>
      <c r="C19" s="691" t="s">
        <v>620</v>
      </c>
      <c r="D19" s="678"/>
      <c r="E19" s="692"/>
      <c r="F19" s="680" t="s">
        <v>621</v>
      </c>
      <c r="G19" s="693">
        <f>SUM(G20+G23+G28+G38+G50+G44+G53)</f>
        <v>25973667</v>
      </c>
      <c r="H19" s="693">
        <f>SUM(H20+H23+H28+H38+H50+H44+H53)</f>
        <v>30812453</v>
      </c>
      <c r="I19" s="693">
        <f>SUM(I20+I23+I28+I38+I50+I44+I53)</f>
        <v>20394710</v>
      </c>
      <c r="J19" s="662">
        <f>SUM($I19/H19)*100</f>
        <v>66.189829157711017</v>
      </c>
    </row>
    <row r="20" spans="1:10" ht="18.95" customHeight="1">
      <c r="A20" s="663" t="s">
        <v>578</v>
      </c>
      <c r="B20" s="695"/>
      <c r="C20" s="696"/>
      <c r="D20" s="664" t="s">
        <v>622</v>
      </c>
      <c r="E20" s="697"/>
      <c r="F20" s="666" t="s">
        <v>623</v>
      </c>
      <c r="G20" s="698">
        <f>SUM(G21:G22)</f>
        <v>82720</v>
      </c>
      <c r="H20" s="698">
        <f>SUM(H21:H22)</f>
        <v>82720</v>
      </c>
      <c r="I20" s="698">
        <f>SUM(I21:I22)</f>
        <v>42535</v>
      </c>
      <c r="J20" s="668">
        <f>SUM($I20/H20)*100</f>
        <v>51.42045454545454</v>
      </c>
    </row>
    <row r="21" spans="1:10" ht="18.95" customHeight="1">
      <c r="A21" s="669" t="s">
        <v>578</v>
      </c>
      <c r="B21" s="695"/>
      <c r="C21" s="699"/>
      <c r="D21" s="700"/>
      <c r="E21" s="701">
        <v>631001</v>
      </c>
      <c r="F21" s="702" t="s">
        <v>624</v>
      </c>
      <c r="G21" s="703">
        <v>52720</v>
      </c>
      <c r="H21" s="703">
        <v>52720</v>
      </c>
      <c r="I21" s="703">
        <v>32406</v>
      </c>
      <c r="J21" s="676">
        <f>SUM($I21/H21)*100</f>
        <v>61.468133535660087</v>
      </c>
    </row>
    <row r="22" spans="1:10" ht="18.95" customHeight="1">
      <c r="A22" s="669" t="s">
        <v>578</v>
      </c>
      <c r="B22" s="695"/>
      <c r="C22" s="699"/>
      <c r="D22" s="700"/>
      <c r="E22" s="701">
        <v>631002</v>
      </c>
      <c r="F22" s="702" t="s">
        <v>625</v>
      </c>
      <c r="G22" s="703">
        <v>30000</v>
      </c>
      <c r="H22" s="703">
        <v>30000</v>
      </c>
      <c r="I22" s="703">
        <v>10129</v>
      </c>
      <c r="J22" s="676">
        <f>SUM($I22/H22)*100</f>
        <v>33.763333333333335</v>
      </c>
    </row>
    <row r="23" spans="1:10" ht="18.95" customHeight="1">
      <c r="A23" s="663" t="s">
        <v>578</v>
      </c>
      <c r="B23" s="695"/>
      <c r="C23" s="696"/>
      <c r="D23" s="664" t="s">
        <v>627</v>
      </c>
      <c r="E23" s="697"/>
      <c r="F23" s="666" t="s">
        <v>628</v>
      </c>
      <c r="G23" s="698">
        <f>SUM(G24:G27)</f>
        <v>9113905</v>
      </c>
      <c r="H23" s="698">
        <f>SUM(H24:H27)</f>
        <v>9795595</v>
      </c>
      <c r="I23" s="698">
        <f>SUM(I24:I27)</f>
        <v>6878494</v>
      </c>
      <c r="J23" s="668">
        <f t="shared" ref="J23:J79" si="1">SUM($I23/H23)*100</f>
        <v>70.220277583954825</v>
      </c>
    </row>
    <row r="24" spans="1:10" ht="18.95" customHeight="1">
      <c r="A24" s="669" t="s">
        <v>578</v>
      </c>
      <c r="B24" s="695"/>
      <c r="C24" s="696"/>
      <c r="D24" s="704"/>
      <c r="E24" s="705">
        <v>632001</v>
      </c>
      <c r="F24" s="706" t="s">
        <v>629</v>
      </c>
      <c r="G24" s="703">
        <v>556915</v>
      </c>
      <c r="H24" s="703">
        <v>633395</v>
      </c>
      <c r="I24" s="703">
        <v>465599</v>
      </c>
      <c r="J24" s="676">
        <f t="shared" si="1"/>
        <v>73.508474174882977</v>
      </c>
    </row>
    <row r="25" spans="1:10" ht="18.95" customHeight="1">
      <c r="A25" s="669" t="s">
        <v>578</v>
      </c>
      <c r="B25" s="695"/>
      <c r="C25" s="696"/>
      <c r="D25" s="704"/>
      <c r="E25" s="705">
        <v>632002</v>
      </c>
      <c r="F25" s="706" t="s">
        <v>630</v>
      </c>
      <c r="G25" s="703">
        <v>63250</v>
      </c>
      <c r="H25" s="703">
        <v>74250</v>
      </c>
      <c r="I25" s="703">
        <v>47106</v>
      </c>
      <c r="J25" s="676">
        <f t="shared" si="1"/>
        <v>63.442424242424245</v>
      </c>
    </row>
    <row r="26" spans="1:10" ht="18.95" customHeight="1">
      <c r="A26" s="669" t="s">
        <v>578</v>
      </c>
      <c r="B26" s="695"/>
      <c r="C26" s="696"/>
      <c r="D26" s="704"/>
      <c r="E26" s="705">
        <v>632003</v>
      </c>
      <c r="F26" s="707" t="s">
        <v>631</v>
      </c>
      <c r="G26" s="703">
        <v>6714740</v>
      </c>
      <c r="H26" s="703">
        <v>7287950</v>
      </c>
      <c r="I26" s="703">
        <v>5047117</v>
      </c>
      <c r="J26" s="676">
        <f t="shared" si="1"/>
        <v>69.2529037658052</v>
      </c>
    </row>
    <row r="27" spans="1:10" ht="18.95" customHeight="1">
      <c r="A27" s="669" t="s">
        <v>578</v>
      </c>
      <c r="B27" s="695"/>
      <c r="C27" s="696"/>
      <c r="D27" s="704"/>
      <c r="E27" s="705">
        <v>632004</v>
      </c>
      <c r="F27" s="707" t="s">
        <v>632</v>
      </c>
      <c r="G27" s="703">
        <v>1779000</v>
      </c>
      <c r="H27" s="703">
        <v>1800000</v>
      </c>
      <c r="I27" s="703">
        <v>1318672</v>
      </c>
      <c r="J27" s="676">
        <f t="shared" si="1"/>
        <v>73.259555555555551</v>
      </c>
    </row>
    <row r="28" spans="1:10" ht="18.95" customHeight="1">
      <c r="A28" s="663" t="s">
        <v>578</v>
      </c>
      <c r="B28" s="695"/>
      <c r="C28" s="696"/>
      <c r="D28" s="664" t="s">
        <v>633</v>
      </c>
      <c r="E28" s="697"/>
      <c r="F28" s="666" t="s">
        <v>634</v>
      </c>
      <c r="G28" s="698">
        <f>SUM(G29:G37)</f>
        <v>820849</v>
      </c>
      <c r="H28" s="698">
        <f>SUM(H29:H37)</f>
        <v>1158949</v>
      </c>
      <c r="I28" s="698">
        <f>SUM(I29:I37)</f>
        <v>467235</v>
      </c>
      <c r="J28" s="668">
        <f t="shared" si="1"/>
        <v>40.315406458782917</v>
      </c>
    </row>
    <row r="29" spans="1:10" ht="18.95" customHeight="1">
      <c r="A29" s="669" t="s">
        <v>578</v>
      </c>
      <c r="B29" s="695"/>
      <c r="C29" s="696"/>
      <c r="D29" s="708"/>
      <c r="E29" s="709" t="s">
        <v>635</v>
      </c>
      <c r="F29" s="710" t="s">
        <v>636</v>
      </c>
      <c r="G29" s="687">
        <v>114005</v>
      </c>
      <c r="H29" s="687">
        <v>147005</v>
      </c>
      <c r="I29" s="687">
        <v>56450</v>
      </c>
      <c r="J29" s="676">
        <f t="shared" si="1"/>
        <v>38.400054419917687</v>
      </c>
    </row>
    <row r="30" spans="1:10" ht="18.95" customHeight="1">
      <c r="A30" s="669" t="s">
        <v>578</v>
      </c>
      <c r="B30" s="695"/>
      <c r="C30" s="696"/>
      <c r="D30" s="708"/>
      <c r="E30" s="709" t="s">
        <v>637</v>
      </c>
      <c r="F30" s="710" t="s">
        <v>638</v>
      </c>
      <c r="G30" s="687">
        <v>20000</v>
      </c>
      <c r="H30" s="687">
        <v>20000</v>
      </c>
      <c r="I30" s="687">
        <v>7566</v>
      </c>
      <c r="J30" s="676">
        <f t="shared" si="1"/>
        <v>37.830000000000005</v>
      </c>
    </row>
    <row r="31" spans="1:10" ht="18.95" customHeight="1">
      <c r="A31" s="669" t="s">
        <v>578</v>
      </c>
      <c r="B31" s="695"/>
      <c r="C31" s="696"/>
      <c r="D31" s="708"/>
      <c r="E31" s="709" t="s">
        <v>639</v>
      </c>
      <c r="F31" s="710" t="s">
        <v>640</v>
      </c>
      <c r="G31" s="687">
        <v>700</v>
      </c>
      <c r="H31" s="687">
        <v>700</v>
      </c>
      <c r="I31" s="687">
        <v>315</v>
      </c>
      <c r="J31" s="676">
        <f t="shared" si="1"/>
        <v>45</v>
      </c>
    </row>
    <row r="32" spans="1:10" ht="18.95" customHeight="1">
      <c r="A32" s="669" t="s">
        <v>578</v>
      </c>
      <c r="B32" s="695"/>
      <c r="C32" s="696"/>
      <c r="D32" s="708"/>
      <c r="E32" s="709" t="s">
        <v>641</v>
      </c>
      <c r="F32" s="710" t="s">
        <v>642</v>
      </c>
      <c r="G32" s="687">
        <v>24069</v>
      </c>
      <c r="H32" s="687">
        <v>24069</v>
      </c>
      <c r="I32" s="687">
        <v>1731</v>
      </c>
      <c r="J32" s="676">
        <f t="shared" si="1"/>
        <v>7.1918235074161787</v>
      </c>
    </row>
    <row r="33" spans="1:10" ht="18.95" customHeight="1">
      <c r="A33" s="669" t="s">
        <v>578</v>
      </c>
      <c r="B33" s="695"/>
      <c r="C33" s="696"/>
      <c r="D33" s="708"/>
      <c r="E33" s="709" t="s">
        <v>643</v>
      </c>
      <c r="F33" s="710" t="s">
        <v>644</v>
      </c>
      <c r="G33" s="687">
        <v>612200</v>
      </c>
      <c r="H33" s="687">
        <v>919200</v>
      </c>
      <c r="I33" s="687">
        <v>381385</v>
      </c>
      <c r="J33" s="676">
        <f t="shared" si="1"/>
        <v>41.49097040905135</v>
      </c>
    </row>
    <row r="34" spans="1:10" ht="18.95" customHeight="1">
      <c r="A34" s="669" t="s">
        <v>578</v>
      </c>
      <c r="B34" s="695"/>
      <c r="C34" s="696"/>
      <c r="D34" s="708"/>
      <c r="E34" s="709" t="s">
        <v>645</v>
      </c>
      <c r="F34" s="710" t="s">
        <v>646</v>
      </c>
      <c r="G34" s="687">
        <v>15150</v>
      </c>
      <c r="H34" s="687">
        <v>15150</v>
      </c>
      <c r="I34" s="687">
        <v>847</v>
      </c>
      <c r="J34" s="676">
        <f t="shared" si="1"/>
        <v>5.5907590759075907</v>
      </c>
    </row>
    <row r="35" spans="1:10" ht="18.95" customHeight="1">
      <c r="A35" s="669" t="s">
        <v>578</v>
      </c>
      <c r="B35" s="695"/>
      <c r="C35" s="696"/>
      <c r="D35" s="708"/>
      <c r="E35" s="709" t="s">
        <v>647</v>
      </c>
      <c r="F35" s="710" t="s">
        <v>648</v>
      </c>
      <c r="G35" s="687">
        <v>6225</v>
      </c>
      <c r="H35" s="687">
        <v>12325</v>
      </c>
      <c r="I35" s="687">
        <v>9484</v>
      </c>
      <c r="J35" s="676">
        <f t="shared" si="1"/>
        <v>76.949290060851922</v>
      </c>
    </row>
    <row r="36" spans="1:10" ht="18.95" customHeight="1">
      <c r="A36" s="669" t="s">
        <v>578</v>
      </c>
      <c r="B36" s="695"/>
      <c r="C36" s="696"/>
      <c r="D36" s="708"/>
      <c r="E36" s="709" t="s">
        <v>649</v>
      </c>
      <c r="F36" s="710" t="s">
        <v>650</v>
      </c>
      <c r="G36" s="687">
        <v>8000</v>
      </c>
      <c r="H36" s="687">
        <v>0</v>
      </c>
      <c r="I36" s="687">
        <v>0</v>
      </c>
      <c r="J36" s="676">
        <v>0</v>
      </c>
    </row>
    <row r="37" spans="1:10" ht="18.95" customHeight="1">
      <c r="A37" s="669" t="s">
        <v>578</v>
      </c>
      <c r="B37" s="695"/>
      <c r="C37" s="696"/>
      <c r="D37" s="708"/>
      <c r="E37" s="709" t="s">
        <v>651</v>
      </c>
      <c r="F37" s="710" t="s">
        <v>652</v>
      </c>
      <c r="G37" s="687">
        <v>20500</v>
      </c>
      <c r="H37" s="687">
        <v>20500</v>
      </c>
      <c r="I37" s="687">
        <v>9457</v>
      </c>
      <c r="J37" s="676">
        <f t="shared" si="1"/>
        <v>46.131707317073172</v>
      </c>
    </row>
    <row r="38" spans="1:10" ht="18.95" customHeight="1">
      <c r="A38" s="663" t="s">
        <v>578</v>
      </c>
      <c r="B38" s="695"/>
      <c r="C38" s="696"/>
      <c r="D38" s="664" t="s">
        <v>653</v>
      </c>
      <c r="E38" s="697"/>
      <c r="F38" s="666" t="s">
        <v>654</v>
      </c>
      <c r="G38" s="698">
        <f>SUM(G39:G43)</f>
        <v>119076</v>
      </c>
      <c r="H38" s="698">
        <f>SUM(H39:H43)</f>
        <v>158186</v>
      </c>
      <c r="I38" s="698">
        <f>SUM(I39:I43)</f>
        <v>109830</v>
      </c>
      <c r="J38" s="668">
        <f t="shared" si="1"/>
        <v>69.430923090538982</v>
      </c>
    </row>
    <row r="39" spans="1:10" ht="18.95" customHeight="1">
      <c r="A39" s="669" t="s">
        <v>578</v>
      </c>
      <c r="B39" s="695"/>
      <c r="C39" s="696"/>
      <c r="D39" s="704"/>
      <c r="E39" s="705">
        <v>634001</v>
      </c>
      <c r="F39" s="711" t="s">
        <v>655</v>
      </c>
      <c r="G39" s="703">
        <v>69550</v>
      </c>
      <c r="H39" s="703">
        <v>81550</v>
      </c>
      <c r="I39" s="703">
        <v>49669</v>
      </c>
      <c r="J39" s="676">
        <f t="shared" si="1"/>
        <v>60.906192519926428</v>
      </c>
    </row>
    <row r="40" spans="1:10" ht="18.95" customHeight="1">
      <c r="A40" s="669" t="s">
        <v>578</v>
      </c>
      <c r="B40" s="695"/>
      <c r="C40" s="696"/>
      <c r="D40" s="704"/>
      <c r="E40" s="705">
        <v>634002</v>
      </c>
      <c r="F40" s="711" t="s">
        <v>656</v>
      </c>
      <c r="G40" s="703">
        <v>29031</v>
      </c>
      <c r="H40" s="703">
        <v>31986</v>
      </c>
      <c r="I40" s="703">
        <v>24581</v>
      </c>
      <c r="J40" s="676">
        <f t="shared" si="1"/>
        <v>76.849246545363599</v>
      </c>
    </row>
    <row r="41" spans="1:10" ht="18.95" customHeight="1">
      <c r="A41" s="669" t="s">
        <v>578</v>
      </c>
      <c r="B41" s="695"/>
      <c r="C41" s="696"/>
      <c r="D41" s="712"/>
      <c r="E41" s="713" t="s">
        <v>657</v>
      </c>
      <c r="F41" s="710" t="s">
        <v>658</v>
      </c>
      <c r="G41" s="703">
        <v>3795</v>
      </c>
      <c r="H41" s="703">
        <v>15805</v>
      </c>
      <c r="I41" s="703">
        <v>7162</v>
      </c>
      <c r="J41" s="676">
        <f t="shared" si="1"/>
        <v>45.314773805757675</v>
      </c>
    </row>
    <row r="42" spans="1:10" ht="18.95" customHeight="1">
      <c r="A42" s="669" t="s">
        <v>578</v>
      </c>
      <c r="B42" s="695"/>
      <c r="C42" s="696"/>
      <c r="D42" s="712"/>
      <c r="E42" s="705">
        <v>634004</v>
      </c>
      <c r="F42" s="714" t="s">
        <v>659</v>
      </c>
      <c r="G42" s="703">
        <v>15000</v>
      </c>
      <c r="H42" s="703">
        <v>27000</v>
      </c>
      <c r="I42" s="703">
        <v>26663</v>
      </c>
      <c r="J42" s="676">
        <f t="shared" si="1"/>
        <v>98.751851851851853</v>
      </c>
    </row>
    <row r="43" spans="1:10" ht="18.95" customHeight="1">
      <c r="A43" s="669" t="s">
        <v>578</v>
      </c>
      <c r="B43" s="695"/>
      <c r="C43" s="696"/>
      <c r="D43" s="712"/>
      <c r="E43" s="705">
        <v>634005</v>
      </c>
      <c r="F43" s="714" t="s">
        <v>660</v>
      </c>
      <c r="G43" s="703">
        <v>1700</v>
      </c>
      <c r="H43" s="703">
        <v>1845</v>
      </c>
      <c r="I43" s="703">
        <v>1755</v>
      </c>
      <c r="J43" s="676">
        <f t="shared" si="1"/>
        <v>95.121951219512198</v>
      </c>
    </row>
    <row r="44" spans="1:10" ht="18.95" customHeight="1">
      <c r="A44" s="663" t="s">
        <v>578</v>
      </c>
      <c r="B44" s="695"/>
      <c r="C44" s="696"/>
      <c r="D44" s="664" t="s">
        <v>661</v>
      </c>
      <c r="E44" s="715"/>
      <c r="F44" s="666" t="s">
        <v>662</v>
      </c>
      <c r="G44" s="698">
        <f>SUM(G45:G49)</f>
        <v>10563757</v>
      </c>
      <c r="H44" s="698">
        <f>SUM(H45:H49)</f>
        <v>14265803</v>
      </c>
      <c r="I44" s="698">
        <f>SUM(I45:I49)</f>
        <v>9286349</v>
      </c>
      <c r="J44" s="668">
        <f t="shared" si="1"/>
        <v>65.09517199978157</v>
      </c>
    </row>
    <row r="45" spans="1:10" ht="18.95" customHeight="1">
      <c r="A45" s="669" t="s">
        <v>578</v>
      </c>
      <c r="B45" s="695"/>
      <c r="C45" s="696"/>
      <c r="D45" s="704"/>
      <c r="E45" s="705">
        <v>635001</v>
      </c>
      <c r="F45" s="714" t="s">
        <v>663</v>
      </c>
      <c r="G45" s="703">
        <v>25500</v>
      </c>
      <c r="H45" s="703">
        <v>34500</v>
      </c>
      <c r="I45" s="703">
        <v>7076</v>
      </c>
      <c r="J45" s="716">
        <f t="shared" si="1"/>
        <v>20.510144927536231</v>
      </c>
    </row>
    <row r="46" spans="1:10" ht="18.95" customHeight="1">
      <c r="A46" s="669" t="s">
        <v>578</v>
      </c>
      <c r="B46" s="695"/>
      <c r="C46" s="696"/>
      <c r="D46" s="704"/>
      <c r="E46" s="705">
        <v>635002</v>
      </c>
      <c r="F46" s="714" t="s">
        <v>664</v>
      </c>
      <c r="G46" s="703">
        <v>10393520</v>
      </c>
      <c r="H46" s="703">
        <v>14036566</v>
      </c>
      <c r="I46" s="703">
        <v>9208123</v>
      </c>
      <c r="J46" s="716">
        <f t="shared" si="1"/>
        <v>65.600966789170513</v>
      </c>
    </row>
    <row r="47" spans="1:10" ht="18.95" customHeight="1">
      <c r="A47" s="669" t="s">
        <v>578</v>
      </c>
      <c r="B47" s="695"/>
      <c r="C47" s="696"/>
      <c r="D47" s="704"/>
      <c r="E47" s="705">
        <v>635003</v>
      </c>
      <c r="F47" s="714" t="s">
        <v>665</v>
      </c>
      <c r="G47" s="703">
        <v>3000</v>
      </c>
      <c r="H47" s="703">
        <v>3000</v>
      </c>
      <c r="I47" s="703">
        <v>1116</v>
      </c>
      <c r="J47" s="716">
        <f t="shared" si="1"/>
        <v>37.200000000000003</v>
      </c>
    </row>
    <row r="48" spans="1:10" ht="18.95" customHeight="1">
      <c r="A48" s="669" t="s">
        <v>578</v>
      </c>
      <c r="B48" s="695"/>
      <c r="C48" s="696"/>
      <c r="D48" s="704"/>
      <c r="E48" s="705">
        <v>635004</v>
      </c>
      <c r="F48" s="714" t="s">
        <v>666</v>
      </c>
      <c r="G48" s="703">
        <v>49700</v>
      </c>
      <c r="H48" s="703">
        <v>75700</v>
      </c>
      <c r="I48" s="703">
        <v>33223</v>
      </c>
      <c r="J48" s="716">
        <f t="shared" si="1"/>
        <v>43.887714663143989</v>
      </c>
    </row>
    <row r="49" spans="1:10" ht="18.95" customHeight="1">
      <c r="A49" s="669" t="s">
        <v>578</v>
      </c>
      <c r="B49" s="695"/>
      <c r="C49" s="696"/>
      <c r="D49" s="704"/>
      <c r="E49" s="705">
        <v>635006</v>
      </c>
      <c r="F49" s="711" t="s">
        <v>667</v>
      </c>
      <c r="G49" s="703">
        <v>92037</v>
      </c>
      <c r="H49" s="703">
        <v>116037</v>
      </c>
      <c r="I49" s="703">
        <v>36811</v>
      </c>
      <c r="J49" s="716">
        <f t="shared" si="1"/>
        <v>31.723501986435359</v>
      </c>
    </row>
    <row r="50" spans="1:10" ht="18.95" customHeight="1">
      <c r="A50" s="663" t="s">
        <v>578</v>
      </c>
      <c r="B50" s="695"/>
      <c r="C50" s="696"/>
      <c r="D50" s="664" t="s">
        <v>668</v>
      </c>
      <c r="E50" s="697"/>
      <c r="F50" s="666" t="s">
        <v>669</v>
      </c>
      <c r="G50" s="698">
        <f>SUM(G51:G52)</f>
        <v>546127</v>
      </c>
      <c r="H50" s="698">
        <f>SUM(H51:H52)</f>
        <v>646127</v>
      </c>
      <c r="I50" s="698">
        <f>SUM(I51:I52)</f>
        <v>483624</v>
      </c>
      <c r="J50" s="668">
        <f t="shared" si="1"/>
        <v>74.849681254614026</v>
      </c>
    </row>
    <row r="51" spans="1:10" ht="18.95" customHeight="1">
      <c r="A51" s="669" t="s">
        <v>578</v>
      </c>
      <c r="B51" s="695"/>
      <c r="C51" s="696"/>
      <c r="D51" s="717"/>
      <c r="E51" s="705">
        <v>636001</v>
      </c>
      <c r="F51" s="718" t="s">
        <v>670</v>
      </c>
      <c r="G51" s="703">
        <v>544127</v>
      </c>
      <c r="H51" s="703">
        <v>644127</v>
      </c>
      <c r="I51" s="703">
        <v>481881</v>
      </c>
      <c r="J51" s="676">
        <f t="shared" si="1"/>
        <v>74.811489038652311</v>
      </c>
    </row>
    <row r="52" spans="1:10" ht="18" customHeight="1">
      <c r="A52" s="669" t="s">
        <v>578</v>
      </c>
      <c r="B52" s="695"/>
      <c r="C52" s="696"/>
      <c r="D52" s="717"/>
      <c r="E52" s="705">
        <v>636002</v>
      </c>
      <c r="F52" s="718" t="s">
        <v>671</v>
      </c>
      <c r="G52" s="703">
        <v>2000</v>
      </c>
      <c r="H52" s="703">
        <v>2000</v>
      </c>
      <c r="I52" s="703">
        <v>1743</v>
      </c>
      <c r="J52" s="676">
        <f t="shared" si="1"/>
        <v>87.15</v>
      </c>
    </row>
    <row r="53" spans="1:10" ht="18.95" customHeight="1">
      <c r="A53" s="663" t="s">
        <v>578</v>
      </c>
      <c r="B53" s="695"/>
      <c r="C53" s="696"/>
      <c r="D53" s="664" t="s">
        <v>672</v>
      </c>
      <c r="E53" s="697"/>
      <c r="F53" s="666" t="s">
        <v>673</v>
      </c>
      <c r="G53" s="698">
        <f>SUM(G54:G71)</f>
        <v>4727233</v>
      </c>
      <c r="H53" s="698">
        <f>SUM(H54:H71)</f>
        <v>4705073</v>
      </c>
      <c r="I53" s="698">
        <f>SUM(I54:I71)</f>
        <v>3126643</v>
      </c>
      <c r="J53" s="668">
        <f t="shared" si="1"/>
        <v>66.45259276529822</v>
      </c>
    </row>
    <row r="54" spans="1:10" ht="18.95" customHeight="1">
      <c r="A54" s="669" t="s">
        <v>578</v>
      </c>
      <c r="B54" s="695"/>
      <c r="C54" s="696"/>
      <c r="D54" s="708"/>
      <c r="E54" s="709" t="s">
        <v>674</v>
      </c>
      <c r="F54" s="710" t="s">
        <v>675</v>
      </c>
      <c r="G54" s="703">
        <v>60080</v>
      </c>
      <c r="H54" s="703">
        <v>60080</v>
      </c>
      <c r="I54" s="703">
        <v>11019</v>
      </c>
      <c r="J54" s="716">
        <f t="shared" si="1"/>
        <v>18.340545938748335</v>
      </c>
    </row>
    <row r="55" spans="1:10" ht="18.95" customHeight="1">
      <c r="A55" s="669" t="s">
        <v>578</v>
      </c>
      <c r="B55" s="695"/>
      <c r="C55" s="696"/>
      <c r="D55" s="708"/>
      <c r="E55" s="709" t="s">
        <v>676</v>
      </c>
      <c r="F55" s="710" t="s">
        <v>677</v>
      </c>
      <c r="G55" s="703">
        <v>8250</v>
      </c>
      <c r="H55" s="703">
        <v>8250</v>
      </c>
      <c r="I55" s="703">
        <v>1930</v>
      </c>
      <c r="J55" s="716">
        <f t="shared" si="1"/>
        <v>23.393939393939394</v>
      </c>
    </row>
    <row r="56" spans="1:10" ht="18.95" customHeight="1">
      <c r="A56" s="669" t="s">
        <v>578</v>
      </c>
      <c r="B56" s="695"/>
      <c r="C56" s="696"/>
      <c r="D56" s="708"/>
      <c r="E56" s="709" t="s">
        <v>678</v>
      </c>
      <c r="F56" s="710" t="s">
        <v>679</v>
      </c>
      <c r="G56" s="703">
        <v>650642</v>
      </c>
      <c r="H56" s="703">
        <v>721362</v>
      </c>
      <c r="I56" s="703">
        <v>412320</v>
      </c>
      <c r="J56" s="716">
        <f t="shared" si="1"/>
        <v>57.158541758506821</v>
      </c>
    </row>
    <row r="57" spans="1:10" ht="18.95" customHeight="1">
      <c r="A57" s="669" t="s">
        <v>578</v>
      </c>
      <c r="B57" s="695"/>
      <c r="C57" s="696"/>
      <c r="D57" s="708"/>
      <c r="E57" s="709" t="s">
        <v>680</v>
      </c>
      <c r="F57" s="710" t="s">
        <v>681</v>
      </c>
      <c r="G57" s="703">
        <v>288758</v>
      </c>
      <c r="H57" s="703">
        <v>286839</v>
      </c>
      <c r="I57" s="703">
        <v>196752</v>
      </c>
      <c r="J57" s="716">
        <f t="shared" si="1"/>
        <v>68.593182935374898</v>
      </c>
    </row>
    <row r="58" spans="1:10" ht="18.95" customHeight="1">
      <c r="A58" s="669" t="s">
        <v>578</v>
      </c>
      <c r="B58" s="695"/>
      <c r="C58" s="696"/>
      <c r="D58" s="708"/>
      <c r="E58" s="709" t="s">
        <v>682</v>
      </c>
      <c r="F58" s="710" t="s">
        <v>623</v>
      </c>
      <c r="G58" s="703">
        <v>80</v>
      </c>
      <c r="H58" s="703">
        <v>180</v>
      </c>
      <c r="I58" s="703">
        <v>53</v>
      </c>
      <c r="J58" s="716">
        <f t="shared" si="1"/>
        <v>29.444444444444446</v>
      </c>
    </row>
    <row r="59" spans="1:10" s="724" customFormat="1" ht="18" customHeight="1">
      <c r="A59" s="719" t="s">
        <v>578</v>
      </c>
      <c r="B59" s="720"/>
      <c r="C59" s="696"/>
      <c r="D59" s="721"/>
      <c r="E59" s="722" t="s">
        <v>683</v>
      </c>
      <c r="F59" s="723" t="s">
        <v>684</v>
      </c>
      <c r="G59" s="703">
        <v>12100</v>
      </c>
      <c r="H59" s="703">
        <v>12100</v>
      </c>
      <c r="I59" s="703">
        <v>12061</v>
      </c>
      <c r="J59" s="716">
        <f t="shared" si="1"/>
        <v>99.67768595041322</v>
      </c>
    </row>
    <row r="60" spans="1:10" ht="18.95" customHeight="1">
      <c r="A60" s="669" t="s">
        <v>578</v>
      </c>
      <c r="B60" s="695"/>
      <c r="C60" s="696"/>
      <c r="D60" s="708"/>
      <c r="E60" s="709" t="s">
        <v>685</v>
      </c>
      <c r="F60" s="710" t="s">
        <v>686</v>
      </c>
      <c r="G60" s="703">
        <v>1800</v>
      </c>
      <c r="H60" s="703">
        <v>6500</v>
      </c>
      <c r="I60" s="703">
        <v>3378</v>
      </c>
      <c r="J60" s="716">
        <f t="shared" si="1"/>
        <v>51.969230769230769</v>
      </c>
    </row>
    <row r="61" spans="1:10" ht="18.95" customHeight="1">
      <c r="A61" s="669" t="s">
        <v>578</v>
      </c>
      <c r="B61" s="695"/>
      <c r="C61" s="696"/>
      <c r="D61" s="708"/>
      <c r="E61" s="709" t="s">
        <v>687</v>
      </c>
      <c r="F61" s="710" t="s">
        <v>688</v>
      </c>
      <c r="G61" s="703">
        <v>1100463</v>
      </c>
      <c r="H61" s="703">
        <v>1304927</v>
      </c>
      <c r="I61" s="703">
        <v>967163</v>
      </c>
      <c r="J61" s="716">
        <f t="shared" si="1"/>
        <v>74.116253246350183</v>
      </c>
    </row>
    <row r="62" spans="1:10" ht="18.95" customHeight="1">
      <c r="A62" s="669" t="s">
        <v>578</v>
      </c>
      <c r="B62" s="695"/>
      <c r="C62" s="696"/>
      <c r="D62" s="708"/>
      <c r="E62" s="709" t="s">
        <v>689</v>
      </c>
      <c r="F62" s="710" t="s">
        <v>690</v>
      </c>
      <c r="G62" s="703">
        <v>442305</v>
      </c>
      <c r="H62" s="703">
        <v>442305</v>
      </c>
      <c r="I62" s="703">
        <v>314220</v>
      </c>
      <c r="J62" s="716">
        <f t="shared" si="1"/>
        <v>71.041475904635945</v>
      </c>
    </row>
    <row r="63" spans="1:10" ht="18.95" customHeight="1">
      <c r="A63" s="669" t="s">
        <v>578</v>
      </c>
      <c r="B63" s="695"/>
      <c r="C63" s="696"/>
      <c r="D63" s="708"/>
      <c r="E63" s="709" t="s">
        <v>691</v>
      </c>
      <c r="F63" s="710" t="s">
        <v>692</v>
      </c>
      <c r="G63" s="703">
        <v>13000</v>
      </c>
      <c r="H63" s="703">
        <v>13000</v>
      </c>
      <c r="I63" s="703">
        <v>7642</v>
      </c>
      <c r="J63" s="716">
        <f t="shared" si="1"/>
        <v>58.784615384615378</v>
      </c>
    </row>
    <row r="64" spans="1:10" ht="18.95" customHeight="1">
      <c r="A64" s="669" t="s">
        <v>578</v>
      </c>
      <c r="B64" s="695"/>
      <c r="C64" s="696"/>
      <c r="D64" s="708"/>
      <c r="E64" s="709" t="s">
        <v>693</v>
      </c>
      <c r="F64" s="710" t="s">
        <v>694</v>
      </c>
      <c r="G64" s="703">
        <v>240169</v>
      </c>
      <c r="H64" s="703">
        <v>244693</v>
      </c>
      <c r="I64" s="725">
        <v>157533</v>
      </c>
      <c r="J64" s="716">
        <f t="shared" si="1"/>
        <v>64.379855574127575</v>
      </c>
    </row>
    <row r="65" spans="1:10" ht="18.95" customHeight="1">
      <c r="A65" s="669" t="s">
        <v>578</v>
      </c>
      <c r="B65" s="695"/>
      <c r="C65" s="696"/>
      <c r="D65" s="708"/>
      <c r="E65" s="709" t="s">
        <v>695</v>
      </c>
      <c r="F65" s="710" t="s">
        <v>696</v>
      </c>
      <c r="G65" s="703">
        <v>5300</v>
      </c>
      <c r="H65" s="703">
        <v>8300</v>
      </c>
      <c r="I65" s="703">
        <v>5569</v>
      </c>
      <c r="J65" s="716">
        <f t="shared" si="1"/>
        <v>67.096385542168676</v>
      </c>
    </row>
    <row r="66" spans="1:10" ht="18.95" customHeight="1">
      <c r="A66" s="669" t="s">
        <v>578</v>
      </c>
      <c r="B66" s="695"/>
      <c r="C66" s="696"/>
      <c r="D66" s="708"/>
      <c r="E66" s="709" t="s">
        <v>697</v>
      </c>
      <c r="F66" s="710" t="s">
        <v>698</v>
      </c>
      <c r="G66" s="703">
        <v>87790</v>
      </c>
      <c r="H66" s="703">
        <v>87790</v>
      </c>
      <c r="I66" s="703">
        <v>65845</v>
      </c>
      <c r="J66" s="716">
        <f t="shared" si="1"/>
        <v>75.002847704749982</v>
      </c>
    </row>
    <row r="67" spans="1:10" ht="18.95" customHeight="1">
      <c r="A67" s="669" t="s">
        <v>578</v>
      </c>
      <c r="B67" s="695"/>
      <c r="C67" s="696"/>
      <c r="D67" s="708"/>
      <c r="E67" s="709" t="s">
        <v>699</v>
      </c>
      <c r="F67" s="710" t="s">
        <v>700</v>
      </c>
      <c r="G67" s="703">
        <v>55000</v>
      </c>
      <c r="H67" s="703">
        <v>55000</v>
      </c>
      <c r="I67" s="703">
        <v>26965</v>
      </c>
      <c r="J67" s="716">
        <f t="shared" si="1"/>
        <v>49.027272727272724</v>
      </c>
    </row>
    <row r="68" spans="1:10" ht="18.95" customHeight="1">
      <c r="A68" s="669" t="s">
        <v>701</v>
      </c>
      <c r="B68" s="695"/>
      <c r="C68" s="696"/>
      <c r="D68" s="708"/>
      <c r="E68" s="709" t="s">
        <v>702</v>
      </c>
      <c r="F68" s="710" t="s">
        <v>703</v>
      </c>
      <c r="G68" s="703">
        <v>0</v>
      </c>
      <c r="H68" s="703">
        <v>255</v>
      </c>
      <c r="I68" s="703">
        <v>253</v>
      </c>
      <c r="J68" s="716">
        <f t="shared" si="1"/>
        <v>99.215686274509807</v>
      </c>
    </row>
    <row r="69" spans="1:10" ht="18.75" customHeight="1">
      <c r="A69" s="669" t="s">
        <v>578</v>
      </c>
      <c r="B69" s="695"/>
      <c r="C69" s="696"/>
      <c r="D69" s="708"/>
      <c r="E69" s="709" t="s">
        <v>704</v>
      </c>
      <c r="F69" s="710" t="s">
        <v>705</v>
      </c>
      <c r="G69" s="703">
        <v>50000</v>
      </c>
      <c r="H69" s="703">
        <v>70000</v>
      </c>
      <c r="I69" s="703">
        <v>53822</v>
      </c>
      <c r="J69" s="716">
        <f t="shared" si="1"/>
        <v>76.888571428571424</v>
      </c>
    </row>
    <row r="70" spans="1:10" ht="18.95" customHeight="1">
      <c r="A70" s="669" t="s">
        <v>578</v>
      </c>
      <c r="B70" s="695"/>
      <c r="C70" s="696"/>
      <c r="D70" s="708"/>
      <c r="E70" s="709" t="s">
        <v>706</v>
      </c>
      <c r="F70" s="710" t="s">
        <v>707</v>
      </c>
      <c r="G70" s="703">
        <v>1670000</v>
      </c>
      <c r="H70" s="703">
        <v>1341996</v>
      </c>
      <c r="I70" s="703">
        <v>851289</v>
      </c>
      <c r="J70" s="716">
        <f t="shared" si="1"/>
        <v>63.434540788497131</v>
      </c>
    </row>
    <row r="71" spans="1:10" ht="18.95" customHeight="1">
      <c r="A71" s="669" t="s">
        <v>578</v>
      </c>
      <c r="B71" s="695"/>
      <c r="C71" s="696"/>
      <c r="D71" s="708"/>
      <c r="E71" s="709" t="s">
        <v>708</v>
      </c>
      <c r="F71" s="710" t="s">
        <v>709</v>
      </c>
      <c r="G71" s="703">
        <v>41496</v>
      </c>
      <c r="H71" s="703">
        <v>41496</v>
      </c>
      <c r="I71" s="703">
        <v>38829</v>
      </c>
      <c r="J71" s="716">
        <f t="shared" si="1"/>
        <v>93.572874493927131</v>
      </c>
    </row>
    <row r="72" spans="1:10" ht="18.95" customHeight="1">
      <c r="A72" s="656" t="s">
        <v>578</v>
      </c>
      <c r="B72" s="677"/>
      <c r="C72" s="691" t="s">
        <v>710</v>
      </c>
      <c r="D72" s="678"/>
      <c r="E72" s="692"/>
      <c r="F72" s="680" t="s">
        <v>711</v>
      </c>
      <c r="G72" s="726">
        <f>SUM(G73+G78)</f>
        <v>412050</v>
      </c>
      <c r="H72" s="726">
        <f>SUM(H73+H78)</f>
        <v>353285</v>
      </c>
      <c r="I72" s="726">
        <f>SUM(I73+I78)</f>
        <v>255261</v>
      </c>
      <c r="J72" s="662">
        <f t="shared" si="1"/>
        <v>72.253562987389785</v>
      </c>
    </row>
    <row r="73" spans="1:10" ht="18.95" customHeight="1">
      <c r="A73" s="663" t="s">
        <v>578</v>
      </c>
      <c r="B73" s="695"/>
      <c r="C73" s="696"/>
      <c r="D73" s="664" t="s">
        <v>712</v>
      </c>
      <c r="E73" s="697"/>
      <c r="F73" s="666" t="s">
        <v>713</v>
      </c>
      <c r="G73" s="698">
        <f>SUM(G74:G77)</f>
        <v>370050</v>
      </c>
      <c r="H73" s="698">
        <f>SUM(H74:H77)</f>
        <v>311285</v>
      </c>
      <c r="I73" s="698">
        <f>SUM(I74:I77)</f>
        <v>215076</v>
      </c>
      <c r="J73" s="668">
        <f t="shared" si="1"/>
        <v>69.092953402830204</v>
      </c>
    </row>
    <row r="74" spans="1:10" ht="18.95" customHeight="1">
      <c r="A74" s="669" t="s">
        <v>578</v>
      </c>
      <c r="B74" s="695"/>
      <c r="C74" s="696"/>
      <c r="D74" s="708"/>
      <c r="E74" s="709" t="s">
        <v>714</v>
      </c>
      <c r="F74" s="710" t="s">
        <v>715</v>
      </c>
      <c r="G74" s="703">
        <f>224050</f>
        <v>224050</v>
      </c>
      <c r="H74" s="703">
        <v>117285</v>
      </c>
      <c r="I74" s="725">
        <v>64358</v>
      </c>
      <c r="J74" s="676">
        <f t="shared" si="1"/>
        <v>54.873172187406752</v>
      </c>
    </row>
    <row r="75" spans="1:10" ht="18.95" customHeight="1">
      <c r="A75" s="669" t="s">
        <v>578</v>
      </c>
      <c r="B75" s="695"/>
      <c r="C75" s="696"/>
      <c r="D75" s="708"/>
      <c r="E75" s="709" t="s">
        <v>716</v>
      </c>
      <c r="F75" s="710" t="s">
        <v>717</v>
      </c>
      <c r="G75" s="703">
        <v>45000</v>
      </c>
      <c r="H75" s="703">
        <v>45000</v>
      </c>
      <c r="I75" s="725">
        <v>48829</v>
      </c>
      <c r="J75" s="676">
        <f t="shared" si="1"/>
        <v>108.5088888888889</v>
      </c>
    </row>
    <row r="76" spans="1:10" ht="18.95" customHeight="1">
      <c r="A76" s="669" t="s">
        <v>578</v>
      </c>
      <c r="B76" s="695"/>
      <c r="C76" s="696"/>
      <c r="D76" s="708"/>
      <c r="E76" s="709" t="s">
        <v>718</v>
      </c>
      <c r="F76" s="710" t="s">
        <v>719</v>
      </c>
      <c r="G76" s="703">
        <v>11000</v>
      </c>
      <c r="H76" s="703">
        <v>11000</v>
      </c>
      <c r="I76" s="725">
        <v>5942</v>
      </c>
      <c r="J76" s="676">
        <f t="shared" si="1"/>
        <v>54.018181818181823</v>
      </c>
    </row>
    <row r="77" spans="1:10" ht="18.75" customHeight="1">
      <c r="A77" s="669" t="s">
        <v>578</v>
      </c>
      <c r="B77" s="695"/>
      <c r="C77" s="696"/>
      <c r="D77" s="708"/>
      <c r="E77" s="709" t="s">
        <v>720</v>
      </c>
      <c r="F77" s="710" t="s">
        <v>721</v>
      </c>
      <c r="G77" s="703">
        <v>90000</v>
      </c>
      <c r="H77" s="703">
        <v>138000</v>
      </c>
      <c r="I77" s="725">
        <v>95947</v>
      </c>
      <c r="J77" s="676">
        <f t="shared" si="1"/>
        <v>69.526811594202897</v>
      </c>
    </row>
    <row r="78" spans="1:10" ht="18.95" customHeight="1">
      <c r="A78" s="663" t="s">
        <v>578</v>
      </c>
      <c r="B78" s="695"/>
      <c r="C78" s="696"/>
      <c r="D78" s="664" t="s">
        <v>722</v>
      </c>
      <c r="E78" s="709"/>
      <c r="F78" s="666" t="s">
        <v>723</v>
      </c>
      <c r="G78" s="698">
        <f>SUM(G79)</f>
        <v>42000</v>
      </c>
      <c r="H78" s="698">
        <f>SUM(H79)</f>
        <v>42000</v>
      </c>
      <c r="I78" s="698">
        <f>SUM(I79)</f>
        <v>40185</v>
      </c>
      <c r="J78" s="668">
        <f t="shared" si="1"/>
        <v>95.678571428571431</v>
      </c>
    </row>
    <row r="79" spans="1:10" ht="16.5" customHeight="1">
      <c r="A79" s="669" t="s">
        <v>578</v>
      </c>
      <c r="B79" s="695"/>
      <c r="C79" s="696"/>
      <c r="D79" s="708"/>
      <c r="E79" s="709" t="s">
        <v>724</v>
      </c>
      <c r="F79" s="710" t="s">
        <v>725</v>
      </c>
      <c r="G79" s="703">
        <v>42000</v>
      </c>
      <c r="H79" s="703">
        <v>42000</v>
      </c>
      <c r="I79" s="703">
        <v>40185</v>
      </c>
      <c r="J79" s="676">
        <f t="shared" si="1"/>
        <v>95.678571428571431</v>
      </c>
    </row>
    <row r="80" spans="1:10" ht="15" thickBot="1">
      <c r="A80" s="727"/>
      <c r="B80" s="728"/>
      <c r="C80" s="729"/>
      <c r="D80" s="729"/>
      <c r="E80" s="730"/>
      <c r="F80" s="731"/>
      <c r="G80" s="732"/>
      <c r="H80" s="732"/>
      <c r="I80" s="732"/>
      <c r="J80" s="733"/>
    </row>
    <row r="81" spans="2:9">
      <c r="B81" s="734"/>
      <c r="C81" s="734"/>
      <c r="D81" s="734"/>
      <c r="E81" s="734"/>
      <c r="F81" s="734"/>
    </row>
    <row r="82" spans="2:9">
      <c r="B82" s="734"/>
      <c r="C82" s="734"/>
      <c r="D82" s="734"/>
      <c r="E82" s="734"/>
      <c r="F82" s="734"/>
      <c r="I82" s="735"/>
    </row>
    <row r="83" spans="2:9">
      <c r="B83" s="734"/>
      <c r="C83" s="734"/>
      <c r="D83" s="734"/>
      <c r="E83" s="734"/>
      <c r="F83" s="734"/>
    </row>
    <row r="84" spans="2:9">
      <c r="B84" s="734"/>
      <c r="C84" s="734"/>
      <c r="D84" s="734"/>
      <c r="E84" s="734"/>
      <c r="F84" s="734"/>
    </row>
    <row r="85" spans="2:9">
      <c r="B85" s="734"/>
      <c r="C85" s="734"/>
      <c r="D85" s="734"/>
      <c r="E85" s="734"/>
      <c r="F85" s="734"/>
    </row>
    <row r="86" spans="2:9">
      <c r="B86" s="734"/>
      <c r="C86" s="734"/>
      <c r="D86" s="734"/>
      <c r="E86" s="734"/>
      <c r="F86" s="734"/>
    </row>
    <row r="87" spans="2:9">
      <c r="B87" s="734"/>
      <c r="C87" s="734"/>
      <c r="D87" s="734"/>
      <c r="E87" s="734"/>
      <c r="F87" s="734"/>
    </row>
    <row r="88" spans="2:9">
      <c r="B88" s="734"/>
      <c r="C88" s="734"/>
      <c r="D88" s="734"/>
      <c r="E88" s="734"/>
      <c r="F88" s="734"/>
    </row>
    <row r="89" spans="2:9">
      <c r="B89" s="734"/>
      <c r="C89" s="734"/>
      <c r="D89" s="734"/>
      <c r="E89" s="734"/>
      <c r="F89" s="734"/>
    </row>
    <row r="90" spans="2:9">
      <c r="B90" s="734"/>
      <c r="C90" s="734"/>
      <c r="D90" s="734"/>
      <c r="E90" s="734"/>
      <c r="F90" s="734"/>
    </row>
    <row r="91" spans="2:9">
      <c r="B91" s="734"/>
      <c r="C91" s="734"/>
      <c r="D91" s="734"/>
      <c r="E91" s="734"/>
      <c r="F91" s="734"/>
    </row>
    <row r="92" spans="2:9">
      <c r="B92" s="734"/>
      <c r="C92" s="734"/>
      <c r="D92" s="734"/>
      <c r="E92" s="734"/>
      <c r="F92" s="734"/>
    </row>
    <row r="93" spans="2:9">
      <c r="B93" s="734"/>
      <c r="C93" s="734"/>
      <c r="D93" s="734"/>
      <c r="E93" s="734"/>
      <c r="F93" s="734"/>
    </row>
    <row r="94" spans="2:9">
      <c r="B94" s="734"/>
      <c r="C94" s="734"/>
      <c r="D94" s="734"/>
      <c r="E94" s="734"/>
      <c r="F94" s="734"/>
    </row>
    <row r="95" spans="2:9">
      <c r="B95" s="734"/>
      <c r="C95" s="734"/>
      <c r="D95" s="734"/>
      <c r="E95" s="734"/>
      <c r="F95" s="734"/>
    </row>
    <row r="96" spans="2:9">
      <c r="B96" s="734"/>
      <c r="C96" s="734"/>
      <c r="D96" s="734"/>
      <c r="E96" s="734"/>
      <c r="F96" s="734"/>
    </row>
    <row r="97" spans="2:6">
      <c r="B97" s="734"/>
      <c r="C97" s="734"/>
      <c r="D97" s="734"/>
      <c r="E97" s="734"/>
      <c r="F97" s="734"/>
    </row>
    <row r="98" spans="2:6">
      <c r="B98" s="734"/>
      <c r="C98" s="734"/>
      <c r="D98" s="734"/>
      <c r="E98" s="734"/>
      <c r="F98" s="734"/>
    </row>
    <row r="99" spans="2:6">
      <c r="B99" s="734"/>
      <c r="C99" s="734"/>
      <c r="D99" s="734"/>
      <c r="E99" s="734"/>
      <c r="F99" s="734"/>
    </row>
    <row r="100" spans="2:6">
      <c r="B100" s="734"/>
      <c r="C100" s="734"/>
      <c r="D100" s="734"/>
      <c r="E100" s="734"/>
      <c r="F100" s="734"/>
    </row>
    <row r="101" spans="2:6">
      <c r="B101" s="734"/>
      <c r="C101" s="734"/>
      <c r="D101" s="734"/>
      <c r="E101" s="734"/>
      <c r="F101" s="734"/>
    </row>
    <row r="102" spans="2:6">
      <c r="B102" s="734"/>
      <c r="C102" s="734"/>
      <c r="D102" s="734"/>
      <c r="E102" s="734"/>
      <c r="F102" s="734"/>
    </row>
    <row r="103" spans="2:6">
      <c r="B103" s="734"/>
      <c r="C103" s="734"/>
      <c r="D103" s="734"/>
      <c r="E103" s="734"/>
      <c r="F103" s="734"/>
    </row>
    <row r="104" spans="2:6">
      <c r="B104" s="734"/>
      <c r="C104" s="734"/>
      <c r="D104" s="734"/>
      <c r="E104" s="734"/>
      <c r="F104" s="734"/>
    </row>
    <row r="105" spans="2:6">
      <c r="B105" s="734"/>
      <c r="C105" s="734"/>
      <c r="D105" s="734"/>
      <c r="E105" s="734"/>
      <c r="F105" s="734"/>
    </row>
    <row r="106" spans="2:6">
      <c r="B106" s="734"/>
      <c r="C106" s="734"/>
      <c r="D106" s="734"/>
      <c r="E106" s="734"/>
      <c r="F106" s="734"/>
    </row>
    <row r="107" spans="2:6">
      <c r="B107" s="734"/>
      <c r="C107" s="734"/>
      <c r="D107" s="734"/>
      <c r="E107" s="734"/>
      <c r="F107" s="734"/>
    </row>
    <row r="108" spans="2:6">
      <c r="B108" s="734"/>
      <c r="C108" s="734"/>
      <c r="D108" s="734"/>
      <c r="E108" s="734"/>
      <c r="F108" s="734"/>
    </row>
    <row r="109" spans="2:6">
      <c r="B109" s="734"/>
      <c r="C109" s="734"/>
      <c r="D109" s="734"/>
      <c r="E109" s="734"/>
      <c r="F109" s="734"/>
    </row>
    <row r="110" spans="2:6">
      <c r="B110" s="734"/>
      <c r="C110" s="734"/>
      <c r="D110" s="734"/>
      <c r="E110" s="734"/>
      <c r="F110" s="734"/>
    </row>
    <row r="111" spans="2:6">
      <c r="B111" s="734"/>
      <c r="C111" s="734"/>
      <c r="D111" s="734"/>
      <c r="E111" s="734"/>
      <c r="F111" s="734"/>
    </row>
    <row r="112" spans="2:6">
      <c r="B112" s="734"/>
      <c r="C112" s="734"/>
      <c r="D112" s="734"/>
      <c r="E112" s="734"/>
      <c r="F112" s="734"/>
    </row>
    <row r="113" spans="2:6">
      <c r="B113" s="734"/>
      <c r="C113" s="734"/>
      <c r="D113" s="734"/>
      <c r="E113" s="734"/>
      <c r="F113" s="734"/>
    </row>
    <row r="114" spans="2:6">
      <c r="B114" s="734"/>
      <c r="C114" s="734"/>
      <c r="D114" s="734"/>
      <c r="E114" s="734"/>
      <c r="F114" s="734"/>
    </row>
    <row r="115" spans="2:6">
      <c r="B115" s="734"/>
      <c r="C115" s="734"/>
      <c r="D115" s="734"/>
      <c r="E115" s="734"/>
      <c r="F115" s="734"/>
    </row>
    <row r="116" spans="2:6">
      <c r="B116" s="734"/>
      <c r="C116" s="734"/>
      <c r="D116" s="734"/>
      <c r="E116" s="734"/>
      <c r="F116" s="734"/>
    </row>
    <row r="117" spans="2:6">
      <c r="B117" s="734"/>
      <c r="C117" s="734"/>
      <c r="D117" s="734"/>
      <c r="E117" s="734"/>
      <c r="F117" s="734"/>
    </row>
    <row r="118" spans="2:6">
      <c r="B118" s="734"/>
      <c r="C118" s="734"/>
      <c r="D118" s="734"/>
      <c r="E118" s="734"/>
      <c r="F118" s="734"/>
    </row>
    <row r="119" spans="2:6">
      <c r="B119" s="734"/>
      <c r="C119" s="734"/>
      <c r="D119" s="734"/>
      <c r="E119" s="734"/>
      <c r="F119" s="734"/>
    </row>
    <row r="120" spans="2:6">
      <c r="B120" s="734"/>
      <c r="C120" s="734"/>
      <c r="D120" s="734"/>
      <c r="E120" s="734"/>
      <c r="F120" s="734"/>
    </row>
    <row r="121" spans="2:6">
      <c r="B121" s="734"/>
      <c r="C121" s="734"/>
      <c r="D121" s="734"/>
      <c r="E121" s="734"/>
      <c r="F121" s="734"/>
    </row>
    <row r="122" spans="2:6">
      <c r="B122" s="734"/>
      <c r="C122" s="734"/>
      <c r="D122" s="734"/>
      <c r="E122" s="734"/>
      <c r="F122" s="734"/>
    </row>
    <row r="123" spans="2:6">
      <c r="B123" s="734"/>
      <c r="C123" s="734"/>
      <c r="D123" s="734"/>
      <c r="E123" s="734"/>
      <c r="F123" s="734"/>
    </row>
    <row r="124" spans="2:6">
      <c r="B124" s="734"/>
      <c r="C124" s="734"/>
      <c r="D124" s="734"/>
      <c r="E124" s="734"/>
      <c r="F124" s="734"/>
    </row>
    <row r="125" spans="2:6">
      <c r="B125" s="734"/>
      <c r="C125" s="734"/>
      <c r="D125" s="734"/>
      <c r="E125" s="734"/>
      <c r="F125" s="734"/>
    </row>
    <row r="126" spans="2:6">
      <c r="B126" s="734"/>
      <c r="C126" s="734"/>
      <c r="D126" s="734"/>
      <c r="E126" s="734"/>
      <c r="F126" s="734"/>
    </row>
    <row r="127" spans="2:6">
      <c r="B127" s="734"/>
      <c r="C127" s="734"/>
      <c r="D127" s="734"/>
      <c r="E127" s="734"/>
      <c r="F127" s="734"/>
    </row>
    <row r="128" spans="2:6">
      <c r="B128" s="734"/>
      <c r="C128" s="734"/>
      <c r="D128" s="734"/>
      <c r="E128" s="734"/>
      <c r="F128" s="734"/>
    </row>
    <row r="129" spans="2:6">
      <c r="B129" s="734"/>
      <c r="C129" s="734"/>
      <c r="D129" s="734"/>
      <c r="E129" s="734"/>
      <c r="F129" s="734"/>
    </row>
    <row r="130" spans="2:6">
      <c r="B130" s="734"/>
      <c r="C130" s="734"/>
      <c r="D130" s="734"/>
      <c r="E130" s="734"/>
      <c r="F130" s="734"/>
    </row>
    <row r="131" spans="2:6">
      <c r="B131" s="734"/>
      <c r="C131" s="734"/>
      <c r="D131" s="734"/>
      <c r="E131" s="734"/>
      <c r="F131" s="734"/>
    </row>
    <row r="132" spans="2:6">
      <c r="B132" s="734"/>
      <c r="C132" s="734"/>
      <c r="D132" s="734"/>
      <c r="E132" s="734"/>
      <c r="F132" s="734"/>
    </row>
    <row r="133" spans="2:6">
      <c r="B133" s="734"/>
      <c r="C133" s="734"/>
      <c r="D133" s="734"/>
      <c r="E133" s="734"/>
      <c r="F133" s="734"/>
    </row>
    <row r="134" spans="2:6">
      <c r="B134" s="734"/>
      <c r="C134" s="734"/>
      <c r="D134" s="734"/>
      <c r="E134" s="734"/>
      <c r="F134" s="734"/>
    </row>
    <row r="135" spans="2:6">
      <c r="B135" s="734"/>
      <c r="C135" s="734"/>
      <c r="D135" s="734"/>
      <c r="E135" s="734"/>
      <c r="F135" s="734"/>
    </row>
    <row r="136" spans="2:6">
      <c r="B136" s="734"/>
      <c r="C136" s="734"/>
      <c r="D136" s="734"/>
      <c r="E136" s="734"/>
      <c r="F136" s="734"/>
    </row>
    <row r="137" spans="2:6">
      <c r="B137" s="734"/>
      <c r="C137" s="734"/>
      <c r="D137" s="734"/>
      <c r="E137" s="734"/>
      <c r="F137" s="734"/>
    </row>
    <row r="138" spans="2:6">
      <c r="B138" s="734"/>
      <c r="C138" s="734"/>
      <c r="D138" s="734"/>
      <c r="E138" s="734"/>
      <c r="F138" s="734"/>
    </row>
    <row r="139" spans="2:6">
      <c r="B139" s="734"/>
      <c r="C139" s="734"/>
      <c r="D139" s="734"/>
      <c r="E139" s="734"/>
      <c r="F139" s="734"/>
    </row>
    <row r="140" spans="2:6">
      <c r="B140" s="734"/>
      <c r="C140" s="734"/>
      <c r="D140" s="734"/>
      <c r="E140" s="734"/>
      <c r="F140" s="734"/>
    </row>
    <row r="141" spans="2:6">
      <c r="B141" s="734"/>
      <c r="C141" s="734"/>
      <c r="D141" s="734"/>
      <c r="E141" s="734"/>
      <c r="F141" s="734"/>
    </row>
    <row r="142" spans="2:6">
      <c r="B142" s="734"/>
      <c r="C142" s="734"/>
      <c r="D142" s="734"/>
      <c r="E142" s="734"/>
      <c r="F142" s="734"/>
    </row>
    <row r="143" spans="2:6">
      <c r="B143" s="734"/>
      <c r="C143" s="734"/>
      <c r="D143" s="734"/>
      <c r="E143" s="734"/>
      <c r="F143" s="734"/>
    </row>
    <row r="144" spans="2:6">
      <c r="B144" s="734"/>
      <c r="C144" s="734"/>
      <c r="D144" s="734"/>
      <c r="E144" s="734"/>
      <c r="F144" s="734"/>
    </row>
    <row r="145" spans="2:6">
      <c r="B145" s="734"/>
      <c r="C145" s="734"/>
      <c r="D145" s="734"/>
      <c r="E145" s="734"/>
      <c r="F145" s="734"/>
    </row>
    <row r="146" spans="2:6">
      <c r="B146" s="734"/>
      <c r="C146" s="734"/>
      <c r="D146" s="734"/>
      <c r="E146" s="734"/>
      <c r="F146" s="734"/>
    </row>
    <row r="147" spans="2:6">
      <c r="B147" s="734"/>
      <c r="C147" s="734"/>
      <c r="D147" s="734"/>
      <c r="E147" s="734"/>
      <c r="F147" s="734"/>
    </row>
    <row r="148" spans="2:6">
      <c r="B148" s="734"/>
      <c r="C148" s="734"/>
      <c r="D148" s="734"/>
      <c r="E148" s="734"/>
      <c r="F148" s="734"/>
    </row>
    <row r="149" spans="2:6">
      <c r="B149" s="734"/>
      <c r="C149" s="734"/>
      <c r="D149" s="734"/>
      <c r="E149" s="734"/>
      <c r="F149" s="734"/>
    </row>
    <row r="150" spans="2:6">
      <c r="B150" s="734"/>
      <c r="C150" s="734"/>
      <c r="D150" s="734"/>
      <c r="E150" s="734"/>
      <c r="F150" s="734"/>
    </row>
    <row r="151" spans="2:6">
      <c r="B151" s="734"/>
      <c r="C151" s="734"/>
      <c r="D151" s="734"/>
      <c r="E151" s="734"/>
      <c r="F151" s="734"/>
    </row>
    <row r="152" spans="2:6">
      <c r="B152" s="734"/>
      <c r="C152" s="734"/>
      <c r="D152" s="734"/>
      <c r="E152" s="734"/>
      <c r="F152" s="734"/>
    </row>
    <row r="153" spans="2:6">
      <c r="B153" s="734"/>
      <c r="C153" s="734"/>
      <c r="D153" s="734"/>
      <c r="E153" s="734"/>
      <c r="F153" s="734"/>
    </row>
    <row r="154" spans="2:6">
      <c r="B154" s="734"/>
      <c r="C154" s="734"/>
      <c r="D154" s="734"/>
      <c r="E154" s="734"/>
      <c r="F154" s="734"/>
    </row>
    <row r="155" spans="2:6">
      <c r="B155" s="734"/>
      <c r="C155" s="734"/>
      <c r="D155" s="734"/>
      <c r="E155" s="734"/>
      <c r="F155" s="734"/>
    </row>
    <row r="156" spans="2:6">
      <c r="B156" s="734"/>
      <c r="C156" s="734"/>
      <c r="D156" s="734"/>
      <c r="E156" s="734"/>
      <c r="F156" s="734"/>
    </row>
    <row r="157" spans="2:6">
      <c r="B157" s="734"/>
      <c r="C157" s="734"/>
      <c r="D157" s="734"/>
      <c r="E157" s="734"/>
      <c r="F157" s="734"/>
    </row>
    <row r="158" spans="2:6">
      <c r="B158" s="734"/>
      <c r="C158" s="734"/>
      <c r="D158" s="734"/>
      <c r="E158" s="734"/>
      <c r="F158" s="734"/>
    </row>
    <row r="159" spans="2:6">
      <c r="B159" s="734"/>
      <c r="C159" s="734"/>
      <c r="D159" s="734"/>
      <c r="E159" s="734"/>
      <c r="F159" s="734"/>
    </row>
    <row r="160" spans="2:6">
      <c r="B160" s="734"/>
      <c r="C160" s="734"/>
      <c r="D160" s="734"/>
      <c r="E160" s="734"/>
      <c r="F160" s="734"/>
    </row>
    <row r="161" spans="2:6">
      <c r="B161" s="734"/>
      <c r="C161" s="734"/>
      <c r="D161" s="734"/>
      <c r="E161" s="734"/>
      <c r="F161" s="734"/>
    </row>
    <row r="162" spans="2:6">
      <c r="B162" s="734"/>
      <c r="C162" s="734"/>
      <c r="D162" s="734"/>
      <c r="E162" s="734"/>
      <c r="F162" s="734"/>
    </row>
    <row r="163" spans="2:6">
      <c r="B163" s="734"/>
      <c r="C163" s="734"/>
      <c r="D163" s="734"/>
      <c r="E163" s="734"/>
      <c r="F163" s="734"/>
    </row>
    <row r="164" spans="2:6">
      <c r="B164" s="734"/>
      <c r="C164" s="734"/>
      <c r="D164" s="734"/>
      <c r="E164" s="734"/>
      <c r="F164" s="734"/>
    </row>
    <row r="165" spans="2:6">
      <c r="B165" s="734"/>
      <c r="C165" s="734"/>
      <c r="D165" s="734"/>
      <c r="E165" s="734"/>
      <c r="F165" s="734"/>
    </row>
    <row r="166" spans="2:6">
      <c r="B166" s="734"/>
      <c r="C166" s="734"/>
      <c r="D166" s="734"/>
      <c r="E166" s="734"/>
      <c r="F166" s="734"/>
    </row>
    <row r="167" spans="2:6">
      <c r="B167" s="734"/>
      <c r="C167" s="734"/>
      <c r="D167" s="734"/>
      <c r="E167" s="734"/>
      <c r="F167" s="734"/>
    </row>
    <row r="168" spans="2:6">
      <c r="B168" s="734"/>
      <c r="C168" s="734"/>
      <c r="D168" s="734"/>
      <c r="E168" s="734"/>
      <c r="F168" s="734"/>
    </row>
    <row r="169" spans="2:6">
      <c r="B169" s="734"/>
      <c r="C169" s="734"/>
      <c r="D169" s="734"/>
      <c r="E169" s="734"/>
      <c r="F169" s="734"/>
    </row>
    <row r="170" spans="2:6">
      <c r="B170" s="734"/>
      <c r="C170" s="734"/>
      <c r="D170" s="734"/>
      <c r="E170" s="734"/>
      <c r="F170" s="734"/>
    </row>
    <row r="171" spans="2:6">
      <c r="B171" s="734"/>
      <c r="C171" s="734"/>
      <c r="D171" s="734"/>
      <c r="E171" s="734"/>
      <c r="F171" s="734"/>
    </row>
    <row r="172" spans="2:6">
      <c r="B172" s="734"/>
      <c r="C172" s="734"/>
      <c r="D172" s="734"/>
      <c r="E172" s="734"/>
      <c r="F172" s="734"/>
    </row>
    <row r="173" spans="2:6">
      <c r="B173" s="734"/>
      <c r="C173" s="734"/>
      <c r="D173" s="734"/>
      <c r="E173" s="734"/>
      <c r="F173" s="734"/>
    </row>
    <row r="174" spans="2:6">
      <c r="B174" s="734"/>
      <c r="C174" s="734"/>
      <c r="D174" s="734"/>
      <c r="E174" s="734"/>
      <c r="F174" s="734"/>
    </row>
    <row r="175" spans="2:6">
      <c r="B175" s="734"/>
      <c r="C175" s="734"/>
      <c r="D175" s="734"/>
      <c r="E175" s="734"/>
      <c r="F175" s="734"/>
    </row>
    <row r="176" spans="2:6">
      <c r="B176" s="734"/>
      <c r="C176" s="734"/>
      <c r="D176" s="734"/>
      <c r="E176" s="734"/>
      <c r="F176" s="734"/>
    </row>
    <row r="177" spans="2:6">
      <c r="B177" s="734"/>
      <c r="C177" s="734"/>
      <c r="D177" s="734"/>
      <c r="E177" s="734"/>
      <c r="F177" s="734"/>
    </row>
    <row r="178" spans="2:6">
      <c r="B178" s="734"/>
      <c r="C178" s="734"/>
      <c r="D178" s="734"/>
      <c r="E178" s="734"/>
      <c r="F178" s="734"/>
    </row>
    <row r="179" spans="2:6">
      <c r="B179" s="734"/>
      <c r="C179" s="734"/>
      <c r="D179" s="734"/>
      <c r="E179" s="734"/>
      <c r="F179" s="734"/>
    </row>
    <row r="180" spans="2:6">
      <c r="B180" s="734"/>
      <c r="C180" s="734"/>
      <c r="D180" s="734"/>
      <c r="E180" s="734"/>
      <c r="F180" s="734"/>
    </row>
    <row r="181" spans="2:6">
      <c r="B181" s="734"/>
      <c r="C181" s="734"/>
      <c r="D181" s="734"/>
      <c r="E181" s="734"/>
      <c r="F181" s="734"/>
    </row>
    <row r="182" spans="2:6">
      <c r="B182" s="734"/>
      <c r="C182" s="734"/>
      <c r="D182" s="734"/>
      <c r="E182" s="734"/>
      <c r="F182" s="734"/>
    </row>
    <row r="183" spans="2:6">
      <c r="B183" s="734"/>
      <c r="C183" s="734"/>
      <c r="D183" s="734"/>
      <c r="E183" s="734"/>
      <c r="F183" s="734"/>
    </row>
    <row r="184" spans="2:6">
      <c r="B184" s="734"/>
      <c r="C184" s="734"/>
      <c r="D184" s="734"/>
      <c r="E184" s="734"/>
      <c r="F184" s="734"/>
    </row>
    <row r="185" spans="2:6">
      <c r="B185" s="734"/>
      <c r="C185" s="734"/>
      <c r="D185" s="734"/>
      <c r="E185" s="734"/>
      <c r="F185" s="734"/>
    </row>
    <row r="186" spans="2:6">
      <c r="B186" s="734"/>
      <c r="C186" s="734"/>
      <c r="D186" s="734"/>
      <c r="E186" s="734"/>
      <c r="F186" s="734"/>
    </row>
    <row r="187" spans="2:6">
      <c r="B187" s="734"/>
      <c r="C187" s="734"/>
      <c r="D187" s="734"/>
      <c r="E187" s="734"/>
      <c r="F187" s="734"/>
    </row>
    <row r="188" spans="2:6">
      <c r="B188" s="734"/>
      <c r="C188" s="734"/>
      <c r="D188" s="734"/>
      <c r="E188" s="734"/>
      <c r="F188" s="734"/>
    </row>
    <row r="189" spans="2:6">
      <c r="B189" s="734"/>
      <c r="C189" s="734"/>
      <c r="D189" s="734"/>
      <c r="E189" s="734"/>
      <c r="F189" s="734"/>
    </row>
    <row r="190" spans="2:6">
      <c r="B190" s="734"/>
      <c r="C190" s="734"/>
      <c r="D190" s="734"/>
      <c r="E190" s="734"/>
      <c r="F190" s="734"/>
    </row>
    <row r="191" spans="2:6">
      <c r="B191" s="734"/>
      <c r="C191" s="734"/>
      <c r="D191" s="734"/>
      <c r="E191" s="734"/>
      <c r="F191" s="734"/>
    </row>
    <row r="192" spans="2:6">
      <c r="B192" s="734"/>
      <c r="C192" s="734"/>
      <c r="D192" s="734"/>
      <c r="E192" s="734"/>
      <c r="F192" s="734"/>
    </row>
    <row r="193" spans="2:6">
      <c r="B193" s="734"/>
      <c r="C193" s="734"/>
      <c r="D193" s="734"/>
      <c r="E193" s="734"/>
      <c r="F193" s="734"/>
    </row>
    <row r="194" spans="2:6">
      <c r="B194" s="734"/>
      <c r="C194" s="734"/>
      <c r="D194" s="734"/>
      <c r="E194" s="734"/>
      <c r="F194" s="734"/>
    </row>
    <row r="195" spans="2:6">
      <c r="B195" s="734"/>
      <c r="C195" s="734"/>
      <c r="D195" s="734"/>
      <c r="E195" s="734"/>
      <c r="F195" s="734"/>
    </row>
    <row r="196" spans="2:6">
      <c r="B196" s="734"/>
      <c r="C196" s="734"/>
      <c r="D196" s="734"/>
      <c r="E196" s="734"/>
      <c r="F196" s="734"/>
    </row>
    <row r="197" spans="2:6">
      <c r="B197" s="734"/>
      <c r="C197" s="734"/>
      <c r="D197" s="734"/>
      <c r="E197" s="734"/>
      <c r="F197" s="734"/>
    </row>
    <row r="198" spans="2:6">
      <c r="B198" s="734"/>
      <c r="C198" s="734"/>
      <c r="D198" s="734"/>
      <c r="E198" s="734"/>
      <c r="F198" s="734"/>
    </row>
    <row r="199" spans="2:6">
      <c r="B199" s="734"/>
      <c r="C199" s="734"/>
      <c r="D199" s="734"/>
      <c r="E199" s="734"/>
      <c r="F199" s="734"/>
    </row>
    <row r="200" spans="2:6">
      <c r="B200" s="734"/>
      <c r="C200" s="734"/>
      <c r="D200" s="734"/>
      <c r="E200" s="734"/>
      <c r="F200" s="734"/>
    </row>
    <row r="201" spans="2:6">
      <c r="B201" s="734"/>
      <c r="C201" s="734"/>
      <c r="D201" s="734"/>
      <c r="E201" s="734"/>
      <c r="F201" s="734"/>
    </row>
    <row r="202" spans="2:6">
      <c r="B202" s="734"/>
      <c r="C202" s="734"/>
      <c r="D202" s="734"/>
      <c r="E202" s="734"/>
      <c r="F202" s="734"/>
    </row>
    <row r="203" spans="2:6">
      <c r="B203" s="734"/>
      <c r="C203" s="734"/>
      <c r="D203" s="734"/>
      <c r="E203" s="734"/>
      <c r="F203" s="734"/>
    </row>
    <row r="204" spans="2:6">
      <c r="B204" s="734"/>
      <c r="C204" s="734"/>
      <c r="D204" s="734"/>
      <c r="E204" s="734"/>
      <c r="F204" s="734"/>
    </row>
    <row r="205" spans="2:6">
      <c r="B205" s="734"/>
      <c r="C205" s="734"/>
      <c r="D205" s="734"/>
      <c r="E205" s="734"/>
      <c r="F205" s="734"/>
    </row>
    <row r="206" spans="2:6">
      <c r="B206" s="734"/>
      <c r="C206" s="734"/>
      <c r="D206" s="734"/>
      <c r="E206" s="734"/>
      <c r="F206" s="734"/>
    </row>
    <row r="207" spans="2:6">
      <c r="B207" s="734"/>
      <c r="C207" s="734"/>
      <c r="D207" s="734"/>
      <c r="E207" s="734"/>
      <c r="F207" s="734"/>
    </row>
    <row r="208" spans="2:6">
      <c r="B208" s="734"/>
      <c r="C208" s="734"/>
      <c r="D208" s="734"/>
      <c r="E208" s="734"/>
      <c r="F208" s="734"/>
    </row>
    <row r="209" spans="2:6">
      <c r="B209" s="734"/>
      <c r="C209" s="734"/>
      <c r="D209" s="734"/>
      <c r="E209" s="734"/>
      <c r="F209" s="734"/>
    </row>
    <row r="210" spans="2:6">
      <c r="B210" s="734"/>
      <c r="C210" s="734"/>
      <c r="D210" s="734"/>
      <c r="E210" s="734"/>
      <c r="F210" s="734"/>
    </row>
    <row r="211" spans="2:6">
      <c r="B211" s="734"/>
      <c r="C211" s="734"/>
      <c r="D211" s="734"/>
      <c r="E211" s="734"/>
      <c r="F211" s="734"/>
    </row>
    <row r="212" spans="2:6">
      <c r="B212" s="734"/>
      <c r="C212" s="734"/>
      <c r="D212" s="734"/>
      <c r="E212" s="734"/>
      <c r="F212" s="734"/>
    </row>
    <row r="213" spans="2:6">
      <c r="B213" s="734"/>
      <c r="C213" s="734"/>
      <c r="D213" s="734"/>
      <c r="E213" s="734"/>
      <c r="F213" s="734"/>
    </row>
    <row r="214" spans="2:6">
      <c r="B214" s="734"/>
      <c r="C214" s="734"/>
      <c r="D214" s="734"/>
      <c r="E214" s="734"/>
      <c r="F214" s="734"/>
    </row>
    <row r="215" spans="2:6">
      <c r="B215" s="734"/>
      <c r="C215" s="734"/>
      <c r="D215" s="734"/>
      <c r="E215" s="734"/>
      <c r="F215" s="734"/>
    </row>
    <row r="216" spans="2:6">
      <c r="B216" s="734"/>
      <c r="C216" s="734"/>
      <c r="D216" s="734"/>
      <c r="E216" s="734"/>
      <c r="F216" s="734"/>
    </row>
    <row r="217" spans="2:6">
      <c r="B217" s="734"/>
      <c r="C217" s="734"/>
      <c r="D217" s="734"/>
      <c r="E217" s="734"/>
      <c r="F217" s="734"/>
    </row>
    <row r="218" spans="2:6">
      <c r="B218" s="734"/>
      <c r="C218" s="734"/>
      <c r="D218" s="734"/>
      <c r="E218" s="734"/>
      <c r="F218" s="734"/>
    </row>
    <row r="219" spans="2:6">
      <c r="B219" s="734"/>
      <c r="C219" s="734"/>
      <c r="D219" s="734"/>
      <c r="E219" s="734"/>
      <c r="F219" s="734"/>
    </row>
    <row r="220" spans="2:6">
      <c r="B220" s="734"/>
      <c r="C220" s="734"/>
      <c r="D220" s="734"/>
      <c r="E220" s="734"/>
      <c r="F220" s="734"/>
    </row>
    <row r="221" spans="2:6">
      <c r="B221" s="734"/>
      <c r="C221" s="734"/>
      <c r="D221" s="734"/>
      <c r="E221" s="734"/>
      <c r="F221" s="734"/>
    </row>
    <row r="222" spans="2:6">
      <c r="B222" s="734"/>
      <c r="C222" s="734"/>
      <c r="D222" s="734"/>
      <c r="E222" s="734"/>
      <c r="F222" s="734"/>
    </row>
    <row r="223" spans="2:6">
      <c r="B223" s="734"/>
      <c r="C223" s="734"/>
      <c r="D223" s="734"/>
      <c r="E223" s="734"/>
      <c r="F223" s="734"/>
    </row>
    <row r="224" spans="2:6">
      <c r="B224" s="734"/>
      <c r="C224" s="734"/>
      <c r="D224" s="734"/>
      <c r="E224" s="734"/>
      <c r="F224" s="734"/>
    </row>
    <row r="225" spans="2:6">
      <c r="B225" s="734"/>
      <c r="C225" s="734"/>
      <c r="D225" s="734"/>
      <c r="E225" s="734"/>
      <c r="F225" s="734"/>
    </row>
    <row r="226" spans="2:6">
      <c r="B226" s="734"/>
      <c r="C226" s="734"/>
      <c r="D226" s="734"/>
      <c r="E226" s="734"/>
      <c r="F226" s="734"/>
    </row>
    <row r="227" spans="2:6">
      <c r="B227" s="734"/>
      <c r="C227" s="734"/>
      <c r="D227" s="734"/>
      <c r="E227" s="734"/>
      <c r="F227" s="734"/>
    </row>
    <row r="228" spans="2:6">
      <c r="B228" s="734"/>
      <c r="C228" s="734"/>
      <c r="D228" s="734"/>
      <c r="E228" s="734"/>
      <c r="F228" s="734"/>
    </row>
    <row r="229" spans="2:6">
      <c r="B229" s="734"/>
      <c r="C229" s="734"/>
      <c r="D229" s="734"/>
      <c r="E229" s="734"/>
      <c r="F229" s="734"/>
    </row>
    <row r="230" spans="2:6">
      <c r="B230" s="734"/>
      <c r="C230" s="734"/>
      <c r="D230" s="734"/>
      <c r="E230" s="734"/>
      <c r="F230" s="734"/>
    </row>
    <row r="231" spans="2:6">
      <c r="B231" s="734"/>
      <c r="C231" s="734"/>
      <c r="D231" s="734"/>
      <c r="E231" s="734"/>
      <c r="F231" s="734"/>
    </row>
    <row r="232" spans="2:6">
      <c r="B232" s="734"/>
      <c r="C232" s="734"/>
      <c r="D232" s="734"/>
      <c r="E232" s="734"/>
      <c r="F232" s="734"/>
    </row>
    <row r="233" spans="2:6">
      <c r="B233" s="734"/>
      <c r="C233" s="734"/>
      <c r="D233" s="734"/>
      <c r="E233" s="734"/>
      <c r="F233" s="734"/>
    </row>
    <row r="234" spans="2:6">
      <c r="B234" s="734"/>
      <c r="C234" s="734"/>
      <c r="D234" s="734"/>
      <c r="E234" s="734"/>
      <c r="F234" s="734"/>
    </row>
    <row r="235" spans="2:6">
      <c r="B235" s="734"/>
      <c r="C235" s="734"/>
      <c r="D235" s="734"/>
      <c r="E235" s="734"/>
      <c r="F235" s="734"/>
    </row>
    <row r="236" spans="2:6">
      <c r="B236" s="734"/>
      <c r="C236" s="734"/>
      <c r="D236" s="734"/>
      <c r="E236" s="734"/>
      <c r="F236" s="734"/>
    </row>
    <row r="237" spans="2:6">
      <c r="B237" s="734"/>
      <c r="C237" s="734"/>
      <c r="D237" s="734"/>
      <c r="E237" s="734"/>
      <c r="F237" s="734"/>
    </row>
    <row r="238" spans="2:6">
      <c r="B238" s="734"/>
      <c r="C238" s="734"/>
      <c r="D238" s="734"/>
      <c r="E238" s="734"/>
      <c r="F238" s="734"/>
    </row>
    <row r="239" spans="2:6">
      <c r="B239" s="734"/>
      <c r="C239" s="734"/>
      <c r="D239" s="734"/>
      <c r="E239" s="734"/>
      <c r="F239" s="734"/>
    </row>
    <row r="240" spans="2:6">
      <c r="B240" s="734"/>
      <c r="C240" s="734"/>
      <c r="D240" s="734"/>
      <c r="E240" s="734"/>
      <c r="F240" s="734"/>
    </row>
    <row r="241" spans="2:6">
      <c r="B241" s="734"/>
      <c r="C241" s="734"/>
      <c r="D241" s="734"/>
      <c r="E241" s="734"/>
      <c r="F241" s="734"/>
    </row>
    <row r="242" spans="2:6">
      <c r="B242" s="734"/>
      <c r="C242" s="734"/>
      <c r="D242" s="734"/>
      <c r="E242" s="734"/>
      <c r="F242" s="734"/>
    </row>
    <row r="243" spans="2:6">
      <c r="B243" s="734"/>
      <c r="C243" s="734"/>
      <c r="D243" s="734"/>
      <c r="E243" s="734"/>
      <c r="F243" s="734"/>
    </row>
    <row r="244" spans="2:6">
      <c r="B244" s="734"/>
      <c r="C244" s="734"/>
      <c r="D244" s="734"/>
      <c r="E244" s="734"/>
      <c r="F244" s="734"/>
    </row>
    <row r="245" spans="2:6">
      <c r="B245" s="734"/>
      <c r="C245" s="734"/>
      <c r="D245" s="734"/>
      <c r="E245" s="734"/>
      <c r="F245" s="734"/>
    </row>
    <row r="246" spans="2:6">
      <c r="B246" s="734"/>
      <c r="C246" s="734"/>
      <c r="D246" s="734"/>
      <c r="E246" s="734"/>
      <c r="F246" s="734"/>
    </row>
    <row r="247" spans="2:6">
      <c r="B247" s="734"/>
      <c r="C247" s="734"/>
      <c r="D247" s="734"/>
      <c r="E247" s="734"/>
      <c r="F247" s="734"/>
    </row>
    <row r="248" spans="2:6">
      <c r="B248" s="734"/>
      <c r="C248" s="734"/>
      <c r="D248" s="734"/>
      <c r="E248" s="734"/>
      <c r="F248" s="734"/>
    </row>
    <row r="249" spans="2:6">
      <c r="B249" s="734"/>
      <c r="C249" s="734"/>
      <c r="D249" s="734"/>
      <c r="E249" s="734"/>
      <c r="F249" s="734"/>
    </row>
    <row r="250" spans="2:6">
      <c r="B250" s="734"/>
      <c r="C250" s="734"/>
      <c r="D250" s="734"/>
      <c r="E250" s="734"/>
      <c r="F250" s="734"/>
    </row>
    <row r="251" spans="2:6">
      <c r="B251" s="734"/>
      <c r="C251" s="734"/>
      <c r="D251" s="734"/>
      <c r="E251" s="734"/>
      <c r="F251" s="734"/>
    </row>
    <row r="252" spans="2:6">
      <c r="B252" s="734"/>
      <c r="C252" s="734"/>
      <c r="D252" s="734"/>
      <c r="E252" s="734"/>
      <c r="F252" s="734"/>
    </row>
    <row r="253" spans="2:6">
      <c r="B253" s="734"/>
      <c r="C253" s="734"/>
      <c r="D253" s="734"/>
      <c r="E253" s="734"/>
      <c r="F253" s="734"/>
    </row>
    <row r="254" spans="2:6">
      <c r="B254" s="734"/>
      <c r="C254" s="734"/>
      <c r="D254" s="734"/>
      <c r="E254" s="734"/>
      <c r="F254" s="734"/>
    </row>
    <row r="255" spans="2:6">
      <c r="B255" s="734"/>
      <c r="C255" s="734"/>
      <c r="D255" s="734"/>
      <c r="E255" s="734"/>
      <c r="F255" s="734"/>
    </row>
    <row r="256" spans="2:6">
      <c r="B256" s="734"/>
      <c r="C256" s="734"/>
      <c r="D256" s="734"/>
      <c r="E256" s="734"/>
      <c r="F256" s="734"/>
    </row>
    <row r="257" spans="2:6">
      <c r="B257" s="734"/>
      <c r="C257" s="734"/>
      <c r="D257" s="734"/>
      <c r="E257" s="734"/>
      <c r="F257" s="734"/>
    </row>
    <row r="258" spans="2:6">
      <c r="B258" s="734"/>
      <c r="C258" s="734"/>
      <c r="D258" s="734"/>
      <c r="E258" s="734"/>
      <c r="F258" s="734"/>
    </row>
    <row r="259" spans="2:6">
      <c r="B259" s="734"/>
      <c r="C259" s="734"/>
      <c r="D259" s="734"/>
      <c r="E259" s="734"/>
      <c r="F259" s="734"/>
    </row>
    <row r="260" spans="2:6">
      <c r="B260" s="734"/>
      <c r="C260" s="734"/>
      <c r="D260" s="734"/>
      <c r="E260" s="734"/>
      <c r="F260" s="734"/>
    </row>
    <row r="261" spans="2:6">
      <c r="B261" s="734"/>
      <c r="C261" s="734"/>
      <c r="D261" s="734"/>
      <c r="E261" s="734"/>
      <c r="F261" s="734"/>
    </row>
    <row r="262" spans="2:6">
      <c r="B262" s="734"/>
      <c r="C262" s="734"/>
      <c r="D262" s="734"/>
      <c r="E262" s="734"/>
      <c r="F262" s="734"/>
    </row>
    <row r="263" spans="2:6">
      <c r="B263" s="734"/>
      <c r="C263" s="734"/>
      <c r="D263" s="734"/>
      <c r="E263" s="734"/>
      <c r="F263" s="734"/>
    </row>
    <row r="264" spans="2:6">
      <c r="B264" s="734"/>
      <c r="C264" s="734"/>
      <c r="D264" s="734"/>
      <c r="E264" s="734"/>
      <c r="F264" s="734"/>
    </row>
    <row r="265" spans="2:6">
      <c r="B265" s="734"/>
      <c r="C265" s="734"/>
      <c r="D265" s="734"/>
      <c r="E265" s="734"/>
      <c r="F265" s="734"/>
    </row>
    <row r="266" spans="2:6">
      <c r="B266" s="734"/>
      <c r="C266" s="734"/>
      <c r="D266" s="734"/>
      <c r="E266" s="734"/>
      <c r="F266" s="734"/>
    </row>
    <row r="267" spans="2:6">
      <c r="B267" s="734"/>
      <c r="C267" s="734"/>
      <c r="D267" s="734"/>
      <c r="E267" s="734"/>
      <c r="F267" s="734"/>
    </row>
    <row r="268" spans="2:6">
      <c r="B268" s="734"/>
      <c r="C268" s="734"/>
      <c r="D268" s="734"/>
      <c r="E268" s="734"/>
      <c r="F268" s="734"/>
    </row>
    <row r="269" spans="2:6">
      <c r="B269" s="734"/>
      <c r="C269" s="734"/>
      <c r="D269" s="734"/>
      <c r="E269" s="734"/>
      <c r="F269" s="734"/>
    </row>
    <row r="270" spans="2:6">
      <c r="B270" s="734"/>
      <c r="C270" s="734"/>
      <c r="D270" s="734"/>
      <c r="E270" s="734"/>
      <c r="F270" s="734"/>
    </row>
    <row r="271" spans="2:6">
      <c r="B271" s="734"/>
      <c r="C271" s="734"/>
      <c r="D271" s="734"/>
      <c r="E271" s="734"/>
      <c r="F271" s="734"/>
    </row>
    <row r="272" spans="2:6">
      <c r="B272" s="734"/>
      <c r="C272" s="734"/>
      <c r="D272" s="734"/>
      <c r="E272" s="734"/>
      <c r="F272" s="734"/>
    </row>
    <row r="273" spans="2:6">
      <c r="B273" s="734"/>
      <c r="C273" s="734"/>
      <c r="D273" s="734"/>
      <c r="E273" s="734"/>
      <c r="F273" s="734"/>
    </row>
    <row r="274" spans="2:6">
      <c r="B274" s="734"/>
      <c r="C274" s="734"/>
      <c r="D274" s="734"/>
      <c r="E274" s="734"/>
      <c r="F274" s="734"/>
    </row>
    <row r="275" spans="2:6">
      <c r="B275" s="734"/>
      <c r="C275" s="734"/>
      <c r="D275" s="734"/>
      <c r="E275" s="734"/>
      <c r="F275" s="734"/>
    </row>
    <row r="276" spans="2:6">
      <c r="B276" s="734"/>
      <c r="C276" s="734"/>
      <c r="D276" s="734"/>
      <c r="E276" s="734"/>
      <c r="F276" s="734"/>
    </row>
    <row r="277" spans="2:6">
      <c r="B277" s="734"/>
      <c r="C277" s="734"/>
      <c r="D277" s="734"/>
      <c r="E277" s="734"/>
      <c r="F277" s="734"/>
    </row>
    <row r="278" spans="2:6">
      <c r="B278" s="734"/>
      <c r="C278" s="734"/>
      <c r="D278" s="734"/>
      <c r="E278" s="734"/>
      <c r="F278" s="734"/>
    </row>
    <row r="279" spans="2:6">
      <c r="B279" s="734"/>
      <c r="C279" s="734"/>
      <c r="D279" s="734"/>
      <c r="E279" s="734"/>
      <c r="F279" s="734"/>
    </row>
    <row r="280" spans="2:6">
      <c r="B280" s="734"/>
      <c r="C280" s="734"/>
      <c r="D280" s="734"/>
      <c r="E280" s="734"/>
      <c r="F280" s="734"/>
    </row>
    <row r="281" spans="2:6">
      <c r="B281" s="734"/>
      <c r="C281" s="734"/>
      <c r="D281" s="734"/>
      <c r="E281" s="734"/>
      <c r="F281" s="734"/>
    </row>
    <row r="282" spans="2:6">
      <c r="B282" s="734"/>
      <c r="C282" s="734"/>
      <c r="D282" s="734"/>
      <c r="E282" s="734"/>
      <c r="F282" s="734"/>
    </row>
    <row r="283" spans="2:6">
      <c r="B283" s="734"/>
      <c r="C283" s="734"/>
      <c r="D283" s="734"/>
      <c r="E283" s="734"/>
      <c r="F283" s="734"/>
    </row>
    <row r="284" spans="2:6">
      <c r="B284" s="734"/>
      <c r="C284" s="734"/>
      <c r="D284" s="734"/>
      <c r="E284" s="734"/>
      <c r="F284" s="734"/>
    </row>
    <row r="285" spans="2:6">
      <c r="B285" s="734"/>
      <c r="C285" s="734"/>
      <c r="D285" s="734"/>
      <c r="E285" s="734"/>
      <c r="F285" s="734"/>
    </row>
    <row r="286" spans="2:6">
      <c r="B286" s="734"/>
      <c r="C286" s="734"/>
      <c r="D286" s="734"/>
      <c r="E286" s="734"/>
      <c r="F286" s="734"/>
    </row>
    <row r="287" spans="2:6">
      <c r="B287" s="734"/>
      <c r="C287" s="734"/>
      <c r="D287" s="734"/>
      <c r="E287" s="734"/>
      <c r="F287" s="734"/>
    </row>
    <row r="288" spans="2:6">
      <c r="B288" s="734"/>
      <c r="C288" s="734"/>
      <c r="D288" s="734"/>
      <c r="E288" s="734"/>
      <c r="F288" s="734"/>
    </row>
    <row r="289" spans="2:6">
      <c r="B289" s="734"/>
      <c r="C289" s="734"/>
      <c r="D289" s="734"/>
      <c r="E289" s="734"/>
      <c r="F289" s="734"/>
    </row>
    <row r="290" spans="2:6">
      <c r="B290" s="734"/>
      <c r="C290" s="734"/>
      <c r="D290" s="734"/>
      <c r="E290" s="734"/>
      <c r="F290" s="734"/>
    </row>
    <row r="291" spans="2:6">
      <c r="B291" s="734"/>
      <c r="C291" s="734"/>
      <c r="D291" s="734"/>
      <c r="E291" s="734"/>
      <c r="F291" s="734"/>
    </row>
    <row r="292" spans="2:6">
      <c r="B292" s="734"/>
      <c r="C292" s="734"/>
      <c r="D292" s="734"/>
      <c r="E292" s="734"/>
      <c r="F292" s="734"/>
    </row>
    <row r="293" spans="2:6">
      <c r="B293" s="734"/>
      <c r="C293" s="734"/>
      <c r="D293" s="734"/>
      <c r="E293" s="734"/>
      <c r="F293" s="734"/>
    </row>
    <row r="294" spans="2:6">
      <c r="B294" s="734"/>
      <c r="C294" s="734"/>
      <c r="D294" s="734"/>
      <c r="E294" s="734"/>
      <c r="F294" s="734"/>
    </row>
    <row r="295" spans="2:6">
      <c r="B295" s="734"/>
      <c r="C295" s="734"/>
      <c r="D295" s="734"/>
      <c r="E295" s="734"/>
      <c r="F295" s="734"/>
    </row>
    <row r="296" spans="2:6">
      <c r="B296" s="734"/>
      <c r="C296" s="734"/>
      <c r="D296" s="734"/>
      <c r="E296" s="734"/>
      <c r="F296" s="734"/>
    </row>
    <row r="297" spans="2:6">
      <c r="B297" s="734"/>
      <c r="C297" s="734"/>
      <c r="D297" s="734"/>
      <c r="E297" s="734"/>
      <c r="F297" s="734"/>
    </row>
    <row r="298" spans="2:6">
      <c r="B298" s="734"/>
      <c r="C298" s="734"/>
      <c r="D298" s="734"/>
      <c r="E298" s="734"/>
      <c r="F298" s="734"/>
    </row>
    <row r="299" spans="2:6">
      <c r="B299" s="734"/>
      <c r="C299" s="734"/>
      <c r="D299" s="734"/>
      <c r="E299" s="734"/>
      <c r="F299" s="734"/>
    </row>
    <row r="300" spans="2:6">
      <c r="B300" s="734"/>
      <c r="C300" s="734"/>
      <c r="D300" s="734"/>
      <c r="E300" s="734"/>
      <c r="F300" s="734"/>
    </row>
    <row r="301" spans="2:6">
      <c r="B301" s="734"/>
      <c r="C301" s="734"/>
      <c r="D301" s="734"/>
      <c r="E301" s="734"/>
      <c r="F301" s="734"/>
    </row>
    <row r="302" spans="2:6">
      <c r="B302" s="734"/>
      <c r="C302" s="734"/>
      <c r="D302" s="734"/>
      <c r="E302" s="734"/>
      <c r="F302" s="734"/>
    </row>
    <row r="303" spans="2:6">
      <c r="B303" s="734"/>
      <c r="C303" s="734"/>
      <c r="D303" s="734"/>
      <c r="E303" s="734"/>
      <c r="F303" s="734"/>
    </row>
    <row r="304" spans="2:6">
      <c r="B304" s="734"/>
      <c r="C304" s="734"/>
      <c r="D304" s="734"/>
      <c r="E304" s="734"/>
      <c r="F304" s="734"/>
    </row>
    <row r="305" spans="2:6">
      <c r="B305" s="734"/>
      <c r="C305" s="734"/>
      <c r="D305" s="734"/>
      <c r="E305" s="734"/>
      <c r="F305" s="734"/>
    </row>
    <row r="306" spans="2:6">
      <c r="B306" s="734"/>
      <c r="C306" s="734"/>
      <c r="D306" s="734"/>
      <c r="E306" s="734"/>
      <c r="F306" s="734"/>
    </row>
    <row r="307" spans="2:6">
      <c r="B307" s="734"/>
      <c r="C307" s="734"/>
      <c r="D307" s="734"/>
      <c r="E307" s="734"/>
      <c r="F307" s="734"/>
    </row>
    <row r="308" spans="2:6">
      <c r="B308" s="734"/>
      <c r="C308" s="734"/>
      <c r="D308" s="734"/>
      <c r="E308" s="734"/>
      <c r="F308" s="734"/>
    </row>
    <row r="309" spans="2:6">
      <c r="B309" s="734"/>
      <c r="C309" s="734"/>
      <c r="D309" s="734"/>
      <c r="E309" s="734"/>
      <c r="F309" s="734"/>
    </row>
    <row r="310" spans="2:6">
      <c r="B310" s="734"/>
      <c r="C310" s="734"/>
      <c r="D310" s="734"/>
      <c r="E310" s="734"/>
      <c r="F310" s="734"/>
    </row>
    <row r="311" spans="2:6">
      <c r="B311" s="734"/>
      <c r="C311" s="734"/>
      <c r="D311" s="734"/>
      <c r="E311" s="734"/>
      <c r="F311" s="734"/>
    </row>
    <row r="312" spans="2:6">
      <c r="B312" s="734"/>
      <c r="C312" s="734"/>
      <c r="D312" s="734"/>
      <c r="E312" s="734"/>
      <c r="F312" s="734"/>
    </row>
    <row r="313" spans="2:6">
      <c r="B313" s="734"/>
      <c r="C313" s="734"/>
      <c r="D313" s="734"/>
      <c r="E313" s="734"/>
      <c r="F313" s="734"/>
    </row>
    <row r="314" spans="2:6">
      <c r="B314" s="734"/>
      <c r="C314" s="734"/>
      <c r="D314" s="734"/>
      <c r="E314" s="734"/>
      <c r="F314" s="734"/>
    </row>
    <row r="315" spans="2:6">
      <c r="B315" s="734"/>
      <c r="C315" s="734"/>
      <c r="D315" s="734"/>
      <c r="E315" s="734"/>
      <c r="F315" s="734"/>
    </row>
    <row r="316" spans="2:6">
      <c r="B316" s="734"/>
      <c r="C316" s="734"/>
      <c r="D316" s="734"/>
      <c r="E316" s="734"/>
      <c r="F316" s="734"/>
    </row>
    <row r="317" spans="2:6">
      <c r="B317" s="734"/>
      <c r="C317" s="734"/>
      <c r="D317" s="734"/>
      <c r="E317" s="734"/>
      <c r="F317" s="734"/>
    </row>
    <row r="318" spans="2:6">
      <c r="B318" s="734"/>
      <c r="C318" s="734"/>
      <c r="D318" s="734"/>
      <c r="E318" s="734"/>
      <c r="F318" s="734"/>
    </row>
    <row r="319" spans="2:6">
      <c r="B319" s="734"/>
      <c r="C319" s="734"/>
      <c r="D319" s="734"/>
      <c r="E319" s="734"/>
      <c r="F319" s="734"/>
    </row>
    <row r="320" spans="2:6">
      <c r="B320" s="734"/>
      <c r="C320" s="734"/>
      <c r="D320" s="734"/>
      <c r="E320" s="734"/>
      <c r="F320" s="734"/>
    </row>
    <row r="321" spans="2:6">
      <c r="B321" s="734"/>
      <c r="C321" s="734"/>
      <c r="D321" s="734"/>
      <c r="E321" s="734"/>
      <c r="F321" s="734"/>
    </row>
    <row r="322" spans="2:6">
      <c r="B322" s="734"/>
      <c r="C322" s="734"/>
      <c r="D322" s="734"/>
      <c r="E322" s="734"/>
      <c r="F322" s="734"/>
    </row>
    <row r="323" spans="2:6">
      <c r="B323" s="734"/>
      <c r="C323" s="734"/>
      <c r="D323" s="734"/>
      <c r="E323" s="734"/>
      <c r="F323" s="734"/>
    </row>
    <row r="324" spans="2:6">
      <c r="B324" s="734"/>
      <c r="C324" s="734"/>
      <c r="D324" s="734"/>
      <c r="E324" s="734"/>
      <c r="F324" s="734"/>
    </row>
    <row r="325" spans="2:6">
      <c r="B325" s="734"/>
      <c r="C325" s="734"/>
      <c r="D325" s="734"/>
      <c r="E325" s="734"/>
      <c r="F325" s="734"/>
    </row>
    <row r="326" spans="2:6">
      <c r="B326" s="734"/>
      <c r="C326" s="734"/>
      <c r="D326" s="734"/>
      <c r="E326" s="734"/>
      <c r="F326" s="734"/>
    </row>
    <row r="327" spans="2:6">
      <c r="B327" s="734"/>
      <c r="C327" s="734"/>
      <c r="D327" s="734"/>
      <c r="E327" s="734"/>
      <c r="F327" s="734"/>
    </row>
    <row r="328" spans="2:6">
      <c r="B328" s="734"/>
      <c r="C328" s="734"/>
      <c r="D328" s="734"/>
      <c r="E328" s="734"/>
      <c r="F328" s="734"/>
    </row>
    <row r="329" spans="2:6">
      <c r="B329" s="734"/>
      <c r="C329" s="734"/>
      <c r="D329" s="734"/>
      <c r="E329" s="734"/>
      <c r="F329" s="734"/>
    </row>
    <row r="330" spans="2:6">
      <c r="B330" s="734"/>
      <c r="C330" s="734"/>
      <c r="D330" s="734"/>
      <c r="E330" s="734"/>
      <c r="F330" s="734"/>
    </row>
    <row r="331" spans="2:6">
      <c r="B331" s="734"/>
      <c r="C331" s="734"/>
      <c r="D331" s="734"/>
      <c r="E331" s="734"/>
      <c r="F331" s="734"/>
    </row>
    <row r="332" spans="2:6">
      <c r="B332" s="734"/>
      <c r="C332" s="734"/>
      <c r="D332" s="734"/>
      <c r="E332" s="734"/>
      <c r="F332" s="734"/>
    </row>
    <row r="333" spans="2:6">
      <c r="B333" s="734"/>
      <c r="C333" s="734"/>
      <c r="D333" s="734"/>
      <c r="E333" s="734"/>
      <c r="F333" s="734"/>
    </row>
    <row r="334" spans="2:6">
      <c r="B334" s="734"/>
      <c r="C334" s="734"/>
      <c r="D334" s="734"/>
      <c r="E334" s="734"/>
      <c r="F334" s="734"/>
    </row>
    <row r="335" spans="2:6">
      <c r="B335" s="734"/>
      <c r="C335" s="734"/>
      <c r="D335" s="734"/>
      <c r="E335" s="734"/>
      <c r="F335" s="734"/>
    </row>
    <row r="336" spans="2:6">
      <c r="B336" s="734"/>
      <c r="C336" s="734"/>
      <c r="D336" s="734"/>
      <c r="E336" s="734"/>
      <c r="F336" s="734"/>
    </row>
    <row r="337" spans="2:6">
      <c r="B337" s="734"/>
      <c r="C337" s="734"/>
      <c r="D337" s="734"/>
      <c r="E337" s="734"/>
      <c r="F337" s="734"/>
    </row>
    <row r="338" spans="2:6">
      <c r="B338" s="734"/>
      <c r="C338" s="734"/>
      <c r="D338" s="734"/>
      <c r="E338" s="734"/>
      <c r="F338" s="734"/>
    </row>
    <row r="339" spans="2:6">
      <c r="B339" s="734"/>
      <c r="C339" s="734"/>
      <c r="D339" s="734"/>
      <c r="E339" s="734"/>
      <c r="F339" s="734"/>
    </row>
    <row r="340" spans="2:6">
      <c r="B340" s="734"/>
      <c r="C340" s="734"/>
      <c r="D340" s="734"/>
      <c r="E340" s="734"/>
      <c r="F340" s="734"/>
    </row>
    <row r="341" spans="2:6">
      <c r="B341" s="734"/>
      <c r="C341" s="734"/>
      <c r="D341" s="734"/>
      <c r="E341" s="734"/>
      <c r="F341" s="734"/>
    </row>
    <row r="342" spans="2:6">
      <c r="B342" s="734"/>
      <c r="C342" s="734"/>
      <c r="D342" s="734"/>
      <c r="E342" s="734"/>
      <c r="F342" s="734"/>
    </row>
    <row r="343" spans="2:6">
      <c r="B343" s="734"/>
      <c r="C343" s="734"/>
      <c r="D343" s="734"/>
      <c r="E343" s="734"/>
      <c r="F343" s="734"/>
    </row>
    <row r="344" spans="2:6">
      <c r="B344" s="734"/>
      <c r="C344" s="734"/>
      <c r="D344" s="734"/>
      <c r="E344" s="734"/>
      <c r="F344" s="734"/>
    </row>
    <row r="345" spans="2:6">
      <c r="B345" s="734"/>
      <c r="C345" s="734"/>
      <c r="D345" s="734"/>
      <c r="E345" s="734"/>
      <c r="F345" s="734"/>
    </row>
    <row r="346" spans="2:6">
      <c r="B346" s="734"/>
      <c r="C346" s="734"/>
      <c r="D346" s="734"/>
      <c r="E346" s="734"/>
      <c r="F346" s="734"/>
    </row>
    <row r="347" spans="2:6">
      <c r="B347" s="734"/>
      <c r="C347" s="734"/>
      <c r="D347" s="734"/>
      <c r="E347" s="734"/>
      <c r="F347" s="734"/>
    </row>
    <row r="348" spans="2:6">
      <c r="B348" s="734"/>
      <c r="C348" s="734"/>
      <c r="D348" s="734"/>
      <c r="E348" s="734"/>
      <c r="F348" s="734"/>
    </row>
    <row r="349" spans="2:6">
      <c r="B349" s="734"/>
      <c r="C349" s="734"/>
      <c r="D349" s="734"/>
      <c r="E349" s="734"/>
      <c r="F349" s="734"/>
    </row>
    <row r="350" spans="2:6">
      <c r="B350" s="734"/>
      <c r="C350" s="734"/>
      <c r="D350" s="734"/>
      <c r="E350" s="734"/>
      <c r="F350" s="734"/>
    </row>
    <row r="351" spans="2:6">
      <c r="B351" s="734"/>
      <c r="C351" s="734"/>
      <c r="D351" s="734"/>
      <c r="E351" s="734"/>
      <c r="F351" s="734"/>
    </row>
    <row r="352" spans="2:6">
      <c r="B352" s="734"/>
      <c r="C352" s="734"/>
      <c r="D352" s="734"/>
      <c r="E352" s="734"/>
      <c r="F352" s="734"/>
    </row>
    <row r="353" spans="2:6">
      <c r="B353" s="734"/>
      <c r="C353" s="734"/>
      <c r="D353" s="734"/>
      <c r="E353" s="734"/>
      <c r="F353" s="734"/>
    </row>
    <row r="354" spans="2:6">
      <c r="B354" s="734"/>
      <c r="C354" s="734"/>
      <c r="D354" s="734"/>
      <c r="E354" s="734"/>
      <c r="F354" s="734"/>
    </row>
    <row r="355" spans="2:6">
      <c r="B355" s="734"/>
      <c r="C355" s="734"/>
      <c r="D355" s="734"/>
      <c r="E355" s="734"/>
      <c r="F355" s="734"/>
    </row>
    <row r="356" spans="2:6">
      <c r="B356" s="734"/>
      <c r="C356" s="734"/>
      <c r="D356" s="734"/>
      <c r="E356" s="734"/>
      <c r="F356" s="734"/>
    </row>
    <row r="357" spans="2:6">
      <c r="B357" s="734"/>
      <c r="C357" s="734"/>
      <c r="D357" s="734"/>
      <c r="E357" s="734"/>
      <c r="F357" s="734"/>
    </row>
    <row r="358" spans="2:6">
      <c r="B358" s="734"/>
      <c r="C358" s="734"/>
      <c r="D358" s="734"/>
      <c r="E358" s="734"/>
      <c r="F358" s="734"/>
    </row>
    <row r="359" spans="2:6">
      <c r="B359" s="734"/>
      <c r="C359" s="734"/>
      <c r="D359" s="734"/>
      <c r="E359" s="734"/>
      <c r="F359" s="734"/>
    </row>
    <row r="360" spans="2:6">
      <c r="B360" s="734"/>
      <c r="C360" s="734"/>
      <c r="D360" s="734"/>
      <c r="E360" s="734"/>
      <c r="F360" s="734"/>
    </row>
    <row r="361" spans="2:6">
      <c r="B361" s="734"/>
      <c r="C361" s="734"/>
      <c r="D361" s="734"/>
      <c r="E361" s="734"/>
      <c r="F361" s="734"/>
    </row>
    <row r="362" spans="2:6">
      <c r="B362" s="734"/>
      <c r="C362" s="734"/>
      <c r="D362" s="734"/>
      <c r="E362" s="734"/>
      <c r="F362" s="734"/>
    </row>
    <row r="363" spans="2:6">
      <c r="B363" s="734"/>
      <c r="C363" s="734"/>
      <c r="D363" s="734"/>
      <c r="E363" s="734"/>
      <c r="F363" s="734"/>
    </row>
    <row r="364" spans="2:6">
      <c r="B364" s="734"/>
      <c r="C364" s="734"/>
      <c r="D364" s="734"/>
      <c r="E364" s="734"/>
      <c r="F364" s="734"/>
    </row>
    <row r="365" spans="2:6">
      <c r="B365" s="734"/>
      <c r="C365" s="734"/>
      <c r="D365" s="734"/>
      <c r="E365" s="734"/>
      <c r="F365" s="734"/>
    </row>
    <row r="366" spans="2:6">
      <c r="B366" s="734"/>
      <c r="C366" s="734"/>
      <c r="D366" s="734"/>
      <c r="E366" s="734"/>
      <c r="F366" s="734"/>
    </row>
    <row r="367" spans="2:6">
      <c r="B367" s="734"/>
      <c r="C367" s="734"/>
      <c r="D367" s="734"/>
      <c r="E367" s="734"/>
      <c r="F367" s="734"/>
    </row>
    <row r="368" spans="2:6">
      <c r="B368" s="734"/>
      <c r="C368" s="734"/>
      <c r="D368" s="734"/>
      <c r="E368" s="734"/>
      <c r="F368" s="734"/>
    </row>
    <row r="369" spans="2:6">
      <c r="B369" s="734"/>
      <c r="C369" s="734"/>
      <c r="D369" s="734"/>
      <c r="E369" s="734"/>
      <c r="F369" s="734"/>
    </row>
    <row r="370" spans="2:6">
      <c r="B370" s="734"/>
      <c r="C370" s="734"/>
      <c r="D370" s="734"/>
      <c r="E370" s="734"/>
      <c r="F370" s="734"/>
    </row>
    <row r="371" spans="2:6">
      <c r="B371" s="734"/>
      <c r="C371" s="734"/>
      <c r="D371" s="734"/>
      <c r="E371" s="734"/>
      <c r="F371" s="734"/>
    </row>
    <row r="372" spans="2:6">
      <c r="B372" s="734"/>
      <c r="C372" s="734"/>
      <c r="D372" s="734"/>
      <c r="E372" s="734"/>
      <c r="F372" s="734"/>
    </row>
    <row r="373" spans="2:6">
      <c r="B373" s="734"/>
      <c r="C373" s="734"/>
      <c r="D373" s="734"/>
      <c r="E373" s="734"/>
      <c r="F373" s="734"/>
    </row>
    <row r="374" spans="2:6">
      <c r="B374" s="734"/>
      <c r="C374" s="734"/>
      <c r="D374" s="734"/>
      <c r="E374" s="734"/>
      <c r="F374" s="734"/>
    </row>
    <row r="375" spans="2:6">
      <c r="B375" s="734"/>
      <c r="C375" s="734"/>
      <c r="D375" s="734"/>
      <c r="E375" s="734"/>
      <c r="F375" s="734"/>
    </row>
    <row r="376" spans="2:6">
      <c r="B376" s="734"/>
      <c r="C376" s="734"/>
      <c r="D376" s="734"/>
      <c r="E376" s="734"/>
      <c r="F376" s="734"/>
    </row>
    <row r="377" spans="2:6">
      <c r="B377" s="734"/>
      <c r="C377" s="734"/>
      <c r="D377" s="734"/>
      <c r="E377" s="734"/>
      <c r="F377" s="734"/>
    </row>
    <row r="378" spans="2:6">
      <c r="B378" s="734"/>
      <c r="C378" s="734"/>
      <c r="D378" s="734"/>
      <c r="E378" s="734"/>
      <c r="F378" s="734"/>
    </row>
    <row r="379" spans="2:6">
      <c r="B379" s="734"/>
      <c r="C379" s="734"/>
      <c r="D379" s="734"/>
      <c r="E379" s="734"/>
      <c r="F379" s="734"/>
    </row>
    <row r="380" spans="2:6">
      <c r="B380" s="734"/>
      <c r="C380" s="734"/>
      <c r="D380" s="734"/>
      <c r="E380" s="734"/>
      <c r="F380" s="734"/>
    </row>
    <row r="381" spans="2:6">
      <c r="B381" s="734"/>
      <c r="C381" s="734"/>
      <c r="D381" s="734"/>
      <c r="E381" s="734"/>
      <c r="F381" s="734"/>
    </row>
    <row r="382" spans="2:6">
      <c r="B382" s="734"/>
      <c r="C382" s="734"/>
      <c r="D382" s="734"/>
      <c r="E382" s="734"/>
      <c r="F382" s="734"/>
    </row>
    <row r="383" spans="2:6">
      <c r="B383" s="734"/>
      <c r="C383" s="734"/>
      <c r="D383" s="734"/>
      <c r="E383" s="734"/>
      <c r="F383" s="734"/>
    </row>
    <row r="384" spans="2:6">
      <c r="B384" s="734"/>
      <c r="C384" s="734"/>
      <c r="D384" s="734"/>
      <c r="E384" s="734"/>
      <c r="F384" s="734"/>
    </row>
    <row r="385" spans="2:6">
      <c r="B385" s="734"/>
      <c r="C385" s="734"/>
      <c r="D385" s="734"/>
      <c r="E385" s="734"/>
      <c r="F385" s="734"/>
    </row>
    <row r="386" spans="2:6">
      <c r="B386" s="734"/>
      <c r="C386" s="734"/>
      <c r="D386" s="734"/>
      <c r="E386" s="734"/>
      <c r="F386" s="734"/>
    </row>
    <row r="387" spans="2:6">
      <c r="B387" s="734"/>
      <c r="C387" s="734"/>
      <c r="D387" s="734"/>
      <c r="E387" s="734"/>
      <c r="F387" s="734"/>
    </row>
    <row r="388" spans="2:6">
      <c r="B388" s="734"/>
      <c r="C388" s="734"/>
      <c r="D388" s="734"/>
      <c r="E388" s="734"/>
      <c r="F388" s="734"/>
    </row>
    <row r="389" spans="2:6">
      <c r="B389" s="734"/>
      <c r="C389" s="734"/>
      <c r="D389" s="734"/>
      <c r="E389" s="734"/>
      <c r="F389" s="734"/>
    </row>
    <row r="390" spans="2:6">
      <c r="B390" s="734"/>
      <c r="C390" s="734"/>
      <c r="D390" s="734"/>
      <c r="E390" s="734"/>
      <c r="F390" s="734"/>
    </row>
    <row r="391" spans="2:6">
      <c r="B391" s="734"/>
      <c r="C391" s="734"/>
      <c r="D391" s="734"/>
      <c r="E391" s="734"/>
      <c r="F391" s="734"/>
    </row>
    <row r="392" spans="2:6">
      <c r="B392" s="734"/>
      <c r="C392" s="734"/>
      <c r="D392" s="734"/>
      <c r="E392" s="734"/>
      <c r="F392" s="734"/>
    </row>
    <row r="393" spans="2:6">
      <c r="B393" s="734"/>
      <c r="C393" s="734"/>
      <c r="D393" s="734"/>
      <c r="E393" s="734"/>
      <c r="F393" s="734"/>
    </row>
    <row r="394" spans="2:6">
      <c r="B394" s="734"/>
      <c r="C394" s="734"/>
      <c r="D394" s="734"/>
      <c r="E394" s="734"/>
      <c r="F394" s="734"/>
    </row>
    <row r="395" spans="2:6">
      <c r="B395" s="734"/>
      <c r="C395" s="734"/>
      <c r="D395" s="734"/>
      <c r="E395" s="734"/>
      <c r="F395" s="734"/>
    </row>
    <row r="396" spans="2:6">
      <c r="B396" s="734"/>
      <c r="C396" s="734"/>
      <c r="D396" s="734"/>
      <c r="E396" s="734"/>
      <c r="F396" s="734"/>
    </row>
    <row r="397" spans="2:6">
      <c r="B397" s="734"/>
      <c r="C397" s="734"/>
      <c r="D397" s="734"/>
      <c r="E397" s="734"/>
      <c r="F397" s="734"/>
    </row>
    <row r="398" spans="2:6">
      <c r="B398" s="734"/>
      <c r="C398" s="734"/>
      <c r="D398" s="734"/>
      <c r="E398" s="734"/>
      <c r="F398" s="734"/>
    </row>
    <row r="399" spans="2:6">
      <c r="B399" s="734"/>
      <c r="C399" s="734"/>
      <c r="D399" s="734"/>
      <c r="E399" s="734"/>
      <c r="F399" s="734"/>
    </row>
    <row r="400" spans="2:6">
      <c r="B400" s="734"/>
      <c r="C400" s="734"/>
      <c r="D400" s="734"/>
      <c r="E400" s="734"/>
      <c r="F400" s="734"/>
    </row>
    <row r="401" spans="2:6">
      <c r="B401" s="734"/>
      <c r="C401" s="734"/>
      <c r="D401" s="734"/>
      <c r="E401" s="734"/>
      <c r="F401" s="734"/>
    </row>
    <row r="402" spans="2:6">
      <c r="B402" s="734"/>
      <c r="C402" s="734"/>
      <c r="D402" s="734"/>
      <c r="E402" s="734"/>
      <c r="F402" s="734"/>
    </row>
    <row r="403" spans="2:6">
      <c r="B403" s="734"/>
      <c r="C403" s="734"/>
      <c r="D403" s="734"/>
      <c r="E403" s="734"/>
      <c r="F403" s="734"/>
    </row>
    <row r="404" spans="2:6">
      <c r="B404" s="734"/>
      <c r="C404" s="734"/>
      <c r="D404" s="734"/>
      <c r="E404" s="734"/>
      <c r="F404" s="734"/>
    </row>
    <row r="405" spans="2:6">
      <c r="B405" s="734"/>
      <c r="C405" s="734"/>
      <c r="D405" s="734"/>
      <c r="E405" s="734"/>
      <c r="F405" s="734"/>
    </row>
    <row r="406" spans="2:6">
      <c r="B406" s="734"/>
      <c r="C406" s="734"/>
      <c r="D406" s="734"/>
      <c r="E406" s="734"/>
      <c r="F406" s="734"/>
    </row>
    <row r="407" spans="2:6">
      <c r="B407" s="734"/>
      <c r="C407" s="734"/>
      <c r="D407" s="734"/>
      <c r="E407" s="734"/>
      <c r="F407" s="734"/>
    </row>
    <row r="408" spans="2:6">
      <c r="B408" s="734"/>
      <c r="C408" s="734"/>
      <c r="D408" s="734"/>
      <c r="E408" s="734"/>
      <c r="F408" s="734"/>
    </row>
    <row r="409" spans="2:6">
      <c r="B409" s="734"/>
      <c r="C409" s="734"/>
      <c r="D409" s="734"/>
      <c r="E409" s="734"/>
      <c r="F409" s="734"/>
    </row>
    <row r="410" spans="2:6">
      <c r="B410" s="734"/>
      <c r="C410" s="734"/>
      <c r="D410" s="734"/>
      <c r="E410" s="734"/>
      <c r="F410" s="734"/>
    </row>
    <row r="411" spans="2:6">
      <c r="B411" s="734"/>
      <c r="C411" s="734"/>
      <c r="D411" s="734"/>
      <c r="E411" s="734"/>
      <c r="F411" s="734"/>
    </row>
    <row r="412" spans="2:6">
      <c r="B412" s="734"/>
      <c r="C412" s="734"/>
      <c r="D412" s="734"/>
      <c r="E412" s="734"/>
      <c r="F412" s="734"/>
    </row>
    <row r="413" spans="2:6">
      <c r="B413" s="734"/>
      <c r="C413" s="734"/>
      <c r="D413" s="734"/>
      <c r="E413" s="734"/>
      <c r="F413" s="734"/>
    </row>
    <row r="414" spans="2:6">
      <c r="B414" s="734"/>
      <c r="C414" s="734"/>
      <c r="D414" s="734"/>
      <c r="E414" s="734"/>
      <c r="F414" s="734"/>
    </row>
    <row r="415" spans="2:6">
      <c r="B415" s="734"/>
      <c r="C415" s="734"/>
      <c r="D415" s="734"/>
      <c r="E415" s="734"/>
      <c r="F415" s="734"/>
    </row>
    <row r="416" spans="2:6">
      <c r="B416" s="734"/>
      <c r="C416" s="734"/>
      <c r="D416" s="734"/>
      <c r="E416" s="734"/>
      <c r="F416" s="734"/>
    </row>
    <row r="417" spans="2:6">
      <c r="B417" s="734"/>
      <c r="C417" s="734"/>
      <c r="D417" s="734"/>
      <c r="E417" s="734"/>
      <c r="F417" s="734"/>
    </row>
    <row r="418" spans="2:6">
      <c r="B418" s="734"/>
      <c r="C418" s="734"/>
      <c r="D418" s="734"/>
      <c r="E418" s="734"/>
      <c r="F418" s="734"/>
    </row>
    <row r="419" spans="2:6">
      <c r="B419" s="734"/>
      <c r="C419" s="734"/>
      <c r="D419" s="734"/>
      <c r="E419" s="734"/>
      <c r="F419" s="734"/>
    </row>
    <row r="420" spans="2:6">
      <c r="B420" s="734"/>
      <c r="C420" s="734"/>
      <c r="D420" s="734"/>
      <c r="E420" s="734"/>
      <c r="F420" s="734"/>
    </row>
    <row r="421" spans="2:6">
      <c r="B421" s="734"/>
      <c r="C421" s="734"/>
      <c r="D421" s="734"/>
      <c r="E421" s="734"/>
      <c r="F421" s="734"/>
    </row>
    <row r="422" spans="2:6">
      <c r="B422" s="734"/>
      <c r="C422" s="734"/>
      <c r="D422" s="734"/>
      <c r="E422" s="734"/>
      <c r="F422" s="734"/>
    </row>
    <row r="423" spans="2:6">
      <c r="B423" s="734"/>
      <c r="C423" s="734"/>
      <c r="D423" s="734"/>
      <c r="E423" s="734"/>
      <c r="F423" s="734"/>
    </row>
    <row r="424" spans="2:6">
      <c r="B424" s="734"/>
      <c r="C424" s="734"/>
      <c r="D424" s="734"/>
      <c r="E424" s="734"/>
      <c r="F424" s="734"/>
    </row>
    <row r="425" spans="2:6">
      <c r="B425" s="734"/>
      <c r="C425" s="734"/>
      <c r="D425" s="734"/>
      <c r="E425" s="734"/>
      <c r="F425" s="734"/>
    </row>
    <row r="426" spans="2:6">
      <c r="B426" s="734"/>
      <c r="C426" s="734"/>
      <c r="D426" s="734"/>
      <c r="E426" s="734"/>
      <c r="F426" s="734"/>
    </row>
    <row r="427" spans="2:6">
      <c r="B427" s="734"/>
      <c r="C427" s="734"/>
      <c r="D427" s="734"/>
      <c r="E427" s="734"/>
      <c r="F427" s="734"/>
    </row>
    <row r="428" spans="2:6">
      <c r="B428" s="734"/>
      <c r="C428" s="734"/>
      <c r="D428" s="734"/>
      <c r="E428" s="734"/>
      <c r="F428" s="734"/>
    </row>
    <row r="429" spans="2:6">
      <c r="B429" s="734"/>
      <c r="C429" s="734"/>
      <c r="D429" s="734"/>
      <c r="E429" s="734"/>
      <c r="F429" s="734"/>
    </row>
    <row r="430" spans="2:6">
      <c r="B430" s="734"/>
      <c r="C430" s="734"/>
      <c r="D430" s="734"/>
      <c r="E430" s="734"/>
      <c r="F430" s="734"/>
    </row>
    <row r="431" spans="2:6">
      <c r="B431" s="734"/>
      <c r="C431" s="734"/>
      <c r="D431" s="734"/>
      <c r="E431" s="734"/>
      <c r="F431" s="734"/>
    </row>
    <row r="432" spans="2:6">
      <c r="B432" s="734"/>
      <c r="C432" s="734"/>
      <c r="D432" s="734"/>
      <c r="E432" s="734"/>
      <c r="F432" s="734"/>
    </row>
    <row r="433" spans="2:6">
      <c r="B433" s="734"/>
      <c r="C433" s="734"/>
      <c r="D433" s="734"/>
      <c r="E433" s="734"/>
      <c r="F433" s="734"/>
    </row>
    <row r="434" spans="2:6">
      <c r="B434" s="734"/>
      <c r="C434" s="734"/>
      <c r="D434" s="734"/>
      <c r="E434" s="734"/>
      <c r="F434" s="734"/>
    </row>
    <row r="435" spans="2:6">
      <c r="B435" s="734"/>
      <c r="C435" s="734"/>
      <c r="D435" s="734"/>
      <c r="E435" s="734"/>
      <c r="F435" s="734"/>
    </row>
    <row r="436" spans="2:6">
      <c r="B436" s="734"/>
      <c r="C436" s="734"/>
      <c r="D436" s="734"/>
      <c r="E436" s="734"/>
      <c r="F436" s="734"/>
    </row>
    <row r="437" spans="2:6">
      <c r="B437" s="734"/>
      <c r="C437" s="734"/>
      <c r="D437" s="734"/>
      <c r="E437" s="734"/>
      <c r="F437" s="734"/>
    </row>
    <row r="438" spans="2:6">
      <c r="B438" s="734"/>
      <c r="C438" s="734"/>
      <c r="D438" s="734"/>
      <c r="E438" s="734"/>
      <c r="F438" s="734"/>
    </row>
    <row r="439" spans="2:6">
      <c r="B439" s="734"/>
      <c r="C439" s="734"/>
      <c r="D439" s="734"/>
      <c r="E439" s="734"/>
      <c r="F439" s="734"/>
    </row>
    <row r="440" spans="2:6">
      <c r="B440" s="734"/>
      <c r="C440" s="734"/>
      <c r="D440" s="734"/>
      <c r="E440" s="734"/>
      <c r="F440" s="734"/>
    </row>
    <row r="441" spans="2:6">
      <c r="B441" s="734"/>
      <c r="C441" s="734"/>
      <c r="D441" s="734"/>
      <c r="E441" s="734"/>
      <c r="F441" s="734"/>
    </row>
    <row r="442" spans="2:6">
      <c r="B442" s="734"/>
      <c r="C442" s="734"/>
      <c r="D442" s="734"/>
      <c r="E442" s="734"/>
      <c r="F442" s="734"/>
    </row>
    <row r="443" spans="2:6">
      <c r="B443" s="734"/>
      <c r="C443" s="734"/>
      <c r="D443" s="734"/>
      <c r="E443" s="734"/>
      <c r="F443" s="734"/>
    </row>
    <row r="444" spans="2:6">
      <c r="B444" s="734"/>
      <c r="C444" s="734"/>
      <c r="D444" s="734"/>
      <c r="E444" s="734"/>
      <c r="F444" s="734"/>
    </row>
    <row r="445" spans="2:6">
      <c r="B445" s="734"/>
      <c r="C445" s="734"/>
      <c r="D445" s="734"/>
      <c r="E445" s="734"/>
      <c r="F445" s="734"/>
    </row>
    <row r="446" spans="2:6">
      <c r="B446" s="734"/>
      <c r="C446" s="734"/>
      <c r="D446" s="734"/>
      <c r="E446" s="734"/>
      <c r="F446" s="734"/>
    </row>
    <row r="447" spans="2:6">
      <c r="B447" s="734"/>
      <c r="C447" s="734"/>
      <c r="D447" s="734"/>
      <c r="E447" s="734"/>
      <c r="F447" s="734"/>
    </row>
    <row r="448" spans="2:6">
      <c r="B448" s="734"/>
      <c r="C448" s="734"/>
      <c r="D448" s="734"/>
      <c r="E448" s="734"/>
      <c r="F448" s="734"/>
    </row>
    <row r="449" spans="2:6">
      <c r="B449" s="734"/>
      <c r="C449" s="734"/>
      <c r="D449" s="734"/>
      <c r="E449" s="734"/>
      <c r="F449" s="734"/>
    </row>
    <row r="450" spans="2:6">
      <c r="B450" s="734"/>
      <c r="C450" s="734"/>
      <c r="D450" s="734"/>
      <c r="E450" s="734"/>
      <c r="F450" s="734"/>
    </row>
    <row r="451" spans="2:6">
      <c r="B451" s="734"/>
      <c r="C451" s="734"/>
      <c r="D451" s="734"/>
      <c r="E451" s="734"/>
      <c r="F451" s="734"/>
    </row>
    <row r="452" spans="2:6">
      <c r="B452" s="734"/>
      <c r="C452" s="734"/>
      <c r="D452" s="734"/>
      <c r="E452" s="734"/>
      <c r="F452" s="734"/>
    </row>
    <row r="453" spans="2:6">
      <c r="B453" s="734"/>
      <c r="C453" s="734"/>
      <c r="D453" s="734"/>
      <c r="E453" s="734"/>
      <c r="F453" s="734"/>
    </row>
    <row r="454" spans="2:6">
      <c r="B454" s="734"/>
      <c r="C454" s="734"/>
      <c r="D454" s="734"/>
      <c r="E454" s="734"/>
      <c r="F454" s="734"/>
    </row>
    <row r="455" spans="2:6">
      <c r="B455" s="734"/>
      <c r="C455" s="734"/>
      <c r="D455" s="734"/>
      <c r="E455" s="734"/>
      <c r="F455" s="734"/>
    </row>
    <row r="456" spans="2:6">
      <c r="B456" s="734"/>
      <c r="C456" s="734"/>
      <c r="D456" s="734"/>
      <c r="E456" s="734"/>
      <c r="F456" s="734"/>
    </row>
    <row r="457" spans="2:6">
      <c r="B457" s="734"/>
      <c r="C457" s="734"/>
      <c r="D457" s="734"/>
      <c r="E457" s="734"/>
      <c r="F457" s="734"/>
    </row>
    <row r="458" spans="2:6">
      <c r="B458" s="734"/>
      <c r="C458" s="734"/>
      <c r="D458" s="734"/>
      <c r="E458" s="734"/>
      <c r="F458" s="734"/>
    </row>
    <row r="459" spans="2:6">
      <c r="B459" s="734"/>
      <c r="C459" s="734"/>
      <c r="D459" s="734"/>
      <c r="E459" s="734"/>
      <c r="F459" s="734"/>
    </row>
    <row r="460" spans="2:6">
      <c r="B460" s="734"/>
      <c r="C460" s="734"/>
      <c r="D460" s="734"/>
      <c r="E460" s="734"/>
      <c r="F460" s="734"/>
    </row>
    <row r="461" spans="2:6">
      <c r="B461" s="734"/>
      <c r="C461" s="734"/>
      <c r="D461" s="734"/>
      <c r="E461" s="734"/>
      <c r="F461" s="734"/>
    </row>
    <row r="462" spans="2:6">
      <c r="B462" s="734"/>
      <c r="C462" s="734"/>
      <c r="D462" s="734"/>
      <c r="E462" s="734"/>
      <c r="F462" s="734"/>
    </row>
    <row r="463" spans="2:6">
      <c r="B463" s="734"/>
      <c r="C463" s="734"/>
      <c r="D463" s="734"/>
      <c r="E463" s="734"/>
      <c r="F463" s="734"/>
    </row>
    <row r="464" spans="2:6">
      <c r="B464" s="734"/>
      <c r="C464" s="734"/>
      <c r="D464" s="734"/>
      <c r="E464" s="734"/>
      <c r="F464" s="734"/>
    </row>
    <row r="465" spans="2:6">
      <c r="B465" s="734"/>
      <c r="C465" s="734"/>
      <c r="D465" s="734"/>
      <c r="E465" s="734"/>
      <c r="F465" s="734"/>
    </row>
    <row r="466" spans="2:6">
      <c r="B466" s="734"/>
      <c r="C466" s="734"/>
      <c r="D466" s="734"/>
      <c r="E466" s="734"/>
      <c r="F466" s="734"/>
    </row>
    <row r="467" spans="2:6">
      <c r="B467" s="734"/>
      <c r="C467" s="734"/>
      <c r="D467" s="734"/>
      <c r="E467" s="734"/>
      <c r="F467" s="734"/>
    </row>
    <row r="468" spans="2:6">
      <c r="B468" s="734"/>
      <c r="C468" s="734"/>
      <c r="D468" s="734"/>
      <c r="E468" s="734"/>
      <c r="F468" s="734"/>
    </row>
    <row r="469" spans="2:6">
      <c r="B469" s="734"/>
      <c r="C469" s="734"/>
      <c r="D469" s="734"/>
      <c r="E469" s="734"/>
      <c r="F469" s="734"/>
    </row>
    <row r="470" spans="2:6">
      <c r="B470" s="734"/>
      <c r="C470" s="734"/>
      <c r="D470" s="734"/>
      <c r="E470" s="734"/>
      <c r="F470" s="734"/>
    </row>
    <row r="471" spans="2:6">
      <c r="B471" s="734"/>
      <c r="C471" s="734"/>
      <c r="D471" s="734"/>
      <c r="E471" s="734"/>
      <c r="F471" s="734"/>
    </row>
    <row r="472" spans="2:6">
      <c r="B472" s="734"/>
      <c r="C472" s="734"/>
      <c r="D472" s="734"/>
      <c r="E472" s="734"/>
      <c r="F472" s="734"/>
    </row>
    <row r="473" spans="2:6">
      <c r="B473" s="734"/>
      <c r="C473" s="734"/>
      <c r="D473" s="734"/>
      <c r="E473" s="734"/>
      <c r="F473" s="734"/>
    </row>
    <row r="474" spans="2:6">
      <c r="B474" s="734"/>
      <c r="C474" s="734"/>
      <c r="D474" s="734"/>
      <c r="E474" s="734"/>
      <c r="F474" s="734"/>
    </row>
    <row r="475" spans="2:6">
      <c r="B475" s="734"/>
      <c r="C475" s="734"/>
      <c r="D475" s="734"/>
      <c r="E475" s="734"/>
      <c r="F475" s="734"/>
    </row>
    <row r="476" spans="2:6">
      <c r="B476" s="734"/>
      <c r="C476" s="734"/>
      <c r="D476" s="734"/>
      <c r="E476" s="734"/>
      <c r="F476" s="734"/>
    </row>
    <row r="477" spans="2:6">
      <c r="B477" s="734"/>
      <c r="C477" s="734"/>
      <c r="D477" s="734"/>
      <c r="E477" s="734"/>
      <c r="F477" s="734"/>
    </row>
    <row r="478" spans="2:6">
      <c r="B478" s="734"/>
      <c r="C478" s="734"/>
      <c r="D478" s="734"/>
      <c r="E478" s="734"/>
      <c r="F478" s="734"/>
    </row>
    <row r="479" spans="2:6">
      <c r="B479" s="734"/>
      <c r="C479" s="734"/>
      <c r="D479" s="734"/>
      <c r="E479" s="734"/>
      <c r="F479" s="734"/>
    </row>
    <row r="480" spans="2:6">
      <c r="B480" s="734"/>
      <c r="C480" s="734"/>
      <c r="D480" s="734"/>
      <c r="E480" s="734"/>
      <c r="F480" s="734"/>
    </row>
    <row r="481" spans="2:6">
      <c r="B481" s="734"/>
      <c r="C481" s="734"/>
      <c r="D481" s="734"/>
      <c r="E481" s="734"/>
      <c r="F481" s="734"/>
    </row>
    <row r="482" spans="2:6">
      <c r="B482" s="734"/>
      <c r="C482" s="734"/>
      <c r="D482" s="734"/>
      <c r="E482" s="734"/>
      <c r="F482" s="734"/>
    </row>
    <row r="483" spans="2:6">
      <c r="B483" s="734"/>
      <c r="C483" s="734"/>
      <c r="D483" s="734"/>
      <c r="E483" s="734"/>
      <c r="F483" s="734"/>
    </row>
    <row r="484" spans="2:6">
      <c r="B484" s="734"/>
      <c r="C484" s="734"/>
      <c r="D484" s="734"/>
      <c r="E484" s="734"/>
      <c r="F484" s="734"/>
    </row>
    <row r="485" spans="2:6">
      <c r="B485" s="734"/>
      <c r="C485" s="734"/>
      <c r="D485" s="734"/>
      <c r="E485" s="734"/>
      <c r="F485" s="734"/>
    </row>
    <row r="486" spans="2:6">
      <c r="B486" s="734"/>
      <c r="C486" s="734"/>
      <c r="D486" s="734"/>
      <c r="E486" s="734"/>
      <c r="F486" s="734"/>
    </row>
    <row r="487" spans="2:6">
      <c r="B487" s="734"/>
      <c r="C487" s="734"/>
      <c r="D487" s="734"/>
      <c r="E487" s="734"/>
      <c r="F487" s="734"/>
    </row>
    <row r="488" spans="2:6">
      <c r="B488" s="734"/>
      <c r="C488" s="734"/>
      <c r="D488" s="734"/>
      <c r="E488" s="734"/>
      <c r="F488" s="734"/>
    </row>
    <row r="489" spans="2:6">
      <c r="B489" s="734"/>
      <c r="C489" s="734"/>
      <c r="D489" s="734"/>
      <c r="E489" s="734"/>
      <c r="F489" s="734"/>
    </row>
    <row r="490" spans="2:6">
      <c r="B490" s="734"/>
      <c r="C490" s="734"/>
      <c r="D490" s="734"/>
      <c r="E490" s="734"/>
      <c r="F490" s="734"/>
    </row>
    <row r="491" spans="2:6">
      <c r="B491" s="734"/>
      <c r="C491" s="734"/>
      <c r="D491" s="734"/>
      <c r="E491" s="734"/>
      <c r="F491" s="734"/>
    </row>
    <row r="492" spans="2:6">
      <c r="B492" s="734"/>
      <c r="C492" s="734"/>
      <c r="D492" s="734"/>
      <c r="E492" s="734"/>
      <c r="F492" s="734"/>
    </row>
    <row r="493" spans="2:6">
      <c r="B493" s="734"/>
      <c r="C493" s="734"/>
      <c r="D493" s="734"/>
      <c r="E493" s="734"/>
      <c r="F493" s="734"/>
    </row>
    <row r="494" spans="2:6">
      <c r="B494" s="734"/>
      <c r="C494" s="734"/>
      <c r="D494" s="734"/>
      <c r="E494" s="734"/>
      <c r="F494" s="734"/>
    </row>
    <row r="495" spans="2:6">
      <c r="B495" s="734"/>
      <c r="C495" s="734"/>
      <c r="D495" s="734"/>
      <c r="E495" s="734"/>
      <c r="F495" s="734"/>
    </row>
    <row r="496" spans="2:6">
      <c r="B496" s="734"/>
      <c r="C496" s="734"/>
      <c r="D496" s="734"/>
      <c r="E496" s="734"/>
      <c r="F496" s="734"/>
    </row>
    <row r="497" spans="2:6">
      <c r="B497" s="734"/>
      <c r="C497" s="734"/>
      <c r="D497" s="734"/>
      <c r="E497" s="734"/>
      <c r="F497" s="734"/>
    </row>
    <row r="498" spans="2:6">
      <c r="B498" s="734"/>
      <c r="C498" s="734"/>
      <c r="D498" s="734"/>
      <c r="E498" s="734"/>
      <c r="F498" s="734"/>
    </row>
    <row r="499" spans="2:6">
      <c r="B499" s="734"/>
      <c r="C499" s="734"/>
      <c r="D499" s="734"/>
      <c r="E499" s="734"/>
      <c r="F499" s="734"/>
    </row>
    <row r="500" spans="2:6">
      <c r="B500" s="734"/>
      <c r="C500" s="734"/>
      <c r="D500" s="734"/>
      <c r="E500" s="734"/>
      <c r="F500" s="734"/>
    </row>
    <row r="501" spans="2:6">
      <c r="B501" s="734"/>
      <c r="C501" s="734"/>
      <c r="D501" s="734"/>
      <c r="E501" s="734"/>
      <c r="F501" s="734"/>
    </row>
    <row r="502" spans="2:6">
      <c r="B502" s="734"/>
      <c r="C502" s="734"/>
      <c r="D502" s="734"/>
      <c r="E502" s="734"/>
      <c r="F502" s="734"/>
    </row>
    <row r="503" spans="2:6">
      <c r="B503" s="734"/>
      <c r="C503" s="734"/>
      <c r="D503" s="734"/>
      <c r="E503" s="734"/>
      <c r="F503" s="734"/>
    </row>
    <row r="504" spans="2:6">
      <c r="B504" s="734"/>
      <c r="C504" s="734"/>
      <c r="D504" s="734"/>
      <c r="E504" s="734"/>
      <c r="F504" s="734"/>
    </row>
    <row r="505" spans="2:6">
      <c r="B505" s="734"/>
      <c r="C505" s="734"/>
      <c r="D505" s="734"/>
      <c r="E505" s="734"/>
      <c r="F505" s="734"/>
    </row>
    <row r="506" spans="2:6">
      <c r="B506" s="734"/>
      <c r="C506" s="734"/>
      <c r="D506" s="734"/>
      <c r="E506" s="734"/>
      <c r="F506" s="734"/>
    </row>
    <row r="507" spans="2:6">
      <c r="B507" s="734"/>
      <c r="C507" s="734"/>
      <c r="D507" s="734"/>
      <c r="E507" s="734"/>
      <c r="F507" s="734"/>
    </row>
    <row r="508" spans="2:6">
      <c r="B508" s="734"/>
      <c r="C508" s="734"/>
      <c r="D508" s="734"/>
      <c r="E508" s="734"/>
      <c r="F508" s="734"/>
    </row>
    <row r="509" spans="2:6">
      <c r="B509" s="734"/>
      <c r="C509" s="734"/>
      <c r="D509" s="734"/>
      <c r="E509" s="734"/>
      <c r="F509" s="734"/>
    </row>
    <row r="510" spans="2:6">
      <c r="B510" s="734"/>
      <c r="C510" s="734"/>
      <c r="D510" s="734"/>
      <c r="E510" s="734"/>
      <c r="F510" s="734"/>
    </row>
    <row r="511" spans="2:6">
      <c r="B511" s="734"/>
      <c r="C511" s="734"/>
      <c r="D511" s="734"/>
      <c r="E511" s="734"/>
      <c r="F511" s="734"/>
    </row>
    <row r="512" spans="2:6">
      <c r="B512" s="734"/>
      <c r="C512" s="734"/>
      <c r="D512" s="734"/>
      <c r="E512" s="734"/>
      <c r="F512" s="734"/>
    </row>
    <row r="513" spans="2:6">
      <c r="B513" s="734"/>
      <c r="C513" s="734"/>
      <c r="D513" s="734"/>
      <c r="E513" s="734"/>
      <c r="F513" s="734"/>
    </row>
    <row r="514" spans="2:6">
      <c r="B514" s="734"/>
      <c r="C514" s="734"/>
      <c r="D514" s="734"/>
      <c r="E514" s="734"/>
      <c r="F514" s="734"/>
    </row>
    <row r="515" spans="2:6">
      <c r="B515" s="734"/>
      <c r="C515" s="734"/>
      <c r="D515" s="734"/>
      <c r="E515" s="734"/>
      <c r="F515" s="734"/>
    </row>
    <row r="516" spans="2:6">
      <c r="B516" s="734"/>
      <c r="C516" s="734"/>
      <c r="D516" s="734"/>
      <c r="E516" s="734"/>
      <c r="F516" s="734"/>
    </row>
    <row r="517" spans="2:6">
      <c r="B517" s="734"/>
      <c r="C517" s="734"/>
      <c r="D517" s="734"/>
      <c r="E517" s="734"/>
      <c r="F517" s="734"/>
    </row>
    <row r="518" spans="2:6">
      <c r="B518" s="734"/>
      <c r="C518" s="734"/>
      <c r="D518" s="734"/>
      <c r="E518" s="734"/>
      <c r="F518" s="734"/>
    </row>
    <row r="519" spans="2:6">
      <c r="B519" s="734"/>
      <c r="C519" s="734"/>
      <c r="D519" s="734"/>
      <c r="E519" s="734"/>
      <c r="F519" s="734"/>
    </row>
    <row r="520" spans="2:6">
      <c r="B520" s="734"/>
      <c r="C520" s="734"/>
      <c r="D520" s="734"/>
      <c r="E520" s="734"/>
      <c r="F520" s="734"/>
    </row>
    <row r="521" spans="2:6">
      <c r="B521" s="734"/>
      <c r="C521" s="734"/>
      <c r="D521" s="734"/>
      <c r="E521" s="734"/>
      <c r="F521" s="734"/>
    </row>
    <row r="522" spans="2:6">
      <c r="B522" s="734"/>
      <c r="C522" s="734"/>
      <c r="D522" s="734"/>
      <c r="E522" s="734"/>
      <c r="F522" s="734"/>
    </row>
    <row r="523" spans="2:6">
      <c r="B523" s="734"/>
      <c r="C523" s="734"/>
      <c r="D523" s="734"/>
      <c r="E523" s="734"/>
      <c r="F523" s="734"/>
    </row>
    <row r="524" spans="2:6">
      <c r="B524" s="734"/>
      <c r="C524" s="734"/>
      <c r="D524" s="734"/>
      <c r="E524" s="734"/>
      <c r="F524" s="734"/>
    </row>
    <row r="525" spans="2:6">
      <c r="B525" s="734"/>
      <c r="C525" s="734"/>
      <c r="D525" s="734"/>
      <c r="E525" s="734"/>
      <c r="F525" s="734"/>
    </row>
    <row r="526" spans="2:6">
      <c r="B526" s="734"/>
      <c r="C526" s="734"/>
      <c r="D526" s="734"/>
      <c r="E526" s="734"/>
      <c r="F526" s="734"/>
    </row>
    <row r="527" spans="2:6">
      <c r="B527" s="734"/>
      <c r="C527" s="734"/>
      <c r="D527" s="734"/>
      <c r="E527" s="734"/>
      <c r="F527" s="734"/>
    </row>
    <row r="528" spans="2:6">
      <c r="B528" s="734"/>
      <c r="C528" s="734"/>
      <c r="D528" s="734"/>
      <c r="E528" s="734"/>
      <c r="F528" s="734"/>
    </row>
    <row r="529" spans="2:6">
      <c r="B529" s="734"/>
      <c r="C529" s="734"/>
      <c r="D529" s="734"/>
      <c r="E529" s="734"/>
      <c r="F529" s="734"/>
    </row>
    <row r="530" spans="2:6">
      <c r="B530" s="734"/>
      <c r="C530" s="734"/>
      <c r="D530" s="734"/>
      <c r="E530" s="734"/>
      <c r="F530" s="734"/>
    </row>
    <row r="531" spans="2:6">
      <c r="B531" s="734"/>
      <c r="C531" s="734"/>
      <c r="D531" s="734"/>
      <c r="E531" s="734"/>
      <c r="F531" s="734"/>
    </row>
    <row r="532" spans="2:6">
      <c r="B532" s="734"/>
      <c r="C532" s="734"/>
      <c r="D532" s="734"/>
      <c r="E532" s="734"/>
      <c r="F532" s="734"/>
    </row>
    <row r="533" spans="2:6">
      <c r="B533" s="734"/>
      <c r="C533" s="734"/>
      <c r="D533" s="734"/>
      <c r="E533" s="734"/>
      <c r="F533" s="734"/>
    </row>
    <row r="534" spans="2:6">
      <c r="B534" s="734"/>
      <c r="C534" s="734"/>
      <c r="D534" s="734"/>
      <c r="E534" s="734"/>
      <c r="F534" s="734"/>
    </row>
    <row r="535" spans="2:6">
      <c r="B535" s="734"/>
      <c r="C535" s="734"/>
      <c r="D535" s="734"/>
      <c r="E535" s="734"/>
      <c r="F535" s="734"/>
    </row>
    <row r="536" spans="2:6">
      <c r="B536" s="734"/>
      <c r="C536" s="734"/>
      <c r="D536" s="734"/>
      <c r="E536" s="734"/>
      <c r="F536" s="734"/>
    </row>
    <row r="537" spans="2:6">
      <c r="B537" s="734"/>
      <c r="C537" s="734"/>
      <c r="D537" s="734"/>
      <c r="E537" s="734"/>
      <c r="F537" s="734"/>
    </row>
    <row r="538" spans="2:6">
      <c r="B538" s="734"/>
      <c r="C538" s="734"/>
      <c r="D538" s="734"/>
      <c r="E538" s="734"/>
      <c r="F538" s="734"/>
    </row>
    <row r="539" spans="2:6">
      <c r="B539" s="734"/>
      <c r="C539" s="734"/>
      <c r="D539" s="734"/>
      <c r="E539" s="734"/>
      <c r="F539" s="734"/>
    </row>
    <row r="540" spans="2:6">
      <c r="B540" s="734"/>
      <c r="C540" s="734"/>
      <c r="D540" s="734"/>
      <c r="E540" s="734"/>
      <c r="F540" s="734"/>
    </row>
    <row r="541" spans="2:6">
      <c r="B541" s="734"/>
      <c r="C541" s="734"/>
      <c r="D541" s="734"/>
      <c r="E541" s="734"/>
      <c r="F541" s="734"/>
    </row>
    <row r="542" spans="2:6">
      <c r="B542" s="734"/>
      <c r="C542" s="734"/>
      <c r="D542" s="734"/>
      <c r="E542" s="734"/>
      <c r="F542" s="734"/>
    </row>
    <row r="543" spans="2:6">
      <c r="B543" s="734"/>
      <c r="C543" s="734"/>
      <c r="D543" s="734"/>
      <c r="E543" s="734"/>
      <c r="F543" s="734"/>
    </row>
    <row r="544" spans="2:6">
      <c r="B544" s="734"/>
      <c r="C544" s="734"/>
      <c r="D544" s="734"/>
      <c r="E544" s="734"/>
      <c r="F544" s="734"/>
    </row>
    <row r="545" spans="2:6">
      <c r="B545" s="734"/>
      <c r="C545" s="734"/>
      <c r="D545" s="734"/>
      <c r="E545" s="734"/>
      <c r="F545" s="734"/>
    </row>
    <row r="546" spans="2:6">
      <c r="B546" s="734"/>
      <c r="C546" s="734"/>
      <c r="D546" s="734"/>
      <c r="E546" s="734"/>
      <c r="F546" s="734"/>
    </row>
    <row r="547" spans="2:6">
      <c r="B547" s="734"/>
      <c r="C547" s="734"/>
      <c r="D547" s="734"/>
      <c r="E547" s="734"/>
      <c r="F547" s="734"/>
    </row>
    <row r="548" spans="2:6">
      <c r="B548" s="734"/>
      <c r="C548" s="734"/>
      <c r="D548" s="734"/>
      <c r="E548" s="734"/>
      <c r="F548" s="734"/>
    </row>
    <row r="549" spans="2:6">
      <c r="B549" s="734"/>
      <c r="C549" s="734"/>
      <c r="D549" s="734"/>
      <c r="E549" s="734"/>
      <c r="F549" s="734"/>
    </row>
    <row r="550" spans="2:6">
      <c r="B550" s="734"/>
      <c r="C550" s="734"/>
      <c r="D550" s="734"/>
      <c r="E550" s="734"/>
      <c r="F550" s="734"/>
    </row>
    <row r="551" spans="2:6">
      <c r="B551" s="734"/>
      <c r="C551" s="734"/>
      <c r="D551" s="734"/>
      <c r="E551" s="734"/>
      <c r="F551" s="734"/>
    </row>
    <row r="552" spans="2:6">
      <c r="B552" s="734"/>
      <c r="C552" s="734"/>
      <c r="D552" s="734"/>
      <c r="E552" s="734"/>
      <c r="F552" s="734"/>
    </row>
    <row r="553" spans="2:6">
      <c r="B553" s="734"/>
      <c r="C553" s="734"/>
      <c r="D553" s="734"/>
      <c r="E553" s="734"/>
      <c r="F553" s="734"/>
    </row>
    <row r="554" spans="2:6">
      <c r="B554" s="734"/>
      <c r="C554" s="734"/>
      <c r="D554" s="734"/>
      <c r="E554" s="734"/>
      <c r="F554" s="734"/>
    </row>
    <row r="555" spans="2:6">
      <c r="B555" s="734"/>
      <c r="C555" s="734"/>
      <c r="D555" s="734"/>
      <c r="E555" s="734"/>
      <c r="F555" s="734"/>
    </row>
    <row r="556" spans="2:6">
      <c r="B556" s="734"/>
      <c r="C556" s="734"/>
      <c r="D556" s="734"/>
      <c r="E556" s="734"/>
      <c r="F556" s="734"/>
    </row>
    <row r="557" spans="2:6">
      <c r="B557" s="734"/>
      <c r="C557" s="734"/>
      <c r="D557" s="734"/>
      <c r="E557" s="734"/>
      <c r="F557" s="734"/>
    </row>
    <row r="558" spans="2:6">
      <c r="B558" s="734"/>
      <c r="C558" s="734"/>
      <c r="D558" s="734"/>
      <c r="E558" s="734"/>
      <c r="F558" s="734"/>
    </row>
    <row r="559" spans="2:6">
      <c r="B559" s="734"/>
      <c r="C559" s="734"/>
      <c r="D559" s="734"/>
      <c r="E559" s="734"/>
      <c r="F559" s="734"/>
    </row>
    <row r="560" spans="2:6">
      <c r="B560" s="734"/>
      <c r="C560" s="734"/>
      <c r="D560" s="734"/>
      <c r="E560" s="734"/>
      <c r="F560" s="734"/>
    </row>
    <row r="561" spans="2:6">
      <c r="B561" s="734"/>
      <c r="C561" s="734"/>
      <c r="D561" s="734"/>
      <c r="E561" s="734"/>
      <c r="F561" s="734"/>
    </row>
    <row r="562" spans="2:6">
      <c r="B562" s="734"/>
      <c r="C562" s="734"/>
      <c r="D562" s="734"/>
      <c r="E562" s="734"/>
      <c r="F562" s="734"/>
    </row>
    <row r="563" spans="2:6">
      <c r="B563" s="734"/>
      <c r="C563" s="734"/>
      <c r="D563" s="734"/>
      <c r="E563" s="734"/>
      <c r="F563" s="734"/>
    </row>
    <row r="564" spans="2:6">
      <c r="B564" s="734"/>
      <c r="C564" s="734"/>
      <c r="D564" s="734"/>
      <c r="E564" s="734"/>
      <c r="F564" s="734"/>
    </row>
    <row r="565" spans="2:6">
      <c r="B565" s="734"/>
      <c r="C565" s="734"/>
      <c r="D565" s="734"/>
      <c r="E565" s="734"/>
      <c r="F565" s="734"/>
    </row>
    <row r="566" spans="2:6">
      <c r="B566" s="734"/>
      <c r="C566" s="734"/>
      <c r="D566" s="734"/>
      <c r="E566" s="734"/>
      <c r="F566" s="734"/>
    </row>
    <row r="567" spans="2:6">
      <c r="B567" s="734"/>
      <c r="C567" s="734"/>
      <c r="D567" s="734"/>
      <c r="E567" s="734"/>
      <c r="F567" s="734"/>
    </row>
    <row r="568" spans="2:6">
      <c r="B568" s="734"/>
      <c r="C568" s="734"/>
      <c r="D568" s="734"/>
      <c r="E568" s="734"/>
      <c r="F568" s="734"/>
    </row>
    <row r="569" spans="2:6">
      <c r="B569" s="734"/>
      <c r="C569" s="734"/>
      <c r="D569" s="734"/>
      <c r="E569" s="734"/>
      <c r="F569" s="734"/>
    </row>
    <row r="570" spans="2:6">
      <c r="B570" s="734"/>
      <c r="C570" s="734"/>
      <c r="D570" s="734"/>
      <c r="E570" s="734"/>
      <c r="F570" s="734"/>
    </row>
    <row r="571" spans="2:6">
      <c r="B571" s="734"/>
      <c r="C571" s="734"/>
      <c r="D571" s="734"/>
      <c r="E571" s="734"/>
      <c r="F571" s="734"/>
    </row>
    <row r="572" spans="2:6">
      <c r="B572" s="734"/>
      <c r="C572" s="734"/>
      <c r="D572" s="734"/>
      <c r="E572" s="734"/>
      <c r="F572" s="734"/>
    </row>
    <row r="573" spans="2:6">
      <c r="B573" s="734"/>
      <c r="C573" s="734"/>
      <c r="D573" s="734"/>
      <c r="E573" s="734"/>
      <c r="F573" s="734"/>
    </row>
    <row r="574" spans="2:6">
      <c r="B574" s="734"/>
      <c r="C574" s="734"/>
      <c r="D574" s="734"/>
      <c r="E574" s="734"/>
      <c r="F574" s="734"/>
    </row>
    <row r="575" spans="2:6">
      <c r="B575" s="734"/>
      <c r="C575" s="734"/>
      <c r="D575" s="734"/>
      <c r="E575" s="734"/>
      <c r="F575" s="734"/>
    </row>
    <row r="576" spans="2:6">
      <c r="B576" s="734"/>
      <c r="C576" s="734"/>
      <c r="D576" s="734"/>
      <c r="E576" s="734"/>
      <c r="F576" s="734"/>
    </row>
    <row r="577" spans="2:6">
      <c r="B577" s="734"/>
      <c r="C577" s="734"/>
      <c r="D577" s="734"/>
      <c r="E577" s="734"/>
      <c r="F577" s="734"/>
    </row>
    <row r="578" spans="2:6">
      <c r="B578" s="734"/>
      <c r="C578" s="734"/>
      <c r="D578" s="734"/>
      <c r="E578" s="734"/>
      <c r="F578" s="734"/>
    </row>
    <row r="579" spans="2:6">
      <c r="B579" s="734"/>
      <c r="C579" s="734"/>
      <c r="D579" s="734"/>
      <c r="E579" s="734"/>
      <c r="F579" s="734"/>
    </row>
    <row r="580" spans="2:6">
      <c r="B580" s="734"/>
      <c r="C580" s="734"/>
      <c r="D580" s="734"/>
      <c r="E580" s="734"/>
      <c r="F580" s="734"/>
    </row>
    <row r="581" spans="2:6">
      <c r="B581" s="734"/>
      <c r="C581" s="734"/>
      <c r="D581" s="734"/>
      <c r="E581" s="734"/>
      <c r="F581" s="734"/>
    </row>
  </sheetData>
  <printOptions horizontalCentered="1"/>
  <pageMargins left="0" right="0" top="0.59055118110236227" bottom="0.39370078740157483" header="0" footer="0"/>
  <pageSetup paperSize="9" scale="5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0"/>
  <sheetViews>
    <sheetView topLeftCell="A862" workbookViewId="0">
      <selection sqref="A1:N20"/>
    </sheetView>
  </sheetViews>
  <sheetFormatPr defaultRowHeight="12.75"/>
  <cols>
    <col min="1" max="1" width="10.85546875" customWidth="1"/>
    <col min="2" max="2" width="11" customWidth="1"/>
    <col min="3" max="3" width="6.7109375" customWidth="1"/>
    <col min="4" max="4" width="19.28515625" customWidth="1"/>
    <col min="5" max="5" width="10.5703125" customWidth="1"/>
    <col min="6" max="6" width="22.28515625" customWidth="1"/>
    <col min="7" max="7" width="10.85546875" customWidth="1"/>
    <col min="8" max="8" width="18.28515625" customWidth="1"/>
    <col min="9" max="9" width="10.42578125" customWidth="1"/>
    <col min="10" max="10" width="15" customWidth="1"/>
    <col min="257" max="257" width="10.85546875" customWidth="1"/>
    <col min="258" max="258" width="11" customWidth="1"/>
    <col min="259" max="259" width="6.7109375" customWidth="1"/>
    <col min="260" max="260" width="19.28515625" customWidth="1"/>
    <col min="261" max="261" width="10.5703125" customWidth="1"/>
    <col min="262" max="262" width="22.28515625" customWidth="1"/>
    <col min="263" max="263" width="10.85546875" customWidth="1"/>
    <col min="264" max="264" width="18.28515625" customWidth="1"/>
    <col min="265" max="265" width="10.42578125" customWidth="1"/>
    <col min="266" max="266" width="15" customWidth="1"/>
    <col min="513" max="513" width="10.85546875" customWidth="1"/>
    <col min="514" max="514" width="11" customWidth="1"/>
    <col min="515" max="515" width="6.7109375" customWidth="1"/>
    <col min="516" max="516" width="19.28515625" customWidth="1"/>
    <col min="517" max="517" width="10.5703125" customWidth="1"/>
    <col min="518" max="518" width="22.28515625" customWidth="1"/>
    <col min="519" max="519" width="10.85546875" customWidth="1"/>
    <col min="520" max="520" width="18.28515625" customWidth="1"/>
    <col min="521" max="521" width="10.42578125" customWidth="1"/>
    <col min="522" max="522" width="15" customWidth="1"/>
    <col min="769" max="769" width="10.85546875" customWidth="1"/>
    <col min="770" max="770" width="11" customWidth="1"/>
    <col min="771" max="771" width="6.7109375" customWidth="1"/>
    <col min="772" max="772" width="19.28515625" customWidth="1"/>
    <col min="773" max="773" width="10.5703125" customWidth="1"/>
    <col min="774" max="774" width="22.28515625" customWidth="1"/>
    <col min="775" max="775" width="10.85546875" customWidth="1"/>
    <col min="776" max="776" width="18.28515625" customWidth="1"/>
    <col min="777" max="777" width="10.42578125" customWidth="1"/>
    <col min="778" max="778" width="15" customWidth="1"/>
    <col min="1025" max="1025" width="10.85546875" customWidth="1"/>
    <col min="1026" max="1026" width="11" customWidth="1"/>
    <col min="1027" max="1027" width="6.7109375" customWidth="1"/>
    <col min="1028" max="1028" width="19.28515625" customWidth="1"/>
    <col min="1029" max="1029" width="10.5703125" customWidth="1"/>
    <col min="1030" max="1030" width="22.28515625" customWidth="1"/>
    <col min="1031" max="1031" width="10.85546875" customWidth="1"/>
    <col min="1032" max="1032" width="18.28515625" customWidth="1"/>
    <col min="1033" max="1033" width="10.42578125" customWidth="1"/>
    <col min="1034" max="1034" width="15" customWidth="1"/>
    <col min="1281" max="1281" width="10.85546875" customWidth="1"/>
    <col min="1282" max="1282" width="11" customWidth="1"/>
    <col min="1283" max="1283" width="6.7109375" customWidth="1"/>
    <col min="1284" max="1284" width="19.28515625" customWidth="1"/>
    <col min="1285" max="1285" width="10.5703125" customWidth="1"/>
    <col min="1286" max="1286" width="22.28515625" customWidth="1"/>
    <col min="1287" max="1287" width="10.85546875" customWidth="1"/>
    <col min="1288" max="1288" width="18.28515625" customWidth="1"/>
    <col min="1289" max="1289" width="10.42578125" customWidth="1"/>
    <col min="1290" max="1290" width="15" customWidth="1"/>
    <col min="1537" max="1537" width="10.85546875" customWidth="1"/>
    <col min="1538" max="1538" width="11" customWidth="1"/>
    <col min="1539" max="1539" width="6.7109375" customWidth="1"/>
    <col min="1540" max="1540" width="19.28515625" customWidth="1"/>
    <col min="1541" max="1541" width="10.5703125" customWidth="1"/>
    <col min="1542" max="1542" width="22.28515625" customWidth="1"/>
    <col min="1543" max="1543" width="10.85546875" customWidth="1"/>
    <col min="1544" max="1544" width="18.28515625" customWidth="1"/>
    <col min="1545" max="1545" width="10.42578125" customWidth="1"/>
    <col min="1546" max="1546" width="15" customWidth="1"/>
    <col min="1793" max="1793" width="10.85546875" customWidth="1"/>
    <col min="1794" max="1794" width="11" customWidth="1"/>
    <col min="1795" max="1795" width="6.7109375" customWidth="1"/>
    <col min="1796" max="1796" width="19.28515625" customWidth="1"/>
    <col min="1797" max="1797" width="10.5703125" customWidth="1"/>
    <col min="1798" max="1798" width="22.28515625" customWidth="1"/>
    <col min="1799" max="1799" width="10.85546875" customWidth="1"/>
    <col min="1800" max="1800" width="18.28515625" customWidth="1"/>
    <col min="1801" max="1801" width="10.42578125" customWidth="1"/>
    <col min="1802" max="1802" width="15" customWidth="1"/>
    <col min="2049" max="2049" width="10.85546875" customWidth="1"/>
    <col min="2050" max="2050" width="11" customWidth="1"/>
    <col min="2051" max="2051" width="6.7109375" customWidth="1"/>
    <col min="2052" max="2052" width="19.28515625" customWidth="1"/>
    <col min="2053" max="2053" width="10.5703125" customWidth="1"/>
    <col min="2054" max="2054" width="22.28515625" customWidth="1"/>
    <col min="2055" max="2055" width="10.85546875" customWidth="1"/>
    <col min="2056" max="2056" width="18.28515625" customWidth="1"/>
    <col min="2057" max="2057" width="10.42578125" customWidth="1"/>
    <col min="2058" max="2058" width="15" customWidth="1"/>
    <col min="2305" max="2305" width="10.85546875" customWidth="1"/>
    <col min="2306" max="2306" width="11" customWidth="1"/>
    <col min="2307" max="2307" width="6.7109375" customWidth="1"/>
    <col min="2308" max="2308" width="19.28515625" customWidth="1"/>
    <col min="2309" max="2309" width="10.5703125" customWidth="1"/>
    <col min="2310" max="2310" width="22.28515625" customWidth="1"/>
    <col min="2311" max="2311" width="10.85546875" customWidth="1"/>
    <col min="2312" max="2312" width="18.28515625" customWidth="1"/>
    <col min="2313" max="2313" width="10.42578125" customWidth="1"/>
    <col min="2314" max="2314" width="15" customWidth="1"/>
    <col min="2561" max="2561" width="10.85546875" customWidth="1"/>
    <col min="2562" max="2562" width="11" customWidth="1"/>
    <col min="2563" max="2563" width="6.7109375" customWidth="1"/>
    <col min="2564" max="2564" width="19.28515625" customWidth="1"/>
    <col min="2565" max="2565" width="10.5703125" customWidth="1"/>
    <col min="2566" max="2566" width="22.28515625" customWidth="1"/>
    <col min="2567" max="2567" width="10.85546875" customWidth="1"/>
    <col min="2568" max="2568" width="18.28515625" customWidth="1"/>
    <col min="2569" max="2569" width="10.42578125" customWidth="1"/>
    <col min="2570" max="2570" width="15" customWidth="1"/>
    <col min="2817" max="2817" width="10.85546875" customWidth="1"/>
    <col min="2818" max="2818" width="11" customWidth="1"/>
    <col min="2819" max="2819" width="6.7109375" customWidth="1"/>
    <col min="2820" max="2820" width="19.28515625" customWidth="1"/>
    <col min="2821" max="2821" width="10.5703125" customWidth="1"/>
    <col min="2822" max="2822" width="22.28515625" customWidth="1"/>
    <col min="2823" max="2823" width="10.85546875" customWidth="1"/>
    <col min="2824" max="2824" width="18.28515625" customWidth="1"/>
    <col min="2825" max="2825" width="10.42578125" customWidth="1"/>
    <col min="2826" max="2826" width="15" customWidth="1"/>
    <col min="3073" max="3073" width="10.85546875" customWidth="1"/>
    <col min="3074" max="3074" width="11" customWidth="1"/>
    <col min="3075" max="3075" width="6.7109375" customWidth="1"/>
    <col min="3076" max="3076" width="19.28515625" customWidth="1"/>
    <col min="3077" max="3077" width="10.5703125" customWidth="1"/>
    <col min="3078" max="3078" width="22.28515625" customWidth="1"/>
    <col min="3079" max="3079" width="10.85546875" customWidth="1"/>
    <col min="3080" max="3080" width="18.28515625" customWidth="1"/>
    <col min="3081" max="3081" width="10.42578125" customWidth="1"/>
    <col min="3082" max="3082" width="15" customWidth="1"/>
    <col min="3329" max="3329" width="10.85546875" customWidth="1"/>
    <col min="3330" max="3330" width="11" customWidth="1"/>
    <col min="3331" max="3331" width="6.7109375" customWidth="1"/>
    <col min="3332" max="3332" width="19.28515625" customWidth="1"/>
    <col min="3333" max="3333" width="10.5703125" customWidth="1"/>
    <col min="3334" max="3334" width="22.28515625" customWidth="1"/>
    <col min="3335" max="3335" width="10.85546875" customWidth="1"/>
    <col min="3336" max="3336" width="18.28515625" customWidth="1"/>
    <col min="3337" max="3337" width="10.42578125" customWidth="1"/>
    <col min="3338" max="3338" width="15" customWidth="1"/>
    <col min="3585" max="3585" width="10.85546875" customWidth="1"/>
    <col min="3586" max="3586" width="11" customWidth="1"/>
    <col min="3587" max="3587" width="6.7109375" customWidth="1"/>
    <col min="3588" max="3588" width="19.28515625" customWidth="1"/>
    <col min="3589" max="3589" width="10.5703125" customWidth="1"/>
    <col min="3590" max="3590" width="22.28515625" customWidth="1"/>
    <col min="3591" max="3591" width="10.85546875" customWidth="1"/>
    <col min="3592" max="3592" width="18.28515625" customWidth="1"/>
    <col min="3593" max="3593" width="10.42578125" customWidth="1"/>
    <col min="3594" max="3594" width="15" customWidth="1"/>
    <col min="3841" max="3841" width="10.85546875" customWidth="1"/>
    <col min="3842" max="3842" width="11" customWidth="1"/>
    <col min="3843" max="3843" width="6.7109375" customWidth="1"/>
    <col min="3844" max="3844" width="19.28515625" customWidth="1"/>
    <col min="3845" max="3845" width="10.5703125" customWidth="1"/>
    <col min="3846" max="3846" width="22.28515625" customWidth="1"/>
    <col min="3847" max="3847" width="10.85546875" customWidth="1"/>
    <col min="3848" max="3848" width="18.28515625" customWidth="1"/>
    <col min="3849" max="3849" width="10.42578125" customWidth="1"/>
    <col min="3850" max="3850" width="15" customWidth="1"/>
    <col min="4097" max="4097" width="10.85546875" customWidth="1"/>
    <col min="4098" max="4098" width="11" customWidth="1"/>
    <col min="4099" max="4099" width="6.7109375" customWidth="1"/>
    <col min="4100" max="4100" width="19.28515625" customWidth="1"/>
    <col min="4101" max="4101" width="10.5703125" customWidth="1"/>
    <col min="4102" max="4102" width="22.28515625" customWidth="1"/>
    <col min="4103" max="4103" width="10.85546875" customWidth="1"/>
    <col min="4104" max="4104" width="18.28515625" customWidth="1"/>
    <col min="4105" max="4105" width="10.42578125" customWidth="1"/>
    <col min="4106" max="4106" width="15" customWidth="1"/>
    <col min="4353" max="4353" width="10.85546875" customWidth="1"/>
    <col min="4354" max="4354" width="11" customWidth="1"/>
    <col min="4355" max="4355" width="6.7109375" customWidth="1"/>
    <col min="4356" max="4356" width="19.28515625" customWidth="1"/>
    <col min="4357" max="4357" width="10.5703125" customWidth="1"/>
    <col min="4358" max="4358" width="22.28515625" customWidth="1"/>
    <col min="4359" max="4359" width="10.85546875" customWidth="1"/>
    <col min="4360" max="4360" width="18.28515625" customWidth="1"/>
    <col min="4361" max="4361" width="10.42578125" customWidth="1"/>
    <col min="4362" max="4362" width="15" customWidth="1"/>
    <col min="4609" max="4609" width="10.85546875" customWidth="1"/>
    <col min="4610" max="4610" width="11" customWidth="1"/>
    <col min="4611" max="4611" width="6.7109375" customWidth="1"/>
    <col min="4612" max="4612" width="19.28515625" customWidth="1"/>
    <col min="4613" max="4613" width="10.5703125" customWidth="1"/>
    <col min="4614" max="4614" width="22.28515625" customWidth="1"/>
    <col min="4615" max="4615" width="10.85546875" customWidth="1"/>
    <col min="4616" max="4616" width="18.28515625" customWidth="1"/>
    <col min="4617" max="4617" width="10.42578125" customWidth="1"/>
    <col min="4618" max="4618" width="15" customWidth="1"/>
    <col min="4865" max="4865" width="10.85546875" customWidth="1"/>
    <col min="4866" max="4866" width="11" customWidth="1"/>
    <col min="4867" max="4867" width="6.7109375" customWidth="1"/>
    <col min="4868" max="4868" width="19.28515625" customWidth="1"/>
    <col min="4869" max="4869" width="10.5703125" customWidth="1"/>
    <col min="4870" max="4870" width="22.28515625" customWidth="1"/>
    <col min="4871" max="4871" width="10.85546875" customWidth="1"/>
    <col min="4872" max="4872" width="18.28515625" customWidth="1"/>
    <col min="4873" max="4873" width="10.42578125" customWidth="1"/>
    <col min="4874" max="4874" width="15" customWidth="1"/>
    <col min="5121" max="5121" width="10.85546875" customWidth="1"/>
    <col min="5122" max="5122" width="11" customWidth="1"/>
    <col min="5123" max="5123" width="6.7109375" customWidth="1"/>
    <col min="5124" max="5124" width="19.28515625" customWidth="1"/>
    <col min="5125" max="5125" width="10.5703125" customWidth="1"/>
    <col min="5126" max="5126" width="22.28515625" customWidth="1"/>
    <col min="5127" max="5127" width="10.85546875" customWidth="1"/>
    <col min="5128" max="5128" width="18.28515625" customWidth="1"/>
    <col min="5129" max="5129" width="10.42578125" customWidth="1"/>
    <col min="5130" max="5130" width="15" customWidth="1"/>
    <col min="5377" max="5377" width="10.85546875" customWidth="1"/>
    <col min="5378" max="5378" width="11" customWidth="1"/>
    <col min="5379" max="5379" width="6.7109375" customWidth="1"/>
    <col min="5380" max="5380" width="19.28515625" customWidth="1"/>
    <col min="5381" max="5381" width="10.5703125" customWidth="1"/>
    <col min="5382" max="5382" width="22.28515625" customWidth="1"/>
    <col min="5383" max="5383" width="10.85546875" customWidth="1"/>
    <col min="5384" max="5384" width="18.28515625" customWidth="1"/>
    <col min="5385" max="5385" width="10.42578125" customWidth="1"/>
    <col min="5386" max="5386" width="15" customWidth="1"/>
    <col min="5633" max="5633" width="10.85546875" customWidth="1"/>
    <col min="5634" max="5634" width="11" customWidth="1"/>
    <col min="5635" max="5635" width="6.7109375" customWidth="1"/>
    <col min="5636" max="5636" width="19.28515625" customWidth="1"/>
    <col min="5637" max="5637" width="10.5703125" customWidth="1"/>
    <col min="5638" max="5638" width="22.28515625" customWidth="1"/>
    <col min="5639" max="5639" width="10.85546875" customWidth="1"/>
    <col min="5640" max="5640" width="18.28515625" customWidth="1"/>
    <col min="5641" max="5641" width="10.42578125" customWidth="1"/>
    <col min="5642" max="5642" width="15" customWidth="1"/>
    <col min="5889" max="5889" width="10.85546875" customWidth="1"/>
    <col min="5890" max="5890" width="11" customWidth="1"/>
    <col min="5891" max="5891" width="6.7109375" customWidth="1"/>
    <col min="5892" max="5892" width="19.28515625" customWidth="1"/>
    <col min="5893" max="5893" width="10.5703125" customWidth="1"/>
    <col min="5894" max="5894" width="22.28515625" customWidth="1"/>
    <col min="5895" max="5895" width="10.85546875" customWidth="1"/>
    <col min="5896" max="5896" width="18.28515625" customWidth="1"/>
    <col min="5897" max="5897" width="10.42578125" customWidth="1"/>
    <col min="5898" max="5898" width="15" customWidth="1"/>
    <col min="6145" max="6145" width="10.85546875" customWidth="1"/>
    <col min="6146" max="6146" width="11" customWidth="1"/>
    <col min="6147" max="6147" width="6.7109375" customWidth="1"/>
    <col min="6148" max="6148" width="19.28515625" customWidth="1"/>
    <col min="6149" max="6149" width="10.5703125" customWidth="1"/>
    <col min="6150" max="6150" width="22.28515625" customWidth="1"/>
    <col min="6151" max="6151" width="10.85546875" customWidth="1"/>
    <col min="6152" max="6152" width="18.28515625" customWidth="1"/>
    <col min="6153" max="6153" width="10.42578125" customWidth="1"/>
    <col min="6154" max="6154" width="15" customWidth="1"/>
    <col min="6401" max="6401" width="10.85546875" customWidth="1"/>
    <col min="6402" max="6402" width="11" customWidth="1"/>
    <col min="6403" max="6403" width="6.7109375" customWidth="1"/>
    <col min="6404" max="6404" width="19.28515625" customWidth="1"/>
    <col min="6405" max="6405" width="10.5703125" customWidth="1"/>
    <col min="6406" max="6406" width="22.28515625" customWidth="1"/>
    <col min="6407" max="6407" width="10.85546875" customWidth="1"/>
    <col min="6408" max="6408" width="18.28515625" customWidth="1"/>
    <col min="6409" max="6409" width="10.42578125" customWidth="1"/>
    <col min="6410" max="6410" width="15" customWidth="1"/>
    <col min="6657" max="6657" width="10.85546875" customWidth="1"/>
    <col min="6658" max="6658" width="11" customWidth="1"/>
    <col min="6659" max="6659" width="6.7109375" customWidth="1"/>
    <col min="6660" max="6660" width="19.28515625" customWidth="1"/>
    <col min="6661" max="6661" width="10.5703125" customWidth="1"/>
    <col min="6662" max="6662" width="22.28515625" customWidth="1"/>
    <col min="6663" max="6663" width="10.85546875" customWidth="1"/>
    <col min="6664" max="6664" width="18.28515625" customWidth="1"/>
    <col min="6665" max="6665" width="10.42578125" customWidth="1"/>
    <col min="6666" max="6666" width="15" customWidth="1"/>
    <col min="6913" max="6913" width="10.85546875" customWidth="1"/>
    <col min="6914" max="6914" width="11" customWidth="1"/>
    <col min="6915" max="6915" width="6.7109375" customWidth="1"/>
    <col min="6916" max="6916" width="19.28515625" customWidth="1"/>
    <col min="6917" max="6917" width="10.5703125" customWidth="1"/>
    <col min="6918" max="6918" width="22.28515625" customWidth="1"/>
    <col min="6919" max="6919" width="10.85546875" customWidth="1"/>
    <col min="6920" max="6920" width="18.28515625" customWidth="1"/>
    <col min="6921" max="6921" width="10.42578125" customWidth="1"/>
    <col min="6922" max="6922" width="15" customWidth="1"/>
    <col min="7169" max="7169" width="10.85546875" customWidth="1"/>
    <col min="7170" max="7170" width="11" customWidth="1"/>
    <col min="7171" max="7171" width="6.7109375" customWidth="1"/>
    <col min="7172" max="7172" width="19.28515625" customWidth="1"/>
    <col min="7173" max="7173" width="10.5703125" customWidth="1"/>
    <col min="7174" max="7174" width="22.28515625" customWidth="1"/>
    <col min="7175" max="7175" width="10.85546875" customWidth="1"/>
    <col min="7176" max="7176" width="18.28515625" customWidth="1"/>
    <col min="7177" max="7177" width="10.42578125" customWidth="1"/>
    <col min="7178" max="7178" width="15" customWidth="1"/>
    <col min="7425" max="7425" width="10.85546875" customWidth="1"/>
    <col min="7426" max="7426" width="11" customWidth="1"/>
    <col min="7427" max="7427" width="6.7109375" customWidth="1"/>
    <col min="7428" max="7428" width="19.28515625" customWidth="1"/>
    <col min="7429" max="7429" width="10.5703125" customWidth="1"/>
    <col min="7430" max="7430" width="22.28515625" customWidth="1"/>
    <col min="7431" max="7431" width="10.85546875" customWidth="1"/>
    <col min="7432" max="7432" width="18.28515625" customWidth="1"/>
    <col min="7433" max="7433" width="10.42578125" customWidth="1"/>
    <col min="7434" max="7434" width="15" customWidth="1"/>
    <col min="7681" max="7681" width="10.85546875" customWidth="1"/>
    <col min="7682" max="7682" width="11" customWidth="1"/>
    <col min="7683" max="7683" width="6.7109375" customWidth="1"/>
    <col min="7684" max="7684" width="19.28515625" customWidth="1"/>
    <col min="7685" max="7685" width="10.5703125" customWidth="1"/>
    <col min="7686" max="7686" width="22.28515625" customWidth="1"/>
    <col min="7687" max="7687" width="10.85546875" customWidth="1"/>
    <col min="7688" max="7688" width="18.28515625" customWidth="1"/>
    <col min="7689" max="7689" width="10.42578125" customWidth="1"/>
    <col min="7690" max="7690" width="15" customWidth="1"/>
    <col min="7937" max="7937" width="10.85546875" customWidth="1"/>
    <col min="7938" max="7938" width="11" customWidth="1"/>
    <col min="7939" max="7939" width="6.7109375" customWidth="1"/>
    <col min="7940" max="7940" width="19.28515625" customWidth="1"/>
    <col min="7941" max="7941" width="10.5703125" customWidth="1"/>
    <col min="7942" max="7942" width="22.28515625" customWidth="1"/>
    <col min="7943" max="7943" width="10.85546875" customWidth="1"/>
    <col min="7944" max="7944" width="18.28515625" customWidth="1"/>
    <col min="7945" max="7945" width="10.42578125" customWidth="1"/>
    <col min="7946" max="7946" width="15" customWidth="1"/>
    <col min="8193" max="8193" width="10.85546875" customWidth="1"/>
    <col min="8194" max="8194" width="11" customWidth="1"/>
    <col min="8195" max="8195" width="6.7109375" customWidth="1"/>
    <col min="8196" max="8196" width="19.28515625" customWidth="1"/>
    <col min="8197" max="8197" width="10.5703125" customWidth="1"/>
    <col min="8198" max="8198" width="22.28515625" customWidth="1"/>
    <col min="8199" max="8199" width="10.85546875" customWidth="1"/>
    <col min="8200" max="8200" width="18.28515625" customWidth="1"/>
    <col min="8201" max="8201" width="10.42578125" customWidth="1"/>
    <col min="8202" max="8202" width="15" customWidth="1"/>
    <col min="8449" max="8449" width="10.85546875" customWidth="1"/>
    <col min="8450" max="8450" width="11" customWidth="1"/>
    <col min="8451" max="8451" width="6.7109375" customWidth="1"/>
    <col min="8452" max="8452" width="19.28515625" customWidth="1"/>
    <col min="8453" max="8453" width="10.5703125" customWidth="1"/>
    <col min="8454" max="8454" width="22.28515625" customWidth="1"/>
    <col min="8455" max="8455" width="10.85546875" customWidth="1"/>
    <col min="8456" max="8456" width="18.28515625" customWidth="1"/>
    <col min="8457" max="8457" width="10.42578125" customWidth="1"/>
    <col min="8458" max="8458" width="15" customWidth="1"/>
    <col min="8705" max="8705" width="10.85546875" customWidth="1"/>
    <col min="8706" max="8706" width="11" customWidth="1"/>
    <col min="8707" max="8707" width="6.7109375" customWidth="1"/>
    <col min="8708" max="8708" width="19.28515625" customWidth="1"/>
    <col min="8709" max="8709" width="10.5703125" customWidth="1"/>
    <col min="8710" max="8710" width="22.28515625" customWidth="1"/>
    <col min="8711" max="8711" width="10.85546875" customWidth="1"/>
    <col min="8712" max="8712" width="18.28515625" customWidth="1"/>
    <col min="8713" max="8713" width="10.42578125" customWidth="1"/>
    <col min="8714" max="8714" width="15" customWidth="1"/>
    <col min="8961" max="8961" width="10.85546875" customWidth="1"/>
    <col min="8962" max="8962" width="11" customWidth="1"/>
    <col min="8963" max="8963" width="6.7109375" customWidth="1"/>
    <col min="8964" max="8964" width="19.28515625" customWidth="1"/>
    <col min="8965" max="8965" width="10.5703125" customWidth="1"/>
    <col min="8966" max="8966" width="22.28515625" customWidth="1"/>
    <col min="8967" max="8967" width="10.85546875" customWidth="1"/>
    <col min="8968" max="8968" width="18.28515625" customWidth="1"/>
    <col min="8969" max="8969" width="10.42578125" customWidth="1"/>
    <col min="8970" max="8970" width="15" customWidth="1"/>
    <col min="9217" max="9217" width="10.85546875" customWidth="1"/>
    <col min="9218" max="9218" width="11" customWidth="1"/>
    <col min="9219" max="9219" width="6.7109375" customWidth="1"/>
    <col min="9220" max="9220" width="19.28515625" customWidth="1"/>
    <col min="9221" max="9221" width="10.5703125" customWidth="1"/>
    <col min="9222" max="9222" width="22.28515625" customWidth="1"/>
    <col min="9223" max="9223" width="10.85546875" customWidth="1"/>
    <col min="9224" max="9224" width="18.28515625" customWidth="1"/>
    <col min="9225" max="9225" width="10.42578125" customWidth="1"/>
    <col min="9226" max="9226" width="15" customWidth="1"/>
    <col min="9473" max="9473" width="10.85546875" customWidth="1"/>
    <col min="9474" max="9474" width="11" customWidth="1"/>
    <col min="9475" max="9475" width="6.7109375" customWidth="1"/>
    <col min="9476" max="9476" width="19.28515625" customWidth="1"/>
    <col min="9477" max="9477" width="10.5703125" customWidth="1"/>
    <col min="9478" max="9478" width="22.28515625" customWidth="1"/>
    <col min="9479" max="9479" width="10.85546875" customWidth="1"/>
    <col min="9480" max="9480" width="18.28515625" customWidth="1"/>
    <col min="9481" max="9481" width="10.42578125" customWidth="1"/>
    <col min="9482" max="9482" width="15" customWidth="1"/>
    <col min="9729" max="9729" width="10.85546875" customWidth="1"/>
    <col min="9730" max="9730" width="11" customWidth="1"/>
    <col min="9731" max="9731" width="6.7109375" customWidth="1"/>
    <col min="9732" max="9732" width="19.28515625" customWidth="1"/>
    <col min="9733" max="9733" width="10.5703125" customWidth="1"/>
    <col min="9734" max="9734" width="22.28515625" customWidth="1"/>
    <col min="9735" max="9735" width="10.85546875" customWidth="1"/>
    <col min="9736" max="9736" width="18.28515625" customWidth="1"/>
    <col min="9737" max="9737" width="10.42578125" customWidth="1"/>
    <col min="9738" max="9738" width="15" customWidth="1"/>
    <col min="9985" max="9985" width="10.85546875" customWidth="1"/>
    <col min="9986" max="9986" width="11" customWidth="1"/>
    <col min="9987" max="9987" width="6.7109375" customWidth="1"/>
    <col min="9988" max="9988" width="19.28515625" customWidth="1"/>
    <col min="9989" max="9989" width="10.5703125" customWidth="1"/>
    <col min="9990" max="9990" width="22.28515625" customWidth="1"/>
    <col min="9991" max="9991" width="10.85546875" customWidth="1"/>
    <col min="9992" max="9992" width="18.28515625" customWidth="1"/>
    <col min="9993" max="9993" width="10.42578125" customWidth="1"/>
    <col min="9994" max="9994" width="15" customWidth="1"/>
    <col min="10241" max="10241" width="10.85546875" customWidth="1"/>
    <col min="10242" max="10242" width="11" customWidth="1"/>
    <col min="10243" max="10243" width="6.7109375" customWidth="1"/>
    <col min="10244" max="10244" width="19.28515625" customWidth="1"/>
    <col min="10245" max="10245" width="10.5703125" customWidth="1"/>
    <col min="10246" max="10246" width="22.28515625" customWidth="1"/>
    <col min="10247" max="10247" width="10.85546875" customWidth="1"/>
    <col min="10248" max="10248" width="18.28515625" customWidth="1"/>
    <col min="10249" max="10249" width="10.42578125" customWidth="1"/>
    <col min="10250" max="10250" width="15" customWidth="1"/>
    <col min="10497" max="10497" width="10.85546875" customWidth="1"/>
    <col min="10498" max="10498" width="11" customWidth="1"/>
    <col min="10499" max="10499" width="6.7109375" customWidth="1"/>
    <col min="10500" max="10500" width="19.28515625" customWidth="1"/>
    <col min="10501" max="10501" width="10.5703125" customWidth="1"/>
    <col min="10502" max="10502" width="22.28515625" customWidth="1"/>
    <col min="10503" max="10503" width="10.85546875" customWidth="1"/>
    <col min="10504" max="10504" width="18.28515625" customWidth="1"/>
    <col min="10505" max="10505" width="10.42578125" customWidth="1"/>
    <col min="10506" max="10506" width="15" customWidth="1"/>
    <col min="10753" max="10753" width="10.85546875" customWidth="1"/>
    <col min="10754" max="10754" width="11" customWidth="1"/>
    <col min="10755" max="10755" width="6.7109375" customWidth="1"/>
    <col min="10756" max="10756" width="19.28515625" customWidth="1"/>
    <col min="10757" max="10757" width="10.5703125" customWidth="1"/>
    <col min="10758" max="10758" width="22.28515625" customWidth="1"/>
    <col min="10759" max="10759" width="10.85546875" customWidth="1"/>
    <col min="10760" max="10760" width="18.28515625" customWidth="1"/>
    <col min="10761" max="10761" width="10.42578125" customWidth="1"/>
    <col min="10762" max="10762" width="15" customWidth="1"/>
    <col min="11009" max="11009" width="10.85546875" customWidth="1"/>
    <col min="11010" max="11010" width="11" customWidth="1"/>
    <col min="11011" max="11011" width="6.7109375" customWidth="1"/>
    <col min="11012" max="11012" width="19.28515625" customWidth="1"/>
    <col min="11013" max="11013" width="10.5703125" customWidth="1"/>
    <col min="11014" max="11014" width="22.28515625" customWidth="1"/>
    <col min="11015" max="11015" width="10.85546875" customWidth="1"/>
    <col min="11016" max="11016" width="18.28515625" customWidth="1"/>
    <col min="11017" max="11017" width="10.42578125" customWidth="1"/>
    <col min="11018" max="11018" width="15" customWidth="1"/>
    <col min="11265" max="11265" width="10.85546875" customWidth="1"/>
    <col min="11266" max="11266" width="11" customWidth="1"/>
    <col min="11267" max="11267" width="6.7109375" customWidth="1"/>
    <col min="11268" max="11268" width="19.28515625" customWidth="1"/>
    <col min="11269" max="11269" width="10.5703125" customWidth="1"/>
    <col min="11270" max="11270" width="22.28515625" customWidth="1"/>
    <col min="11271" max="11271" width="10.85546875" customWidth="1"/>
    <col min="11272" max="11272" width="18.28515625" customWidth="1"/>
    <col min="11273" max="11273" width="10.42578125" customWidth="1"/>
    <col min="11274" max="11274" width="15" customWidth="1"/>
    <col min="11521" max="11521" width="10.85546875" customWidth="1"/>
    <col min="11522" max="11522" width="11" customWidth="1"/>
    <col min="11523" max="11523" width="6.7109375" customWidth="1"/>
    <col min="11524" max="11524" width="19.28515625" customWidth="1"/>
    <col min="11525" max="11525" width="10.5703125" customWidth="1"/>
    <col min="11526" max="11526" width="22.28515625" customWidth="1"/>
    <col min="11527" max="11527" width="10.85546875" customWidth="1"/>
    <col min="11528" max="11528" width="18.28515625" customWidth="1"/>
    <col min="11529" max="11529" width="10.42578125" customWidth="1"/>
    <col min="11530" max="11530" width="15" customWidth="1"/>
    <col min="11777" max="11777" width="10.85546875" customWidth="1"/>
    <col min="11778" max="11778" width="11" customWidth="1"/>
    <col min="11779" max="11779" width="6.7109375" customWidth="1"/>
    <col min="11780" max="11780" width="19.28515625" customWidth="1"/>
    <col min="11781" max="11781" width="10.5703125" customWidth="1"/>
    <col min="11782" max="11782" width="22.28515625" customWidth="1"/>
    <col min="11783" max="11783" width="10.85546875" customWidth="1"/>
    <col min="11784" max="11784" width="18.28515625" customWidth="1"/>
    <col min="11785" max="11785" width="10.42578125" customWidth="1"/>
    <col min="11786" max="11786" width="15" customWidth="1"/>
    <col min="12033" max="12033" width="10.85546875" customWidth="1"/>
    <col min="12034" max="12034" width="11" customWidth="1"/>
    <col min="12035" max="12035" width="6.7109375" customWidth="1"/>
    <col min="12036" max="12036" width="19.28515625" customWidth="1"/>
    <col min="12037" max="12037" width="10.5703125" customWidth="1"/>
    <col min="12038" max="12038" width="22.28515625" customWidth="1"/>
    <col min="12039" max="12039" width="10.85546875" customWidth="1"/>
    <col min="12040" max="12040" width="18.28515625" customWidth="1"/>
    <col min="12041" max="12041" width="10.42578125" customWidth="1"/>
    <col min="12042" max="12042" width="15" customWidth="1"/>
    <col min="12289" max="12289" width="10.85546875" customWidth="1"/>
    <col min="12290" max="12290" width="11" customWidth="1"/>
    <col min="12291" max="12291" width="6.7109375" customWidth="1"/>
    <col min="12292" max="12292" width="19.28515625" customWidth="1"/>
    <col min="12293" max="12293" width="10.5703125" customWidth="1"/>
    <col min="12294" max="12294" width="22.28515625" customWidth="1"/>
    <col min="12295" max="12295" width="10.85546875" customWidth="1"/>
    <col min="12296" max="12296" width="18.28515625" customWidth="1"/>
    <col min="12297" max="12297" width="10.42578125" customWidth="1"/>
    <col min="12298" max="12298" width="15" customWidth="1"/>
    <col min="12545" max="12545" width="10.85546875" customWidth="1"/>
    <col min="12546" max="12546" width="11" customWidth="1"/>
    <col min="12547" max="12547" width="6.7109375" customWidth="1"/>
    <col min="12548" max="12548" width="19.28515625" customWidth="1"/>
    <col min="12549" max="12549" width="10.5703125" customWidth="1"/>
    <col min="12550" max="12550" width="22.28515625" customWidth="1"/>
    <col min="12551" max="12551" width="10.85546875" customWidth="1"/>
    <col min="12552" max="12552" width="18.28515625" customWidth="1"/>
    <col min="12553" max="12553" width="10.42578125" customWidth="1"/>
    <col min="12554" max="12554" width="15" customWidth="1"/>
    <col min="12801" max="12801" width="10.85546875" customWidth="1"/>
    <col min="12802" max="12802" width="11" customWidth="1"/>
    <col min="12803" max="12803" width="6.7109375" customWidth="1"/>
    <col min="12804" max="12804" width="19.28515625" customWidth="1"/>
    <col min="12805" max="12805" width="10.5703125" customWidth="1"/>
    <col min="12806" max="12806" width="22.28515625" customWidth="1"/>
    <col min="12807" max="12807" width="10.85546875" customWidth="1"/>
    <col min="12808" max="12808" width="18.28515625" customWidth="1"/>
    <col min="12809" max="12809" width="10.42578125" customWidth="1"/>
    <col min="12810" max="12810" width="15" customWidth="1"/>
    <col min="13057" max="13057" width="10.85546875" customWidth="1"/>
    <col min="13058" max="13058" width="11" customWidth="1"/>
    <col min="13059" max="13059" width="6.7109375" customWidth="1"/>
    <col min="13060" max="13060" width="19.28515625" customWidth="1"/>
    <col min="13061" max="13061" width="10.5703125" customWidth="1"/>
    <col min="13062" max="13062" width="22.28515625" customWidth="1"/>
    <col min="13063" max="13063" width="10.85546875" customWidth="1"/>
    <col min="13064" max="13064" width="18.28515625" customWidth="1"/>
    <col min="13065" max="13065" width="10.42578125" customWidth="1"/>
    <col min="13066" max="13066" width="15" customWidth="1"/>
    <col min="13313" max="13313" width="10.85546875" customWidth="1"/>
    <col min="13314" max="13314" width="11" customWidth="1"/>
    <col min="13315" max="13315" width="6.7109375" customWidth="1"/>
    <col min="13316" max="13316" width="19.28515625" customWidth="1"/>
    <col min="13317" max="13317" width="10.5703125" customWidth="1"/>
    <col min="13318" max="13318" width="22.28515625" customWidth="1"/>
    <col min="13319" max="13319" width="10.85546875" customWidth="1"/>
    <col min="13320" max="13320" width="18.28515625" customWidth="1"/>
    <col min="13321" max="13321" width="10.42578125" customWidth="1"/>
    <col min="13322" max="13322" width="15" customWidth="1"/>
    <col min="13569" max="13569" width="10.85546875" customWidth="1"/>
    <col min="13570" max="13570" width="11" customWidth="1"/>
    <col min="13571" max="13571" width="6.7109375" customWidth="1"/>
    <col min="13572" max="13572" width="19.28515625" customWidth="1"/>
    <col min="13573" max="13573" width="10.5703125" customWidth="1"/>
    <col min="13574" max="13574" width="22.28515625" customWidth="1"/>
    <col min="13575" max="13575" width="10.85546875" customWidth="1"/>
    <col min="13576" max="13576" width="18.28515625" customWidth="1"/>
    <col min="13577" max="13577" width="10.42578125" customWidth="1"/>
    <col min="13578" max="13578" width="15" customWidth="1"/>
    <col min="13825" max="13825" width="10.85546875" customWidth="1"/>
    <col min="13826" max="13826" width="11" customWidth="1"/>
    <col min="13827" max="13827" width="6.7109375" customWidth="1"/>
    <col min="13828" max="13828" width="19.28515625" customWidth="1"/>
    <col min="13829" max="13829" width="10.5703125" customWidth="1"/>
    <col min="13830" max="13830" width="22.28515625" customWidth="1"/>
    <col min="13831" max="13831" width="10.85546875" customWidth="1"/>
    <col min="13832" max="13832" width="18.28515625" customWidth="1"/>
    <col min="13833" max="13833" width="10.42578125" customWidth="1"/>
    <col min="13834" max="13834" width="15" customWidth="1"/>
    <col min="14081" max="14081" width="10.85546875" customWidth="1"/>
    <col min="14082" max="14082" width="11" customWidth="1"/>
    <col min="14083" max="14083" width="6.7109375" customWidth="1"/>
    <col min="14084" max="14084" width="19.28515625" customWidth="1"/>
    <col min="14085" max="14085" width="10.5703125" customWidth="1"/>
    <col min="14086" max="14086" width="22.28515625" customWidth="1"/>
    <col min="14087" max="14087" width="10.85546875" customWidth="1"/>
    <col min="14088" max="14088" width="18.28515625" customWidth="1"/>
    <col min="14089" max="14089" width="10.42578125" customWidth="1"/>
    <col min="14090" max="14090" width="15" customWidth="1"/>
    <col min="14337" max="14337" width="10.85546875" customWidth="1"/>
    <col min="14338" max="14338" width="11" customWidth="1"/>
    <col min="14339" max="14339" width="6.7109375" customWidth="1"/>
    <col min="14340" max="14340" width="19.28515625" customWidth="1"/>
    <col min="14341" max="14341" width="10.5703125" customWidth="1"/>
    <col min="14342" max="14342" width="22.28515625" customWidth="1"/>
    <col min="14343" max="14343" width="10.85546875" customWidth="1"/>
    <col min="14344" max="14344" width="18.28515625" customWidth="1"/>
    <col min="14345" max="14345" width="10.42578125" customWidth="1"/>
    <col min="14346" max="14346" width="15" customWidth="1"/>
    <col min="14593" max="14593" width="10.85546875" customWidth="1"/>
    <col min="14594" max="14594" width="11" customWidth="1"/>
    <col min="14595" max="14595" width="6.7109375" customWidth="1"/>
    <col min="14596" max="14596" width="19.28515625" customWidth="1"/>
    <col min="14597" max="14597" width="10.5703125" customWidth="1"/>
    <col min="14598" max="14598" width="22.28515625" customWidth="1"/>
    <col min="14599" max="14599" width="10.85546875" customWidth="1"/>
    <col min="14600" max="14600" width="18.28515625" customWidth="1"/>
    <col min="14601" max="14601" width="10.42578125" customWidth="1"/>
    <col min="14602" max="14602" width="15" customWidth="1"/>
    <col min="14849" max="14849" width="10.85546875" customWidth="1"/>
    <col min="14850" max="14850" width="11" customWidth="1"/>
    <col min="14851" max="14851" width="6.7109375" customWidth="1"/>
    <col min="14852" max="14852" width="19.28515625" customWidth="1"/>
    <col min="14853" max="14853" width="10.5703125" customWidth="1"/>
    <col min="14854" max="14854" width="22.28515625" customWidth="1"/>
    <col min="14855" max="14855" width="10.85546875" customWidth="1"/>
    <col min="14856" max="14856" width="18.28515625" customWidth="1"/>
    <col min="14857" max="14857" width="10.42578125" customWidth="1"/>
    <col min="14858" max="14858" width="15" customWidth="1"/>
    <col min="15105" max="15105" width="10.85546875" customWidth="1"/>
    <col min="15106" max="15106" width="11" customWidth="1"/>
    <col min="15107" max="15107" width="6.7109375" customWidth="1"/>
    <col min="15108" max="15108" width="19.28515625" customWidth="1"/>
    <col min="15109" max="15109" width="10.5703125" customWidth="1"/>
    <col min="15110" max="15110" width="22.28515625" customWidth="1"/>
    <col min="15111" max="15111" width="10.85546875" customWidth="1"/>
    <col min="15112" max="15112" width="18.28515625" customWidth="1"/>
    <col min="15113" max="15113" width="10.42578125" customWidth="1"/>
    <col min="15114" max="15114" width="15" customWidth="1"/>
    <col min="15361" max="15361" width="10.85546875" customWidth="1"/>
    <col min="15362" max="15362" width="11" customWidth="1"/>
    <col min="15363" max="15363" width="6.7109375" customWidth="1"/>
    <col min="15364" max="15364" width="19.28515625" customWidth="1"/>
    <col min="15365" max="15365" width="10.5703125" customWidth="1"/>
    <col min="15366" max="15366" width="22.28515625" customWidth="1"/>
    <col min="15367" max="15367" width="10.85546875" customWidth="1"/>
    <col min="15368" max="15368" width="18.28515625" customWidth="1"/>
    <col min="15369" max="15369" width="10.42578125" customWidth="1"/>
    <col min="15370" max="15370" width="15" customWidth="1"/>
    <col min="15617" max="15617" width="10.85546875" customWidth="1"/>
    <col min="15618" max="15618" width="11" customWidth="1"/>
    <col min="15619" max="15619" width="6.7109375" customWidth="1"/>
    <col min="15620" max="15620" width="19.28515625" customWidth="1"/>
    <col min="15621" max="15621" width="10.5703125" customWidth="1"/>
    <col min="15622" max="15622" width="22.28515625" customWidth="1"/>
    <col min="15623" max="15623" width="10.85546875" customWidth="1"/>
    <col min="15624" max="15624" width="18.28515625" customWidth="1"/>
    <col min="15625" max="15625" width="10.42578125" customWidth="1"/>
    <col min="15626" max="15626" width="15" customWidth="1"/>
    <col min="15873" max="15873" width="10.85546875" customWidth="1"/>
    <col min="15874" max="15874" width="11" customWidth="1"/>
    <col min="15875" max="15875" width="6.7109375" customWidth="1"/>
    <col min="15876" max="15876" width="19.28515625" customWidth="1"/>
    <col min="15877" max="15877" width="10.5703125" customWidth="1"/>
    <col min="15878" max="15878" width="22.28515625" customWidth="1"/>
    <col min="15879" max="15879" width="10.85546875" customWidth="1"/>
    <col min="15880" max="15880" width="18.28515625" customWidth="1"/>
    <col min="15881" max="15881" width="10.42578125" customWidth="1"/>
    <col min="15882" max="15882" width="15" customWidth="1"/>
    <col min="16129" max="16129" width="10.85546875" customWidth="1"/>
    <col min="16130" max="16130" width="11" customWidth="1"/>
    <col min="16131" max="16131" width="6.7109375" customWidth="1"/>
    <col min="16132" max="16132" width="19.28515625" customWidth="1"/>
    <col min="16133" max="16133" width="10.5703125" customWidth="1"/>
    <col min="16134" max="16134" width="22.28515625" customWidth="1"/>
    <col min="16135" max="16135" width="10.85546875" customWidth="1"/>
    <col min="16136" max="16136" width="18.28515625" customWidth="1"/>
    <col min="16137" max="16137" width="10.42578125" customWidth="1"/>
    <col min="16138" max="16138" width="15" customWidth="1"/>
  </cols>
  <sheetData>
    <row r="1" spans="1:10">
      <c r="A1" s="252"/>
      <c r="B1" s="252"/>
      <c r="C1" s="252"/>
      <c r="D1" s="252"/>
      <c r="E1" s="252"/>
      <c r="F1" s="252"/>
      <c r="G1" s="252"/>
      <c r="H1" s="252"/>
      <c r="I1" s="252"/>
      <c r="J1" s="759"/>
    </row>
    <row r="2" spans="1:10" ht="18" customHeight="1">
      <c r="A2" s="760" t="s">
        <v>766</v>
      </c>
      <c r="B2" s="761"/>
      <c r="C2" s="761"/>
      <c r="D2" s="761"/>
      <c r="E2" s="761"/>
      <c r="F2" s="761"/>
      <c r="G2" s="761"/>
      <c r="H2" s="761"/>
      <c r="I2" s="761"/>
      <c r="J2" s="761"/>
    </row>
    <row r="3" spans="1:10" ht="18" customHeight="1">
      <c r="A3" s="760" t="s">
        <v>767</v>
      </c>
      <c r="B3" s="761"/>
      <c r="C3" s="761"/>
      <c r="D3" s="761"/>
      <c r="E3" s="761"/>
      <c r="F3" s="761"/>
      <c r="G3" s="761"/>
      <c r="H3" s="761"/>
      <c r="I3" s="761"/>
      <c r="J3" s="761"/>
    </row>
    <row r="4" spans="1:10">
      <c r="A4" s="252"/>
      <c r="B4" s="252"/>
      <c r="C4" s="252"/>
      <c r="D4" s="252"/>
      <c r="E4" s="252"/>
      <c r="F4" s="252"/>
      <c r="G4" s="252"/>
      <c r="H4" s="252"/>
      <c r="I4" s="252"/>
      <c r="J4" s="252"/>
    </row>
    <row r="5" spans="1:10" ht="13.5" customHeight="1" thickBot="1">
      <c r="A5" s="252"/>
      <c r="B5" s="252"/>
      <c r="C5" s="252"/>
      <c r="D5" s="252"/>
      <c r="E5" s="252"/>
      <c r="F5" s="252"/>
      <c r="G5" s="252"/>
      <c r="H5" s="252"/>
      <c r="I5" s="252"/>
      <c r="J5" s="252"/>
    </row>
    <row r="6" spans="1:10" ht="17.25" customHeight="1">
      <c r="A6" s="148" t="s">
        <v>768</v>
      </c>
      <c r="B6" s="148" t="s">
        <v>769</v>
      </c>
      <c r="C6" s="148" t="s">
        <v>770</v>
      </c>
      <c r="D6" s="148" t="s">
        <v>771</v>
      </c>
      <c r="E6" s="148" t="s">
        <v>772</v>
      </c>
      <c r="F6" s="148" t="s">
        <v>773</v>
      </c>
      <c r="G6" s="148" t="s">
        <v>774</v>
      </c>
      <c r="H6" s="148" t="s">
        <v>775</v>
      </c>
      <c r="I6" s="148" t="s">
        <v>776</v>
      </c>
      <c r="J6" s="148" t="s">
        <v>777</v>
      </c>
    </row>
    <row r="7" spans="1:10" ht="15.75" customHeight="1" thickBot="1">
      <c r="A7" s="762" t="s">
        <v>778</v>
      </c>
      <c r="B7" s="762"/>
      <c r="C7" s="762"/>
      <c r="D7" s="762" t="s">
        <v>778</v>
      </c>
      <c r="E7" s="762" t="s">
        <v>779</v>
      </c>
      <c r="F7" s="762"/>
      <c r="G7" s="762" t="s">
        <v>780</v>
      </c>
      <c r="H7" s="762"/>
      <c r="I7" s="762" t="s">
        <v>515</v>
      </c>
      <c r="J7" s="762"/>
    </row>
    <row r="8" spans="1:10" ht="14.25" customHeight="1">
      <c r="A8" s="763"/>
      <c r="B8" s="763"/>
      <c r="C8" s="763"/>
      <c r="D8" s="763"/>
      <c r="E8" s="763"/>
      <c r="F8" s="763"/>
      <c r="G8" s="763"/>
      <c r="H8" s="763"/>
      <c r="I8" s="763"/>
      <c r="J8" s="763"/>
    </row>
    <row r="9" spans="1:10" ht="14.25" customHeight="1">
      <c r="A9" s="764">
        <v>35</v>
      </c>
      <c r="B9" s="765">
        <v>41351</v>
      </c>
      <c r="C9" s="764">
        <v>132</v>
      </c>
      <c r="D9" s="766" t="s">
        <v>781</v>
      </c>
      <c r="E9" s="766" t="s">
        <v>782</v>
      </c>
      <c r="F9" s="766" t="s">
        <v>783</v>
      </c>
      <c r="G9" s="764">
        <v>31</v>
      </c>
      <c r="H9" s="766" t="s">
        <v>784</v>
      </c>
      <c r="I9" s="764" t="s">
        <v>785</v>
      </c>
      <c r="J9" s="767">
        <v>-2519</v>
      </c>
    </row>
    <row r="10" spans="1:10" ht="14.25" customHeight="1">
      <c r="A10" s="766"/>
      <c r="B10" s="765"/>
      <c r="C10" s="764">
        <v>132</v>
      </c>
      <c r="D10" s="766"/>
      <c r="E10" s="766" t="s">
        <v>786</v>
      </c>
      <c r="F10" s="766" t="s">
        <v>787</v>
      </c>
      <c r="G10" s="764">
        <v>31</v>
      </c>
      <c r="H10" s="766" t="s">
        <v>788</v>
      </c>
      <c r="I10" s="764" t="s">
        <v>785</v>
      </c>
      <c r="J10" s="767">
        <v>2264</v>
      </c>
    </row>
    <row r="11" spans="1:10" ht="14.25" customHeight="1">
      <c r="A11" s="766"/>
      <c r="B11" s="765"/>
      <c r="C11" s="764">
        <v>132</v>
      </c>
      <c r="D11" s="766"/>
      <c r="E11" s="766"/>
      <c r="F11" s="766"/>
      <c r="G11" s="764"/>
      <c r="H11" s="766" t="s">
        <v>789</v>
      </c>
      <c r="I11" s="764" t="s">
        <v>785</v>
      </c>
      <c r="J11" s="767">
        <v>255</v>
      </c>
    </row>
    <row r="12" spans="1:10" s="772" customFormat="1" ht="14.25" customHeight="1">
      <c r="A12" s="768" t="s">
        <v>60</v>
      </c>
      <c r="B12" s="769"/>
      <c r="C12" s="770">
        <v>132</v>
      </c>
      <c r="D12" s="769"/>
      <c r="E12" s="769"/>
      <c r="F12" s="769"/>
      <c r="G12" s="770">
        <v>31</v>
      </c>
      <c r="H12" s="769"/>
      <c r="I12" s="770"/>
      <c r="J12" s="771">
        <f>SUM(J10:J11)+J9</f>
        <v>0</v>
      </c>
    </row>
    <row r="13" spans="1:10" ht="14.25" customHeight="1">
      <c r="A13" s="766"/>
      <c r="B13" s="766"/>
      <c r="C13" s="764"/>
      <c r="D13" s="766"/>
      <c r="E13" s="766"/>
      <c r="F13" s="766"/>
      <c r="G13" s="764"/>
      <c r="H13" s="766"/>
      <c r="I13" s="764"/>
      <c r="J13" s="767"/>
    </row>
    <row r="14" spans="1:10" ht="14.25" customHeight="1">
      <c r="A14" s="764">
        <v>38</v>
      </c>
      <c r="B14" s="765">
        <v>41358</v>
      </c>
      <c r="C14" s="764">
        <v>132</v>
      </c>
      <c r="D14" s="766" t="s">
        <v>790</v>
      </c>
      <c r="E14" s="766" t="s">
        <v>782</v>
      </c>
      <c r="F14" s="766" t="s">
        <v>783</v>
      </c>
      <c r="G14" s="773" t="s">
        <v>791</v>
      </c>
      <c r="H14" s="766" t="s">
        <v>792</v>
      </c>
      <c r="I14" s="764" t="s">
        <v>785</v>
      </c>
      <c r="J14" s="767">
        <v>-6620</v>
      </c>
    </row>
    <row r="15" spans="1:10" ht="14.25" customHeight="1">
      <c r="A15" s="766"/>
      <c r="B15" s="765"/>
      <c r="C15" s="764">
        <v>132</v>
      </c>
      <c r="D15" s="766"/>
      <c r="E15" s="766" t="s">
        <v>786</v>
      </c>
      <c r="F15" s="766" t="s">
        <v>787</v>
      </c>
      <c r="G15" s="773" t="s">
        <v>791</v>
      </c>
      <c r="H15" s="766" t="s">
        <v>793</v>
      </c>
      <c r="I15" s="764" t="s">
        <v>785</v>
      </c>
      <c r="J15" s="767">
        <v>3310</v>
      </c>
    </row>
    <row r="16" spans="1:10" ht="14.25" customHeight="1">
      <c r="A16" s="764"/>
      <c r="B16" s="765"/>
      <c r="C16" s="764">
        <v>132</v>
      </c>
      <c r="D16" s="766"/>
      <c r="E16" s="766"/>
      <c r="F16" s="766"/>
      <c r="G16" s="773"/>
      <c r="H16" s="766" t="s">
        <v>794</v>
      </c>
      <c r="I16" s="764" t="s">
        <v>785</v>
      </c>
      <c r="J16" s="767">
        <v>3310</v>
      </c>
    </row>
    <row r="17" spans="1:10" ht="14.25" customHeight="1">
      <c r="A17" s="768" t="s">
        <v>62</v>
      </c>
      <c r="B17" s="769"/>
      <c r="C17" s="770">
        <v>132</v>
      </c>
      <c r="D17" s="769"/>
      <c r="E17" s="769"/>
      <c r="F17" s="769"/>
      <c r="G17" s="774" t="s">
        <v>791</v>
      </c>
      <c r="H17" s="769"/>
      <c r="I17" s="770"/>
      <c r="J17" s="771">
        <f>SUM(J15:J16)+J14</f>
        <v>0</v>
      </c>
    </row>
    <row r="18" spans="1:10" ht="14.25" customHeight="1">
      <c r="A18" s="766"/>
      <c r="B18" s="766"/>
      <c r="C18" s="764"/>
      <c r="D18" s="766"/>
      <c r="E18" s="766"/>
      <c r="F18" s="766"/>
      <c r="G18" s="764"/>
      <c r="H18" s="766"/>
      <c r="I18" s="764"/>
      <c r="J18" s="767"/>
    </row>
    <row r="19" spans="1:10" ht="14.25" customHeight="1">
      <c r="A19" s="764">
        <v>48</v>
      </c>
      <c r="B19" s="765">
        <v>41360</v>
      </c>
      <c r="C19" s="764">
        <v>132</v>
      </c>
      <c r="D19" s="766" t="s">
        <v>795</v>
      </c>
      <c r="E19" s="766" t="s">
        <v>782</v>
      </c>
      <c r="F19" s="766" t="s">
        <v>783</v>
      </c>
      <c r="G19" s="764">
        <v>35</v>
      </c>
      <c r="H19" s="766" t="s">
        <v>796</v>
      </c>
      <c r="I19" s="764" t="s">
        <v>785</v>
      </c>
      <c r="J19" s="767">
        <v>-45</v>
      </c>
    </row>
    <row r="20" spans="1:10" ht="14.25" customHeight="1">
      <c r="A20" s="766"/>
      <c r="B20" s="765"/>
      <c r="C20" s="764">
        <v>132</v>
      </c>
      <c r="D20" s="766"/>
      <c r="E20" s="766" t="s">
        <v>786</v>
      </c>
      <c r="F20" s="766" t="s">
        <v>787</v>
      </c>
      <c r="G20" s="764">
        <v>35</v>
      </c>
      <c r="H20" s="766" t="s">
        <v>797</v>
      </c>
      <c r="I20" s="764" t="s">
        <v>785</v>
      </c>
      <c r="J20" s="767">
        <v>45</v>
      </c>
    </row>
    <row r="21" spans="1:10" ht="14.25" customHeight="1" thickBot="1">
      <c r="A21" s="775" t="s">
        <v>64</v>
      </c>
      <c r="B21" s="776"/>
      <c r="C21" s="777">
        <v>132</v>
      </c>
      <c r="D21" s="776"/>
      <c r="E21" s="776"/>
      <c r="F21" s="776"/>
      <c r="G21" s="777">
        <v>35</v>
      </c>
      <c r="H21" s="776"/>
      <c r="I21" s="777"/>
      <c r="J21" s="778">
        <f>SUM(J19:J20)</f>
        <v>0</v>
      </c>
    </row>
    <row r="22" spans="1:10" ht="15" thickTop="1">
      <c r="A22" s="779"/>
      <c r="B22" s="779"/>
      <c r="C22" s="780"/>
      <c r="D22" s="779"/>
      <c r="E22" s="779"/>
      <c r="F22" s="779"/>
      <c r="G22" s="780"/>
      <c r="H22" s="779"/>
      <c r="I22" s="780"/>
      <c r="J22" s="781"/>
    </row>
    <row r="23" spans="1:10" ht="14.25">
      <c r="A23" s="764">
        <v>69</v>
      </c>
      <c r="B23" s="765">
        <v>41372</v>
      </c>
      <c r="C23" s="764">
        <v>134</v>
      </c>
      <c r="D23" s="766" t="s">
        <v>798</v>
      </c>
      <c r="E23" s="766" t="s">
        <v>782</v>
      </c>
      <c r="F23" s="766" t="s">
        <v>783</v>
      </c>
      <c r="G23" s="764">
        <v>35</v>
      </c>
      <c r="H23" s="766" t="s">
        <v>799</v>
      </c>
      <c r="I23" s="764" t="s">
        <v>785</v>
      </c>
      <c r="J23" s="767">
        <v>-2100</v>
      </c>
    </row>
    <row r="24" spans="1:10" ht="14.25">
      <c r="A24" s="764"/>
      <c r="B24" s="765"/>
      <c r="C24" s="764"/>
      <c r="D24" s="766"/>
      <c r="E24" s="766"/>
      <c r="F24" s="766"/>
      <c r="G24" s="764"/>
      <c r="H24" s="766" t="s">
        <v>800</v>
      </c>
      <c r="I24" s="764" t="s">
        <v>785</v>
      </c>
      <c r="J24" s="767">
        <v>-2000</v>
      </c>
    </row>
    <row r="25" spans="1:10" ht="14.25">
      <c r="A25" s="766"/>
      <c r="B25" s="765"/>
      <c r="C25" s="764">
        <v>134</v>
      </c>
      <c r="D25" s="766"/>
      <c r="E25" s="766" t="s">
        <v>786</v>
      </c>
      <c r="F25" s="766" t="s">
        <v>787</v>
      </c>
      <c r="G25" s="764">
        <v>35</v>
      </c>
      <c r="H25" s="766" t="s">
        <v>801</v>
      </c>
      <c r="I25" s="764" t="s">
        <v>785</v>
      </c>
      <c r="J25" s="767">
        <v>4100</v>
      </c>
    </row>
    <row r="26" spans="1:10" ht="14.25">
      <c r="A26" s="775" t="s">
        <v>802</v>
      </c>
      <c r="B26" s="776"/>
      <c r="C26" s="777">
        <v>134</v>
      </c>
      <c r="D26" s="776"/>
      <c r="E26" s="776"/>
      <c r="F26" s="776"/>
      <c r="G26" s="777">
        <v>35</v>
      </c>
      <c r="H26" s="776"/>
      <c r="I26" s="777"/>
      <c r="J26" s="778">
        <f>SUM(J23:J25)</f>
        <v>0</v>
      </c>
    </row>
    <row r="27" spans="1:10" ht="14.25">
      <c r="A27" s="782"/>
      <c r="B27" s="782"/>
      <c r="C27" s="783"/>
      <c r="D27" s="782"/>
      <c r="E27" s="782"/>
      <c r="F27" s="782"/>
      <c r="G27" s="783"/>
      <c r="H27" s="782"/>
      <c r="I27" s="783"/>
      <c r="J27" s="784"/>
    </row>
    <row r="28" spans="1:10" ht="14.25">
      <c r="A28" s="764">
        <v>94</v>
      </c>
      <c r="B28" s="765">
        <v>41381</v>
      </c>
      <c r="C28" s="764">
        <v>132</v>
      </c>
      <c r="D28" s="766" t="s">
        <v>803</v>
      </c>
      <c r="E28" s="766" t="s">
        <v>782</v>
      </c>
      <c r="F28" s="766" t="s">
        <v>783</v>
      </c>
      <c r="G28" s="764">
        <v>35</v>
      </c>
      <c r="H28" s="766" t="s">
        <v>796</v>
      </c>
      <c r="I28" s="764" t="s">
        <v>785</v>
      </c>
      <c r="J28" s="767">
        <v>-2600</v>
      </c>
    </row>
    <row r="29" spans="1:10" ht="14.25">
      <c r="A29" s="766"/>
      <c r="B29" s="765"/>
      <c r="C29" s="764">
        <v>132</v>
      </c>
      <c r="D29" s="766"/>
      <c r="E29" s="766" t="s">
        <v>786</v>
      </c>
      <c r="F29" s="766" t="s">
        <v>787</v>
      </c>
      <c r="G29" s="764">
        <v>35</v>
      </c>
      <c r="H29" s="766" t="s">
        <v>804</v>
      </c>
      <c r="I29" s="764" t="s">
        <v>785</v>
      </c>
      <c r="J29" s="767">
        <v>2600</v>
      </c>
    </row>
    <row r="30" spans="1:10" ht="15" thickBot="1">
      <c r="A30" s="775" t="s">
        <v>805</v>
      </c>
      <c r="B30" s="776"/>
      <c r="C30" s="777">
        <v>132</v>
      </c>
      <c r="D30" s="776"/>
      <c r="E30" s="776"/>
      <c r="F30" s="776"/>
      <c r="G30" s="777">
        <v>35</v>
      </c>
      <c r="H30" s="776"/>
      <c r="I30" s="777"/>
      <c r="J30" s="778">
        <f>SUM(J28:J29)</f>
        <v>0</v>
      </c>
    </row>
    <row r="31" spans="1:10" ht="15" thickTop="1">
      <c r="A31" s="785"/>
      <c r="B31" s="786"/>
      <c r="C31" s="787"/>
      <c r="D31" s="786"/>
      <c r="E31" s="786"/>
      <c r="F31" s="786"/>
      <c r="G31" s="787"/>
      <c r="H31" s="786"/>
      <c r="I31" s="787"/>
      <c r="J31" s="788"/>
    </row>
    <row r="32" spans="1:10" ht="14.25">
      <c r="A32" s="789" t="s">
        <v>806</v>
      </c>
      <c r="B32" s="790">
        <v>41407</v>
      </c>
      <c r="C32" s="789" t="s">
        <v>807</v>
      </c>
      <c r="D32" s="791" t="s">
        <v>808</v>
      </c>
      <c r="E32" s="791" t="s">
        <v>782</v>
      </c>
      <c r="F32" s="110" t="s">
        <v>783</v>
      </c>
      <c r="G32" s="789" t="s">
        <v>809</v>
      </c>
      <c r="H32" s="791" t="s">
        <v>799</v>
      </c>
      <c r="I32" s="789" t="s">
        <v>785</v>
      </c>
      <c r="J32" s="792">
        <v>-310</v>
      </c>
    </row>
    <row r="33" spans="1:10" ht="14.25">
      <c r="A33" s="791"/>
      <c r="B33" s="790"/>
      <c r="C33" s="789" t="s">
        <v>810</v>
      </c>
      <c r="D33" s="791"/>
      <c r="E33" s="791"/>
      <c r="F33" s="110" t="s">
        <v>787</v>
      </c>
      <c r="G33" s="791"/>
      <c r="H33" s="791" t="s">
        <v>800</v>
      </c>
      <c r="I33" s="789" t="s">
        <v>785</v>
      </c>
      <c r="J33" s="792">
        <v>-1200</v>
      </c>
    </row>
    <row r="34" spans="1:10" ht="14.25">
      <c r="A34" s="791"/>
      <c r="B34" s="790"/>
      <c r="C34" s="789" t="s">
        <v>807</v>
      </c>
      <c r="D34" s="791"/>
      <c r="E34" s="791" t="s">
        <v>786</v>
      </c>
      <c r="F34" s="791"/>
      <c r="G34" s="791"/>
      <c r="H34" s="791" t="s">
        <v>811</v>
      </c>
      <c r="I34" s="789" t="s">
        <v>785</v>
      </c>
      <c r="J34" s="792">
        <v>310</v>
      </c>
    </row>
    <row r="35" spans="1:10" ht="14.25">
      <c r="A35" s="791"/>
      <c r="B35" s="790"/>
      <c r="C35" s="789" t="s">
        <v>810</v>
      </c>
      <c r="D35" s="791"/>
      <c r="E35" s="791"/>
      <c r="F35" s="791"/>
      <c r="G35" s="791"/>
      <c r="H35" s="791" t="s">
        <v>812</v>
      </c>
      <c r="I35" s="789" t="s">
        <v>785</v>
      </c>
      <c r="J35" s="792">
        <v>1200</v>
      </c>
    </row>
    <row r="36" spans="1:10" ht="14.25">
      <c r="A36" s="793" t="s">
        <v>813</v>
      </c>
      <c r="B36" s="769"/>
      <c r="C36" s="770"/>
      <c r="D36" s="769"/>
      <c r="E36" s="769"/>
      <c r="F36" s="769"/>
      <c r="G36" s="770">
        <v>35</v>
      </c>
      <c r="H36" s="769"/>
      <c r="I36" s="770"/>
      <c r="J36" s="771">
        <f>SUM(J32:J35)</f>
        <v>0</v>
      </c>
    </row>
    <row r="37" spans="1:10" ht="14.25">
      <c r="A37" s="782"/>
      <c r="B37" s="782"/>
      <c r="C37" s="782"/>
      <c r="D37" s="782"/>
      <c r="E37" s="782"/>
      <c r="F37" s="782"/>
      <c r="G37" s="782"/>
      <c r="H37" s="782"/>
      <c r="I37" s="782"/>
      <c r="J37" s="784"/>
    </row>
    <row r="38" spans="1:10" ht="14.25">
      <c r="A38" s="794" t="s">
        <v>814</v>
      </c>
      <c r="B38" s="795">
        <v>41424</v>
      </c>
      <c r="C38" s="794" t="s">
        <v>810</v>
      </c>
      <c r="D38" s="796" t="s">
        <v>815</v>
      </c>
      <c r="E38" s="796" t="s">
        <v>782</v>
      </c>
      <c r="F38" s="766" t="s">
        <v>783</v>
      </c>
      <c r="G38" s="794" t="s">
        <v>809</v>
      </c>
      <c r="H38" s="796" t="s">
        <v>816</v>
      </c>
      <c r="I38" s="794" t="s">
        <v>817</v>
      </c>
      <c r="J38" s="797">
        <v>-11200</v>
      </c>
    </row>
    <row r="39" spans="1:10" ht="14.25">
      <c r="A39" s="796"/>
      <c r="B39" s="795"/>
      <c r="C39" s="796"/>
      <c r="D39" s="796"/>
      <c r="E39" s="796"/>
      <c r="F39" s="766" t="s">
        <v>787</v>
      </c>
      <c r="G39" s="796"/>
      <c r="H39" s="796" t="s">
        <v>816</v>
      </c>
      <c r="I39" s="794" t="s">
        <v>818</v>
      </c>
      <c r="J39" s="797">
        <v>-25000</v>
      </c>
    </row>
    <row r="40" spans="1:10" ht="14.25">
      <c r="A40" s="796"/>
      <c r="B40" s="795"/>
      <c r="C40" s="796"/>
      <c r="D40" s="796"/>
      <c r="E40" s="796"/>
      <c r="F40" s="796"/>
      <c r="G40" s="796"/>
      <c r="H40" s="796" t="s">
        <v>816</v>
      </c>
      <c r="I40" s="794" t="s">
        <v>819</v>
      </c>
      <c r="J40" s="797">
        <v>-36000</v>
      </c>
    </row>
    <row r="41" spans="1:10" ht="14.25">
      <c r="A41" s="796"/>
      <c r="B41" s="795"/>
      <c r="C41" s="796"/>
      <c r="D41" s="796"/>
      <c r="E41" s="796"/>
      <c r="F41" s="796"/>
      <c r="G41" s="796"/>
      <c r="H41" s="796" t="s">
        <v>820</v>
      </c>
      <c r="I41" s="794" t="s">
        <v>821</v>
      </c>
      <c r="J41" s="797">
        <v>-30770</v>
      </c>
    </row>
    <row r="42" spans="1:10" ht="14.25">
      <c r="A42" s="796"/>
      <c r="B42" s="795"/>
      <c r="C42" s="796"/>
      <c r="D42" s="796"/>
      <c r="E42" s="796"/>
      <c r="F42" s="796"/>
      <c r="G42" s="796"/>
      <c r="H42" s="796" t="s">
        <v>822</v>
      </c>
      <c r="I42" s="794" t="s">
        <v>823</v>
      </c>
      <c r="J42" s="797">
        <v>-2000</v>
      </c>
    </row>
    <row r="43" spans="1:10" ht="14.25">
      <c r="A43" s="796"/>
      <c r="B43" s="795"/>
      <c r="C43" s="796"/>
      <c r="D43" s="796"/>
      <c r="E43" s="796"/>
      <c r="F43" s="796"/>
      <c r="G43" s="796"/>
      <c r="H43" s="796" t="s">
        <v>822</v>
      </c>
      <c r="I43" s="794" t="s">
        <v>824</v>
      </c>
      <c r="J43" s="797">
        <v>-1240</v>
      </c>
    </row>
    <row r="44" spans="1:10" ht="14.25">
      <c r="A44" s="796"/>
      <c r="B44" s="795"/>
      <c r="C44" s="796"/>
      <c r="D44" s="796"/>
      <c r="E44" s="796"/>
      <c r="F44" s="796"/>
      <c r="G44" s="796"/>
      <c r="H44" s="796" t="s">
        <v>822</v>
      </c>
      <c r="I44" s="794" t="s">
        <v>825</v>
      </c>
      <c r="J44" s="797">
        <v>-5000</v>
      </c>
    </row>
    <row r="45" spans="1:10" ht="14.25">
      <c r="A45" s="796"/>
      <c r="B45" s="795"/>
      <c r="C45" s="796"/>
      <c r="D45" s="796"/>
      <c r="E45" s="796"/>
      <c r="F45" s="796"/>
      <c r="G45" s="796"/>
      <c r="H45" s="796" t="s">
        <v>826</v>
      </c>
      <c r="I45" s="794" t="s">
        <v>827</v>
      </c>
      <c r="J45" s="797">
        <v>-3730</v>
      </c>
    </row>
    <row r="46" spans="1:10" ht="14.25">
      <c r="A46" s="796"/>
      <c r="B46" s="795"/>
      <c r="C46" s="796"/>
      <c r="D46" s="796"/>
      <c r="E46" s="796"/>
      <c r="F46" s="796"/>
      <c r="G46" s="796"/>
      <c r="H46" s="796" t="s">
        <v>826</v>
      </c>
      <c r="I46" s="794" t="s">
        <v>828</v>
      </c>
      <c r="J46" s="797">
        <v>-2000</v>
      </c>
    </row>
    <row r="47" spans="1:10" ht="14.25">
      <c r="A47" s="796"/>
      <c r="B47" s="795"/>
      <c r="C47" s="796"/>
      <c r="D47" s="796"/>
      <c r="E47" s="796"/>
      <c r="F47" s="796"/>
      <c r="G47" s="796"/>
      <c r="H47" s="796" t="s">
        <v>829</v>
      </c>
      <c r="I47" s="794" t="s">
        <v>830</v>
      </c>
      <c r="J47" s="797">
        <v>-11000</v>
      </c>
    </row>
    <row r="48" spans="1:10" ht="14.25">
      <c r="A48" s="796"/>
      <c r="B48" s="795"/>
      <c r="C48" s="796"/>
      <c r="D48" s="796"/>
      <c r="E48" s="796"/>
      <c r="F48" s="796"/>
      <c r="G48" s="796"/>
      <c r="H48" s="796" t="s">
        <v>829</v>
      </c>
      <c r="I48" s="794" t="s">
        <v>831</v>
      </c>
      <c r="J48" s="797">
        <v>-18890</v>
      </c>
    </row>
    <row r="49" spans="1:10" ht="14.25">
      <c r="A49" s="796"/>
      <c r="B49" s="795"/>
      <c r="C49" s="796"/>
      <c r="D49" s="796"/>
      <c r="E49" s="796"/>
      <c r="F49" s="796"/>
      <c r="G49" s="796"/>
      <c r="H49" s="796" t="s">
        <v>829</v>
      </c>
      <c r="I49" s="794" t="s">
        <v>832</v>
      </c>
      <c r="J49" s="797">
        <v>-10000</v>
      </c>
    </row>
    <row r="50" spans="1:10" ht="14.25">
      <c r="A50" s="796"/>
      <c r="B50" s="795"/>
      <c r="C50" s="796"/>
      <c r="D50" s="796"/>
      <c r="E50" s="796"/>
      <c r="F50" s="796"/>
      <c r="G50" s="796"/>
      <c r="H50" s="796" t="s">
        <v>829</v>
      </c>
      <c r="I50" s="794" t="s">
        <v>833</v>
      </c>
      <c r="J50" s="797">
        <v>-25000</v>
      </c>
    </row>
    <row r="51" spans="1:10" ht="14.25">
      <c r="A51" s="796"/>
      <c r="B51" s="795"/>
      <c r="C51" s="796"/>
      <c r="D51" s="796"/>
      <c r="E51" s="796" t="s">
        <v>786</v>
      </c>
      <c r="F51" s="796"/>
      <c r="G51" s="794">
        <v>35</v>
      </c>
      <c r="H51" s="796" t="s">
        <v>822</v>
      </c>
      <c r="I51" s="794" t="s">
        <v>834</v>
      </c>
      <c r="J51" s="797">
        <v>2500</v>
      </c>
    </row>
    <row r="52" spans="1:10" ht="14.25">
      <c r="A52" s="796"/>
      <c r="B52" s="795"/>
      <c r="C52" s="796"/>
      <c r="D52" s="796"/>
      <c r="E52" s="796"/>
      <c r="F52" s="796"/>
      <c r="G52" s="796"/>
      <c r="H52" s="796" t="s">
        <v>822</v>
      </c>
      <c r="I52" s="794" t="s">
        <v>835</v>
      </c>
      <c r="J52" s="797">
        <v>3100</v>
      </c>
    </row>
    <row r="53" spans="1:10" ht="14.25">
      <c r="A53" s="796"/>
      <c r="B53" s="795"/>
      <c r="C53" s="796"/>
      <c r="D53" s="796"/>
      <c r="E53" s="796"/>
      <c r="F53" s="796"/>
      <c r="G53" s="796"/>
      <c r="H53" s="796" t="s">
        <v>822</v>
      </c>
      <c r="I53" s="794" t="s">
        <v>836</v>
      </c>
      <c r="J53" s="797">
        <v>660</v>
      </c>
    </row>
    <row r="54" spans="1:10" ht="14.25">
      <c r="A54" s="796"/>
      <c r="B54" s="795"/>
      <c r="C54" s="796"/>
      <c r="D54" s="796"/>
      <c r="E54" s="796"/>
      <c r="F54" s="796"/>
      <c r="G54" s="796"/>
      <c r="H54" s="796" t="s">
        <v>822</v>
      </c>
      <c r="I54" s="794" t="s">
        <v>837</v>
      </c>
      <c r="J54" s="797">
        <v>7100</v>
      </c>
    </row>
    <row r="55" spans="1:10" ht="14.25">
      <c r="A55" s="796"/>
      <c r="B55" s="795"/>
      <c r="C55" s="796"/>
      <c r="D55" s="796"/>
      <c r="E55" s="796"/>
      <c r="F55" s="796"/>
      <c r="G55" s="796"/>
      <c r="H55" s="796" t="s">
        <v>826</v>
      </c>
      <c r="I55" s="794" t="s">
        <v>838</v>
      </c>
      <c r="J55" s="797">
        <v>2490</v>
      </c>
    </row>
    <row r="56" spans="1:10" ht="14.25">
      <c r="A56" s="796"/>
      <c r="B56" s="795"/>
      <c r="C56" s="796"/>
      <c r="D56" s="796"/>
      <c r="E56" s="796"/>
      <c r="F56" s="796"/>
      <c r="G56" s="796"/>
      <c r="H56" s="796" t="s">
        <v>826</v>
      </c>
      <c r="I56" s="794" t="s">
        <v>839</v>
      </c>
      <c r="J56" s="797">
        <v>15000</v>
      </c>
    </row>
    <row r="57" spans="1:10" ht="14.25">
      <c r="A57" s="796"/>
      <c r="B57" s="795"/>
      <c r="C57" s="796"/>
      <c r="D57" s="796"/>
      <c r="E57" s="796"/>
      <c r="F57" s="796"/>
      <c r="G57" s="796"/>
      <c r="H57" s="796" t="s">
        <v>826</v>
      </c>
      <c r="I57" s="794" t="s">
        <v>840</v>
      </c>
      <c r="J57" s="797">
        <v>5650</v>
      </c>
    </row>
    <row r="58" spans="1:10" ht="14.25">
      <c r="A58" s="796"/>
      <c r="B58" s="795"/>
      <c r="C58" s="796"/>
      <c r="D58" s="796"/>
      <c r="E58" s="796"/>
      <c r="F58" s="796"/>
      <c r="G58" s="796"/>
      <c r="H58" s="796" t="s">
        <v>826</v>
      </c>
      <c r="I58" s="794" t="s">
        <v>841</v>
      </c>
      <c r="J58" s="797">
        <v>35000</v>
      </c>
    </row>
    <row r="59" spans="1:10" ht="14.25">
      <c r="A59" s="796"/>
      <c r="B59" s="795"/>
      <c r="C59" s="796"/>
      <c r="D59" s="796"/>
      <c r="E59" s="796"/>
      <c r="F59" s="796"/>
      <c r="G59" s="796"/>
      <c r="H59" s="796" t="s">
        <v>826</v>
      </c>
      <c r="I59" s="794" t="s">
        <v>842</v>
      </c>
      <c r="J59" s="797">
        <v>10000</v>
      </c>
    </row>
    <row r="60" spans="1:10" ht="14.25">
      <c r="A60" s="796"/>
      <c r="B60" s="795"/>
      <c r="C60" s="796"/>
      <c r="D60" s="796"/>
      <c r="E60" s="796"/>
      <c r="F60" s="796"/>
      <c r="G60" s="796"/>
      <c r="H60" s="796" t="s">
        <v>826</v>
      </c>
      <c r="I60" s="794" t="s">
        <v>843</v>
      </c>
      <c r="J60" s="797">
        <v>750</v>
      </c>
    </row>
    <row r="61" spans="1:10" ht="14.25">
      <c r="A61" s="796"/>
      <c r="B61" s="795"/>
      <c r="C61" s="796"/>
      <c r="D61" s="796"/>
      <c r="E61" s="796"/>
      <c r="F61" s="796"/>
      <c r="G61" s="796"/>
      <c r="H61" s="796" t="s">
        <v>826</v>
      </c>
      <c r="I61" s="794" t="s">
        <v>844</v>
      </c>
      <c r="J61" s="797">
        <v>2500</v>
      </c>
    </row>
    <row r="62" spans="1:10" ht="14.25">
      <c r="A62" s="796"/>
      <c r="B62" s="795"/>
      <c r="C62" s="796"/>
      <c r="D62" s="796"/>
      <c r="E62" s="796"/>
      <c r="F62" s="796"/>
      <c r="G62" s="796"/>
      <c r="H62" s="796" t="s">
        <v>826</v>
      </c>
      <c r="I62" s="794" t="s">
        <v>845</v>
      </c>
      <c r="J62" s="797">
        <v>2400</v>
      </c>
    </row>
    <row r="63" spans="1:10" ht="14.25">
      <c r="A63" s="796"/>
      <c r="B63" s="795"/>
      <c r="C63" s="796"/>
      <c r="D63" s="796"/>
      <c r="E63" s="796"/>
      <c r="F63" s="796"/>
      <c r="G63" s="796"/>
      <c r="H63" s="796" t="s">
        <v>826</v>
      </c>
      <c r="I63" s="794" t="s">
        <v>846</v>
      </c>
      <c r="J63" s="797">
        <v>3000</v>
      </c>
    </row>
    <row r="64" spans="1:10" ht="14.25">
      <c r="A64" s="796"/>
      <c r="B64" s="795"/>
      <c r="C64" s="796"/>
      <c r="D64" s="796"/>
      <c r="E64" s="796"/>
      <c r="F64" s="796"/>
      <c r="G64" s="796"/>
      <c r="H64" s="796" t="s">
        <v>826</v>
      </c>
      <c r="I64" s="794" t="s">
        <v>847</v>
      </c>
      <c r="J64" s="797">
        <v>65000</v>
      </c>
    </row>
    <row r="65" spans="1:11" ht="14.25">
      <c r="A65" s="796"/>
      <c r="B65" s="795"/>
      <c r="C65" s="796"/>
      <c r="D65" s="796"/>
      <c r="E65" s="796"/>
      <c r="F65" s="796"/>
      <c r="G65" s="796"/>
      <c r="H65" s="796" t="s">
        <v>829</v>
      </c>
      <c r="I65" s="794" t="s">
        <v>848</v>
      </c>
      <c r="J65" s="797">
        <v>25000</v>
      </c>
    </row>
    <row r="66" spans="1:11" ht="14.25">
      <c r="A66" s="796"/>
      <c r="B66" s="795"/>
      <c r="C66" s="796"/>
      <c r="D66" s="796"/>
      <c r="E66" s="796"/>
      <c r="F66" s="796"/>
      <c r="G66" s="796"/>
      <c r="H66" s="796" t="s">
        <v>829</v>
      </c>
      <c r="I66" s="794" t="s">
        <v>849</v>
      </c>
      <c r="J66" s="797">
        <v>1680</v>
      </c>
    </row>
    <row r="67" spans="1:11" ht="15" thickBot="1">
      <c r="A67" s="798" t="s">
        <v>850</v>
      </c>
      <c r="B67" s="799"/>
      <c r="C67" s="800">
        <v>132</v>
      </c>
      <c r="D67" s="799"/>
      <c r="E67" s="799"/>
      <c r="F67" s="799"/>
      <c r="G67" s="800">
        <v>35</v>
      </c>
      <c r="H67" s="799"/>
      <c r="I67" s="800"/>
      <c r="J67" s="801">
        <f>SUM(J38:J66)</f>
        <v>0</v>
      </c>
    </row>
    <row r="68" spans="1:11" ht="13.5" thickTop="1">
      <c r="A68" s="802"/>
      <c r="B68" s="802"/>
      <c r="C68" s="802"/>
      <c r="D68" s="802"/>
      <c r="E68" s="802"/>
      <c r="F68" s="802"/>
      <c r="G68" s="802"/>
      <c r="H68" s="802"/>
      <c r="I68" s="802"/>
      <c r="J68" s="802"/>
    </row>
    <row r="69" spans="1:11" ht="14.25">
      <c r="A69" s="764" t="s">
        <v>851</v>
      </c>
      <c r="B69" s="803">
        <v>41430</v>
      </c>
      <c r="C69" s="766" t="s">
        <v>810</v>
      </c>
      <c r="D69" s="766" t="s">
        <v>852</v>
      </c>
      <c r="E69" s="766" t="s">
        <v>782</v>
      </c>
      <c r="F69" s="766" t="s">
        <v>783</v>
      </c>
      <c r="G69" s="764" t="s">
        <v>809</v>
      </c>
      <c r="H69" s="766" t="s">
        <v>799</v>
      </c>
      <c r="I69" s="764" t="s">
        <v>785</v>
      </c>
      <c r="J69" s="804">
        <v>-32000</v>
      </c>
      <c r="K69" s="805"/>
    </row>
    <row r="70" spans="1:11" ht="14.25">
      <c r="A70" s="766"/>
      <c r="B70" s="806"/>
      <c r="C70" s="766" t="s">
        <v>810</v>
      </c>
      <c r="D70" s="766"/>
      <c r="E70" s="766" t="s">
        <v>786</v>
      </c>
      <c r="F70" s="766" t="s">
        <v>787</v>
      </c>
      <c r="G70" s="764" t="s">
        <v>809</v>
      </c>
      <c r="H70" s="766" t="s">
        <v>853</v>
      </c>
      <c r="I70" s="764" t="s">
        <v>785</v>
      </c>
      <c r="J70" s="804">
        <v>20000</v>
      </c>
      <c r="K70" s="805"/>
    </row>
    <row r="71" spans="1:11" ht="14.25">
      <c r="A71" s="807"/>
      <c r="B71" s="806"/>
      <c r="C71" s="766" t="s">
        <v>810</v>
      </c>
      <c r="D71" s="766"/>
      <c r="E71" s="766"/>
      <c r="F71" s="766"/>
      <c r="G71" s="764" t="s">
        <v>809</v>
      </c>
      <c r="H71" s="766" t="s">
        <v>854</v>
      </c>
      <c r="I71" s="764" t="s">
        <v>785</v>
      </c>
      <c r="J71" s="804">
        <v>12000</v>
      </c>
      <c r="K71" s="805"/>
    </row>
    <row r="72" spans="1:11" ht="14.25">
      <c r="A72" s="793" t="s">
        <v>855</v>
      </c>
      <c r="B72" s="769"/>
      <c r="C72" s="770"/>
      <c r="D72" s="769"/>
      <c r="E72" s="769"/>
      <c r="F72" s="769"/>
      <c r="G72" s="770">
        <v>35</v>
      </c>
      <c r="H72" s="769"/>
      <c r="I72" s="770"/>
      <c r="J72" s="808">
        <f>SUM(J68:J71)</f>
        <v>0</v>
      </c>
    </row>
    <row r="73" spans="1:11">
      <c r="A73" s="809"/>
      <c r="B73" s="809"/>
      <c r="C73" s="809"/>
      <c r="D73" s="809"/>
      <c r="E73" s="809"/>
      <c r="F73" s="809"/>
      <c r="G73" s="809"/>
      <c r="H73" s="809"/>
      <c r="I73" s="809"/>
      <c r="J73" s="809"/>
    </row>
    <row r="74" spans="1:11" ht="14.25">
      <c r="A74" s="764" t="s">
        <v>856</v>
      </c>
      <c r="B74" s="806">
        <v>41444</v>
      </c>
      <c r="C74" s="764" t="s">
        <v>810</v>
      </c>
      <c r="D74" s="766" t="s">
        <v>857</v>
      </c>
      <c r="E74" s="764" t="s">
        <v>786</v>
      </c>
      <c r="F74" s="766" t="s">
        <v>783</v>
      </c>
      <c r="G74" s="764" t="s">
        <v>858</v>
      </c>
      <c r="H74" s="764" t="s">
        <v>859</v>
      </c>
      <c r="I74" s="764" t="s">
        <v>785</v>
      </c>
      <c r="J74" s="804">
        <v>56</v>
      </c>
    </row>
    <row r="75" spans="1:11" ht="14.25">
      <c r="A75" s="766"/>
      <c r="B75" s="806"/>
      <c r="C75" s="764"/>
      <c r="D75" s="766"/>
      <c r="E75" s="764"/>
      <c r="F75" s="766" t="s">
        <v>787</v>
      </c>
      <c r="G75" s="764"/>
      <c r="H75" s="764" t="s">
        <v>860</v>
      </c>
      <c r="I75" s="764" t="s">
        <v>785</v>
      </c>
      <c r="J75" s="804">
        <v>555</v>
      </c>
    </row>
    <row r="76" spans="1:11" ht="14.25">
      <c r="A76" s="766"/>
      <c r="B76" s="806"/>
      <c r="C76" s="764"/>
      <c r="D76" s="766"/>
      <c r="E76" s="764"/>
      <c r="F76" s="766"/>
      <c r="G76" s="764"/>
      <c r="H76" s="764" t="s">
        <v>861</v>
      </c>
      <c r="I76" s="764" t="s">
        <v>785</v>
      </c>
      <c r="J76" s="804">
        <v>32</v>
      </c>
    </row>
    <row r="77" spans="1:11" ht="14.25">
      <c r="A77" s="766"/>
      <c r="B77" s="806"/>
      <c r="C77" s="764"/>
      <c r="D77" s="766"/>
      <c r="E77" s="764"/>
      <c r="F77" s="766"/>
      <c r="G77" s="764"/>
      <c r="H77" s="764" t="s">
        <v>862</v>
      </c>
      <c r="I77" s="764" t="s">
        <v>785</v>
      </c>
      <c r="J77" s="804">
        <v>119</v>
      </c>
    </row>
    <row r="78" spans="1:11" ht="14.25">
      <c r="A78" s="766"/>
      <c r="B78" s="806"/>
      <c r="C78" s="764"/>
      <c r="D78" s="766"/>
      <c r="E78" s="764"/>
      <c r="F78" s="766"/>
      <c r="G78" s="764"/>
      <c r="H78" s="764" t="s">
        <v>863</v>
      </c>
      <c r="I78" s="764" t="s">
        <v>785</v>
      </c>
      <c r="J78" s="804">
        <v>40</v>
      </c>
    </row>
    <row r="79" spans="1:11" ht="14.25">
      <c r="A79" s="766"/>
      <c r="B79" s="806"/>
      <c r="C79" s="764"/>
      <c r="D79" s="766"/>
      <c r="E79" s="764"/>
      <c r="F79" s="766"/>
      <c r="G79" s="764"/>
      <c r="H79" s="764" t="s">
        <v>864</v>
      </c>
      <c r="I79" s="764" t="s">
        <v>785</v>
      </c>
      <c r="J79" s="804">
        <v>10</v>
      </c>
    </row>
    <row r="80" spans="1:11" ht="14.25">
      <c r="A80" s="766"/>
      <c r="B80" s="806"/>
      <c r="C80" s="764"/>
      <c r="D80" s="766"/>
      <c r="E80" s="764"/>
      <c r="F80" s="766"/>
      <c r="G80" s="764"/>
      <c r="H80" s="764" t="s">
        <v>865</v>
      </c>
      <c r="I80" s="764" t="s">
        <v>785</v>
      </c>
      <c r="J80" s="804">
        <v>188</v>
      </c>
    </row>
    <row r="81" spans="1:10" ht="14.25">
      <c r="A81" s="766"/>
      <c r="B81" s="806"/>
      <c r="C81" s="764"/>
      <c r="D81" s="766"/>
      <c r="E81" s="764"/>
      <c r="F81" s="766"/>
      <c r="G81" s="764"/>
      <c r="H81" s="764" t="s">
        <v>866</v>
      </c>
      <c r="I81" s="764" t="s">
        <v>785</v>
      </c>
      <c r="J81" s="804">
        <v>397</v>
      </c>
    </row>
    <row r="82" spans="1:10" ht="14.25">
      <c r="A82" s="766"/>
      <c r="B82" s="806"/>
      <c r="C82" s="764"/>
      <c r="D82" s="766"/>
      <c r="E82" s="764"/>
      <c r="F82" s="766"/>
      <c r="G82" s="764"/>
      <c r="H82" s="764" t="s">
        <v>867</v>
      </c>
      <c r="I82" s="764" t="s">
        <v>785</v>
      </c>
      <c r="J82" s="804">
        <v>2379</v>
      </c>
    </row>
    <row r="83" spans="1:10" ht="14.25">
      <c r="A83" s="766"/>
      <c r="B83" s="806"/>
      <c r="C83" s="764"/>
      <c r="D83" s="766"/>
      <c r="E83" s="764"/>
      <c r="F83" s="766"/>
      <c r="G83" s="764"/>
      <c r="H83" s="764" t="s">
        <v>868</v>
      </c>
      <c r="I83" s="764" t="s">
        <v>785</v>
      </c>
      <c r="J83" s="804">
        <v>1586</v>
      </c>
    </row>
    <row r="84" spans="1:10" s="814" customFormat="1" ht="14.25">
      <c r="A84" s="810"/>
      <c r="B84" s="811"/>
      <c r="C84" s="812" t="s">
        <v>810</v>
      </c>
      <c r="D84" s="810"/>
      <c r="E84" s="812"/>
      <c r="F84" s="810"/>
      <c r="G84" s="812" t="s">
        <v>858</v>
      </c>
      <c r="H84" s="812"/>
      <c r="I84" s="812"/>
      <c r="J84" s="813">
        <v>5362</v>
      </c>
    </row>
    <row r="85" spans="1:10" ht="14.25">
      <c r="A85" s="766"/>
      <c r="B85" s="806"/>
      <c r="C85" s="764" t="s">
        <v>810</v>
      </c>
      <c r="D85" s="766"/>
      <c r="E85" s="764" t="s">
        <v>786</v>
      </c>
      <c r="F85" s="766"/>
      <c r="G85" s="764" t="s">
        <v>869</v>
      </c>
      <c r="H85" s="764" t="s">
        <v>859</v>
      </c>
      <c r="I85" s="764" t="s">
        <v>785</v>
      </c>
      <c r="J85" s="804">
        <v>35</v>
      </c>
    </row>
    <row r="86" spans="1:10" ht="14.25">
      <c r="A86" s="766"/>
      <c r="B86" s="806"/>
      <c r="C86" s="764"/>
      <c r="D86" s="766"/>
      <c r="E86" s="764"/>
      <c r="F86" s="766"/>
      <c r="G86" s="764"/>
      <c r="H86" s="764" t="s">
        <v>860</v>
      </c>
      <c r="I86" s="764" t="s">
        <v>785</v>
      </c>
      <c r="J86" s="804">
        <v>346</v>
      </c>
    </row>
    <row r="87" spans="1:10" ht="14.25">
      <c r="A87" s="766"/>
      <c r="B87" s="806"/>
      <c r="C87" s="764"/>
      <c r="D87" s="766"/>
      <c r="E87" s="764"/>
      <c r="F87" s="766"/>
      <c r="G87" s="764"/>
      <c r="H87" s="764" t="s">
        <v>861</v>
      </c>
      <c r="I87" s="764" t="s">
        <v>785</v>
      </c>
      <c r="J87" s="804">
        <v>20</v>
      </c>
    </row>
    <row r="88" spans="1:10" ht="14.25">
      <c r="A88" s="766"/>
      <c r="B88" s="806"/>
      <c r="C88" s="764"/>
      <c r="D88" s="766"/>
      <c r="E88" s="764"/>
      <c r="F88" s="766"/>
      <c r="G88" s="764"/>
      <c r="H88" s="764" t="s">
        <v>862</v>
      </c>
      <c r="I88" s="764" t="s">
        <v>785</v>
      </c>
      <c r="J88" s="804">
        <v>74</v>
      </c>
    </row>
    <row r="89" spans="1:10" ht="14.25">
      <c r="A89" s="766"/>
      <c r="B89" s="806"/>
      <c r="C89" s="764"/>
      <c r="D89" s="766"/>
      <c r="E89" s="764"/>
      <c r="F89" s="766"/>
      <c r="G89" s="764"/>
      <c r="H89" s="764" t="s">
        <v>863</v>
      </c>
      <c r="I89" s="764" t="s">
        <v>785</v>
      </c>
      <c r="J89" s="804">
        <v>25</v>
      </c>
    </row>
    <row r="90" spans="1:10" ht="14.25">
      <c r="A90" s="766"/>
      <c r="B90" s="806"/>
      <c r="C90" s="764"/>
      <c r="D90" s="766"/>
      <c r="E90" s="764"/>
      <c r="F90" s="766"/>
      <c r="G90" s="764"/>
      <c r="H90" s="764" t="s">
        <v>864</v>
      </c>
      <c r="I90" s="764" t="s">
        <v>785</v>
      </c>
      <c r="J90" s="804">
        <v>6</v>
      </c>
    </row>
    <row r="91" spans="1:10" ht="14.25">
      <c r="A91" s="766"/>
      <c r="B91" s="806"/>
      <c r="C91" s="764"/>
      <c r="D91" s="766"/>
      <c r="E91" s="764"/>
      <c r="F91" s="766"/>
      <c r="G91" s="764"/>
      <c r="H91" s="764" t="s">
        <v>865</v>
      </c>
      <c r="I91" s="764" t="s">
        <v>785</v>
      </c>
      <c r="J91" s="804">
        <v>118</v>
      </c>
    </row>
    <row r="92" spans="1:10" ht="14.25">
      <c r="A92" s="766"/>
      <c r="B92" s="806"/>
      <c r="C92" s="764"/>
      <c r="D92" s="766"/>
      <c r="E92" s="764"/>
      <c r="F92" s="766"/>
      <c r="G92" s="764"/>
      <c r="H92" s="764" t="s">
        <v>866</v>
      </c>
      <c r="I92" s="764" t="s">
        <v>785</v>
      </c>
      <c r="J92" s="804">
        <v>247</v>
      </c>
    </row>
    <row r="93" spans="1:10" ht="14.25">
      <c r="A93" s="766"/>
      <c r="B93" s="806"/>
      <c r="C93" s="764"/>
      <c r="D93" s="766"/>
      <c r="E93" s="764"/>
      <c r="F93" s="766"/>
      <c r="G93" s="764"/>
      <c r="H93" s="764" t="s">
        <v>867</v>
      </c>
      <c r="I93" s="764" t="s">
        <v>785</v>
      </c>
      <c r="J93" s="804">
        <v>1978</v>
      </c>
    </row>
    <row r="94" spans="1:10" ht="14.25">
      <c r="A94" s="766"/>
      <c r="B94" s="806"/>
      <c r="C94" s="764"/>
      <c r="D94" s="766"/>
      <c r="E94" s="764"/>
      <c r="F94" s="766"/>
      <c r="G94" s="764"/>
      <c r="H94" s="764" t="s">
        <v>868</v>
      </c>
      <c r="I94" s="764" t="s">
        <v>785</v>
      </c>
      <c r="J94" s="804">
        <v>495</v>
      </c>
    </row>
    <row r="95" spans="1:10" s="815" customFormat="1" ht="14.25">
      <c r="A95" s="810"/>
      <c r="B95" s="811"/>
      <c r="C95" s="812" t="s">
        <v>810</v>
      </c>
      <c r="D95" s="810"/>
      <c r="E95" s="812"/>
      <c r="F95" s="810"/>
      <c r="G95" s="812" t="s">
        <v>869</v>
      </c>
      <c r="H95" s="812"/>
      <c r="I95" s="812"/>
      <c r="J95" s="813">
        <v>3344</v>
      </c>
    </row>
    <row r="96" spans="1:10" ht="14.25">
      <c r="A96" s="766"/>
      <c r="B96" s="806"/>
      <c r="C96" s="764" t="s">
        <v>810</v>
      </c>
      <c r="D96" s="766"/>
      <c r="E96" s="764" t="s">
        <v>786</v>
      </c>
      <c r="F96" s="766"/>
      <c r="G96" s="764" t="s">
        <v>870</v>
      </c>
      <c r="H96" s="764" t="s">
        <v>859</v>
      </c>
      <c r="I96" s="764" t="s">
        <v>785</v>
      </c>
      <c r="J96" s="804">
        <v>103</v>
      </c>
    </row>
    <row r="97" spans="1:10" ht="14.25">
      <c r="A97" s="766"/>
      <c r="B97" s="806"/>
      <c r="C97" s="764"/>
      <c r="D97" s="766"/>
      <c r="E97" s="764"/>
      <c r="F97" s="766"/>
      <c r="G97" s="764"/>
      <c r="H97" s="764" t="s">
        <v>860</v>
      </c>
      <c r="I97" s="764" t="s">
        <v>785</v>
      </c>
      <c r="J97" s="804">
        <v>1029</v>
      </c>
    </row>
    <row r="98" spans="1:10" ht="14.25">
      <c r="A98" s="766"/>
      <c r="B98" s="806"/>
      <c r="C98" s="764"/>
      <c r="D98" s="766"/>
      <c r="E98" s="764"/>
      <c r="F98" s="766"/>
      <c r="G98" s="764"/>
      <c r="H98" s="764" t="s">
        <v>861</v>
      </c>
      <c r="I98" s="764" t="s">
        <v>785</v>
      </c>
      <c r="J98" s="804">
        <v>60</v>
      </c>
    </row>
    <row r="99" spans="1:10" ht="14.25">
      <c r="A99" s="766"/>
      <c r="B99" s="806"/>
      <c r="C99" s="764"/>
      <c r="D99" s="766"/>
      <c r="E99" s="764"/>
      <c r="F99" s="766"/>
      <c r="G99" s="764"/>
      <c r="H99" s="764" t="s">
        <v>862</v>
      </c>
      <c r="I99" s="764" t="s">
        <v>785</v>
      </c>
      <c r="J99" s="804">
        <v>221</v>
      </c>
    </row>
    <row r="100" spans="1:10" ht="14.25">
      <c r="A100" s="766"/>
      <c r="B100" s="806"/>
      <c r="C100" s="764"/>
      <c r="D100" s="766"/>
      <c r="E100" s="764"/>
      <c r="F100" s="766"/>
      <c r="G100" s="764"/>
      <c r="H100" s="764" t="s">
        <v>863</v>
      </c>
      <c r="I100" s="764" t="s">
        <v>785</v>
      </c>
      <c r="J100" s="804">
        <v>74</v>
      </c>
    </row>
    <row r="101" spans="1:10" ht="14.25">
      <c r="A101" s="766"/>
      <c r="B101" s="806"/>
      <c r="C101" s="764"/>
      <c r="D101" s="766"/>
      <c r="E101" s="764"/>
      <c r="F101" s="766"/>
      <c r="G101" s="764"/>
      <c r="H101" s="764" t="s">
        <v>864</v>
      </c>
      <c r="I101" s="764" t="s">
        <v>785</v>
      </c>
      <c r="J101" s="804">
        <v>18</v>
      </c>
    </row>
    <row r="102" spans="1:10" ht="14.25">
      <c r="A102" s="766"/>
      <c r="B102" s="806"/>
      <c r="C102" s="764"/>
      <c r="D102" s="766"/>
      <c r="E102" s="764"/>
      <c r="F102" s="766"/>
      <c r="G102" s="764"/>
      <c r="H102" s="764" t="s">
        <v>865</v>
      </c>
      <c r="I102" s="764" t="s">
        <v>785</v>
      </c>
      <c r="J102" s="804">
        <v>349</v>
      </c>
    </row>
    <row r="103" spans="1:10" ht="14.25">
      <c r="A103" s="766"/>
      <c r="B103" s="806"/>
      <c r="C103" s="764"/>
      <c r="D103" s="766"/>
      <c r="E103" s="764"/>
      <c r="F103" s="766"/>
      <c r="G103" s="764"/>
      <c r="H103" s="764" t="s">
        <v>866</v>
      </c>
      <c r="I103" s="764" t="s">
        <v>785</v>
      </c>
      <c r="J103" s="804">
        <v>173</v>
      </c>
    </row>
    <row r="104" spans="1:10" ht="14.25">
      <c r="A104" s="766"/>
      <c r="B104" s="806"/>
      <c r="C104" s="764"/>
      <c r="D104" s="766"/>
      <c r="E104" s="764"/>
      <c r="F104" s="766"/>
      <c r="G104" s="764"/>
      <c r="H104" s="764" t="s">
        <v>871</v>
      </c>
      <c r="I104" s="764" t="s">
        <v>785</v>
      </c>
      <c r="J104" s="804">
        <v>393</v>
      </c>
    </row>
    <row r="105" spans="1:10" ht="14.25">
      <c r="A105" s="766"/>
      <c r="B105" s="806"/>
      <c r="C105" s="764"/>
      <c r="D105" s="766"/>
      <c r="E105" s="764" t="s">
        <v>782</v>
      </c>
      <c r="F105" s="766"/>
      <c r="G105" s="764"/>
      <c r="H105" s="764" t="s">
        <v>872</v>
      </c>
      <c r="I105" s="764" t="s">
        <v>785</v>
      </c>
      <c r="J105" s="804">
        <v>-3000</v>
      </c>
    </row>
    <row r="106" spans="1:10" ht="14.25">
      <c r="A106" s="766"/>
      <c r="B106" s="806"/>
      <c r="C106" s="764"/>
      <c r="D106" s="766"/>
      <c r="E106" s="764" t="s">
        <v>786</v>
      </c>
      <c r="F106" s="766"/>
      <c r="G106" s="764"/>
      <c r="H106" s="764" t="s">
        <v>867</v>
      </c>
      <c r="I106" s="764" t="s">
        <v>785</v>
      </c>
      <c r="J106" s="804">
        <v>4067</v>
      </c>
    </row>
    <row r="107" spans="1:10" ht="14.25">
      <c r="A107" s="766"/>
      <c r="B107" s="806"/>
      <c r="C107" s="764"/>
      <c r="D107" s="766"/>
      <c r="E107" s="764"/>
      <c r="F107" s="766"/>
      <c r="G107" s="764"/>
      <c r="H107" s="764" t="s">
        <v>868</v>
      </c>
      <c r="I107" s="764" t="s">
        <v>785</v>
      </c>
      <c r="J107" s="804">
        <v>3382</v>
      </c>
    </row>
    <row r="108" spans="1:10" s="815" customFormat="1" ht="14.25">
      <c r="A108" s="810"/>
      <c r="B108" s="811"/>
      <c r="C108" s="812">
        <v>132</v>
      </c>
      <c r="D108" s="810"/>
      <c r="E108" s="812"/>
      <c r="F108" s="810"/>
      <c r="G108" s="812" t="s">
        <v>870</v>
      </c>
      <c r="H108" s="812"/>
      <c r="I108" s="812"/>
      <c r="J108" s="813">
        <v>6869</v>
      </c>
    </row>
    <row r="109" spans="1:10" ht="14.25">
      <c r="A109" s="766"/>
      <c r="B109" s="806"/>
      <c r="C109" s="764" t="s">
        <v>810</v>
      </c>
      <c r="D109" s="766"/>
      <c r="E109" s="764" t="s">
        <v>786</v>
      </c>
      <c r="F109" s="766"/>
      <c r="G109" s="764" t="s">
        <v>873</v>
      </c>
      <c r="H109" s="764" t="s">
        <v>859</v>
      </c>
      <c r="I109" s="764" t="s">
        <v>785</v>
      </c>
      <c r="J109" s="804">
        <v>91</v>
      </c>
    </row>
    <row r="110" spans="1:10" ht="14.25">
      <c r="A110" s="766"/>
      <c r="B110" s="806"/>
      <c r="C110" s="764"/>
      <c r="D110" s="766"/>
      <c r="E110" s="764"/>
      <c r="F110" s="766"/>
      <c r="G110" s="764"/>
      <c r="H110" s="764" t="s">
        <v>860</v>
      </c>
      <c r="I110" s="764" t="s">
        <v>785</v>
      </c>
      <c r="J110" s="804">
        <v>914</v>
      </c>
    </row>
    <row r="111" spans="1:10" ht="14.25">
      <c r="A111" s="766"/>
      <c r="B111" s="806"/>
      <c r="C111" s="764"/>
      <c r="D111" s="766"/>
      <c r="E111" s="764"/>
      <c r="F111" s="766"/>
      <c r="G111" s="764"/>
      <c r="H111" s="764" t="s">
        <v>861</v>
      </c>
      <c r="I111" s="764" t="s">
        <v>785</v>
      </c>
      <c r="J111" s="804">
        <v>52</v>
      </c>
    </row>
    <row r="112" spans="1:10" ht="14.25">
      <c r="A112" s="766"/>
      <c r="B112" s="806"/>
      <c r="C112" s="764"/>
      <c r="D112" s="766"/>
      <c r="E112" s="764"/>
      <c r="F112" s="766"/>
      <c r="G112" s="764"/>
      <c r="H112" s="764" t="s">
        <v>862</v>
      </c>
      <c r="I112" s="764" t="s">
        <v>785</v>
      </c>
      <c r="J112" s="804">
        <v>196</v>
      </c>
    </row>
    <row r="113" spans="1:10" ht="14.25">
      <c r="A113" s="766"/>
      <c r="B113" s="806"/>
      <c r="C113" s="764"/>
      <c r="D113" s="766"/>
      <c r="E113" s="764"/>
      <c r="F113" s="766"/>
      <c r="G113" s="764"/>
      <c r="H113" s="764" t="s">
        <v>863</v>
      </c>
      <c r="I113" s="764" t="s">
        <v>785</v>
      </c>
      <c r="J113" s="804">
        <v>65</v>
      </c>
    </row>
    <row r="114" spans="1:10" ht="14.25">
      <c r="A114" s="766"/>
      <c r="B114" s="806"/>
      <c r="C114" s="764"/>
      <c r="D114" s="766"/>
      <c r="E114" s="764"/>
      <c r="F114" s="766"/>
      <c r="G114" s="764"/>
      <c r="H114" s="764" t="s">
        <v>864</v>
      </c>
      <c r="I114" s="764" t="s">
        <v>785</v>
      </c>
      <c r="J114" s="804">
        <v>16</v>
      </c>
    </row>
    <row r="115" spans="1:10" ht="14.25">
      <c r="A115" s="766"/>
      <c r="B115" s="806"/>
      <c r="C115" s="764"/>
      <c r="D115" s="766"/>
      <c r="E115" s="764"/>
      <c r="F115" s="766"/>
      <c r="G115" s="764"/>
      <c r="H115" s="764" t="s">
        <v>865</v>
      </c>
      <c r="I115" s="764" t="s">
        <v>785</v>
      </c>
      <c r="J115" s="804">
        <v>310</v>
      </c>
    </row>
    <row r="116" spans="1:10" ht="14.25">
      <c r="A116" s="766"/>
      <c r="B116" s="806"/>
      <c r="C116" s="764"/>
      <c r="D116" s="766"/>
      <c r="E116" s="764"/>
      <c r="F116" s="766"/>
      <c r="G116" s="764"/>
      <c r="H116" s="764" t="s">
        <v>866</v>
      </c>
      <c r="I116" s="764" t="s">
        <v>785</v>
      </c>
      <c r="J116" s="804">
        <v>654</v>
      </c>
    </row>
    <row r="117" spans="1:10" ht="14.25">
      <c r="A117" s="766"/>
      <c r="B117" s="806"/>
      <c r="C117" s="764"/>
      <c r="D117" s="766"/>
      <c r="E117" s="764"/>
      <c r="F117" s="766"/>
      <c r="G117" s="764"/>
      <c r="H117" s="764" t="s">
        <v>867</v>
      </c>
      <c r="I117" s="764" t="s">
        <v>785</v>
      </c>
      <c r="J117" s="804">
        <v>5228</v>
      </c>
    </row>
    <row r="118" spans="1:10" ht="14.25">
      <c r="A118" s="766"/>
      <c r="B118" s="806"/>
      <c r="C118" s="764"/>
      <c r="D118" s="766"/>
      <c r="E118" s="764"/>
      <c r="F118" s="766"/>
      <c r="G118" s="764"/>
      <c r="H118" s="764" t="s">
        <v>868</v>
      </c>
      <c r="I118" s="764" t="s">
        <v>785</v>
      </c>
      <c r="J118" s="804">
        <v>1313</v>
      </c>
    </row>
    <row r="119" spans="1:10" s="815" customFormat="1" ht="14.25">
      <c r="A119" s="810"/>
      <c r="B119" s="811"/>
      <c r="C119" s="812" t="s">
        <v>810</v>
      </c>
      <c r="D119" s="810"/>
      <c r="E119" s="812"/>
      <c r="F119" s="810"/>
      <c r="G119" s="812" t="s">
        <v>873</v>
      </c>
      <c r="H119" s="812"/>
      <c r="I119" s="812"/>
      <c r="J119" s="813">
        <v>8839</v>
      </c>
    </row>
    <row r="120" spans="1:10" ht="14.25">
      <c r="A120" s="766"/>
      <c r="B120" s="806"/>
      <c r="C120" s="764" t="s">
        <v>810</v>
      </c>
      <c r="D120" s="766"/>
      <c r="E120" s="764" t="s">
        <v>782</v>
      </c>
      <c r="F120" s="766"/>
      <c r="G120" s="764" t="s">
        <v>874</v>
      </c>
      <c r="H120" s="764" t="s">
        <v>859</v>
      </c>
      <c r="I120" s="764" t="s">
        <v>785</v>
      </c>
      <c r="J120" s="804">
        <v>-535</v>
      </c>
    </row>
    <row r="121" spans="1:10" ht="14.25">
      <c r="A121" s="766"/>
      <c r="B121" s="806"/>
      <c r="C121" s="764"/>
      <c r="D121" s="766"/>
      <c r="E121" s="764"/>
      <c r="F121" s="766"/>
      <c r="G121" s="764"/>
      <c r="H121" s="764" t="s">
        <v>860</v>
      </c>
      <c r="I121" s="764" t="s">
        <v>785</v>
      </c>
      <c r="J121" s="804">
        <v>-5338</v>
      </c>
    </row>
    <row r="122" spans="1:10" ht="14.25">
      <c r="A122" s="766"/>
      <c r="B122" s="806"/>
      <c r="C122" s="764"/>
      <c r="D122" s="766"/>
      <c r="E122" s="764"/>
      <c r="F122" s="766"/>
      <c r="G122" s="764"/>
      <c r="H122" s="764" t="s">
        <v>861</v>
      </c>
      <c r="I122" s="764" t="s">
        <v>785</v>
      </c>
      <c r="J122" s="804">
        <v>-465</v>
      </c>
    </row>
    <row r="123" spans="1:10" ht="14.25">
      <c r="A123" s="766"/>
      <c r="B123" s="806"/>
      <c r="C123" s="764"/>
      <c r="D123" s="766"/>
      <c r="E123" s="764"/>
      <c r="F123" s="766"/>
      <c r="G123" s="764"/>
      <c r="H123" s="764" t="s">
        <v>862</v>
      </c>
      <c r="I123" s="764" t="s">
        <v>785</v>
      </c>
      <c r="J123" s="804">
        <v>-1071</v>
      </c>
    </row>
    <row r="124" spans="1:10" ht="14.25">
      <c r="A124" s="766"/>
      <c r="B124" s="806"/>
      <c r="C124" s="764"/>
      <c r="D124" s="766"/>
      <c r="E124" s="764"/>
      <c r="F124" s="766"/>
      <c r="G124" s="764"/>
      <c r="H124" s="764" t="s">
        <v>863</v>
      </c>
      <c r="I124" s="764" t="s">
        <v>785</v>
      </c>
      <c r="J124" s="804">
        <v>-359</v>
      </c>
    </row>
    <row r="125" spans="1:10" ht="14.25">
      <c r="A125" s="766"/>
      <c r="B125" s="806"/>
      <c r="C125" s="764"/>
      <c r="D125" s="766"/>
      <c r="E125" s="764"/>
      <c r="F125" s="766"/>
      <c r="G125" s="764"/>
      <c r="H125" s="764" t="s">
        <v>864</v>
      </c>
      <c r="I125" s="764" t="s">
        <v>785</v>
      </c>
      <c r="J125" s="804">
        <v>-97</v>
      </c>
    </row>
    <row r="126" spans="1:10" ht="14.25">
      <c r="A126" s="766"/>
      <c r="B126" s="806"/>
      <c r="C126" s="764"/>
      <c r="D126" s="766"/>
      <c r="E126" s="764"/>
      <c r="F126" s="766"/>
      <c r="G126" s="764"/>
      <c r="H126" s="764" t="s">
        <v>865</v>
      </c>
      <c r="I126" s="764" t="s">
        <v>785</v>
      </c>
      <c r="J126" s="804">
        <v>-1811</v>
      </c>
    </row>
    <row r="127" spans="1:10" ht="14.25">
      <c r="A127" s="766"/>
      <c r="B127" s="806"/>
      <c r="C127" s="764"/>
      <c r="D127" s="766"/>
      <c r="E127" s="764"/>
      <c r="F127" s="766"/>
      <c r="G127" s="764"/>
      <c r="H127" s="764" t="s">
        <v>875</v>
      </c>
      <c r="I127" s="764" t="s">
        <v>785</v>
      </c>
      <c r="J127" s="804">
        <v>-468</v>
      </c>
    </row>
    <row r="128" spans="1:10" ht="14.25">
      <c r="A128" s="766"/>
      <c r="B128" s="806"/>
      <c r="C128" s="764"/>
      <c r="D128" s="766"/>
      <c r="E128" s="764"/>
      <c r="F128" s="766"/>
      <c r="G128" s="764"/>
      <c r="H128" s="764" t="s">
        <v>866</v>
      </c>
      <c r="I128" s="764" t="s">
        <v>785</v>
      </c>
      <c r="J128" s="804">
        <v>-3847</v>
      </c>
    </row>
    <row r="129" spans="1:10" ht="14.25">
      <c r="A129" s="766"/>
      <c r="B129" s="806"/>
      <c r="C129" s="764"/>
      <c r="D129" s="766"/>
      <c r="E129" s="764"/>
      <c r="F129" s="766"/>
      <c r="G129" s="764"/>
      <c r="H129" s="764" t="s">
        <v>871</v>
      </c>
      <c r="I129" s="764" t="s">
        <v>785</v>
      </c>
      <c r="J129" s="804">
        <v>-393</v>
      </c>
    </row>
    <row r="130" spans="1:10" ht="14.25">
      <c r="A130" s="766"/>
      <c r="B130" s="806"/>
      <c r="C130" s="764"/>
      <c r="D130" s="766"/>
      <c r="E130" s="764"/>
      <c r="F130" s="766"/>
      <c r="G130" s="764"/>
      <c r="H130" s="764" t="s">
        <v>876</v>
      </c>
      <c r="I130" s="764" t="s">
        <v>785</v>
      </c>
      <c r="J130" s="804">
        <v>-3090</v>
      </c>
    </row>
    <row r="131" spans="1:10" ht="14.25">
      <c r="A131" s="766"/>
      <c r="B131" s="806"/>
      <c r="C131" s="764"/>
      <c r="D131" s="766"/>
      <c r="E131" s="764"/>
      <c r="F131" s="766"/>
      <c r="G131" s="764"/>
      <c r="H131" s="764" t="s">
        <v>867</v>
      </c>
      <c r="I131" s="764" t="s">
        <v>785</v>
      </c>
      <c r="J131" s="804">
        <v>-37310</v>
      </c>
    </row>
    <row r="132" spans="1:10" ht="14.25">
      <c r="A132" s="766"/>
      <c r="B132" s="806"/>
      <c r="C132" s="764"/>
      <c r="D132" s="766"/>
      <c r="E132" s="764"/>
      <c r="F132" s="766"/>
      <c r="G132" s="764"/>
      <c r="H132" s="764" t="s">
        <v>868</v>
      </c>
      <c r="I132" s="764" t="s">
        <v>785</v>
      </c>
      <c r="J132" s="804">
        <v>-13581</v>
      </c>
    </row>
    <row r="133" spans="1:10" s="815" customFormat="1" ht="14.25">
      <c r="A133" s="810"/>
      <c r="B133" s="811"/>
      <c r="C133" s="812" t="s">
        <v>810</v>
      </c>
      <c r="D133" s="810"/>
      <c r="E133" s="812"/>
      <c r="F133" s="810"/>
      <c r="G133" s="812" t="s">
        <v>874</v>
      </c>
      <c r="H133" s="812"/>
      <c r="I133" s="812"/>
      <c r="J133" s="813">
        <v>-68365</v>
      </c>
    </row>
    <row r="134" spans="1:10" ht="14.25">
      <c r="A134" s="766"/>
      <c r="B134" s="806"/>
      <c r="C134" s="764" t="s">
        <v>810</v>
      </c>
      <c r="D134" s="766"/>
      <c r="E134" s="764" t="s">
        <v>786</v>
      </c>
      <c r="F134" s="766"/>
      <c r="G134" s="764" t="s">
        <v>877</v>
      </c>
      <c r="H134" s="764" t="s">
        <v>861</v>
      </c>
      <c r="I134" s="764" t="s">
        <v>785</v>
      </c>
      <c r="J134" s="804">
        <v>97</v>
      </c>
    </row>
    <row r="135" spans="1:10" ht="14.25">
      <c r="A135" s="766"/>
      <c r="B135" s="806"/>
      <c r="C135" s="764"/>
      <c r="D135" s="766"/>
      <c r="E135" s="764"/>
      <c r="F135" s="766"/>
      <c r="G135" s="764"/>
      <c r="H135" s="764" t="s">
        <v>866</v>
      </c>
      <c r="I135" s="764" t="s">
        <v>785</v>
      </c>
      <c r="J135" s="804">
        <v>393</v>
      </c>
    </row>
    <row r="136" spans="1:10" ht="14.25">
      <c r="A136" s="766"/>
      <c r="B136" s="806"/>
      <c r="C136" s="764"/>
      <c r="D136" s="766"/>
      <c r="E136" s="764"/>
      <c r="F136" s="766"/>
      <c r="G136" s="764"/>
      <c r="H136" s="764" t="s">
        <v>867</v>
      </c>
      <c r="I136" s="764" t="s">
        <v>785</v>
      </c>
      <c r="J136" s="804">
        <v>8224</v>
      </c>
    </row>
    <row r="137" spans="1:10" s="815" customFormat="1" ht="14.25">
      <c r="A137" s="810"/>
      <c r="B137" s="811"/>
      <c r="C137" s="812" t="s">
        <v>810</v>
      </c>
      <c r="D137" s="810"/>
      <c r="E137" s="812"/>
      <c r="F137" s="810"/>
      <c r="G137" s="812" t="s">
        <v>877</v>
      </c>
      <c r="H137" s="812"/>
      <c r="I137" s="812"/>
      <c r="J137" s="813">
        <v>8714</v>
      </c>
    </row>
    <row r="138" spans="1:10" ht="14.25">
      <c r="A138" s="766"/>
      <c r="B138" s="806"/>
      <c r="C138" s="764" t="s">
        <v>810</v>
      </c>
      <c r="D138" s="766"/>
      <c r="E138" s="764" t="s">
        <v>786</v>
      </c>
      <c r="F138" s="766"/>
      <c r="G138" s="764" t="s">
        <v>878</v>
      </c>
      <c r="H138" s="764" t="s">
        <v>859</v>
      </c>
      <c r="I138" s="764" t="s">
        <v>785</v>
      </c>
      <c r="J138" s="804">
        <v>41</v>
      </c>
    </row>
    <row r="139" spans="1:10" ht="14.25">
      <c r="A139" s="766"/>
      <c r="B139" s="806"/>
      <c r="C139" s="764"/>
      <c r="D139" s="766"/>
      <c r="E139" s="764"/>
      <c r="F139" s="766"/>
      <c r="G139" s="764"/>
      <c r="H139" s="764" t="s">
        <v>860</v>
      </c>
      <c r="I139" s="764" t="s">
        <v>785</v>
      </c>
      <c r="J139" s="804">
        <v>411</v>
      </c>
    </row>
    <row r="140" spans="1:10" ht="14.25">
      <c r="A140" s="766"/>
      <c r="B140" s="806"/>
      <c r="C140" s="764"/>
      <c r="D140" s="766"/>
      <c r="E140" s="764"/>
      <c r="F140" s="766"/>
      <c r="G140" s="764"/>
      <c r="H140" s="764" t="s">
        <v>861</v>
      </c>
      <c r="I140" s="764" t="s">
        <v>785</v>
      </c>
      <c r="J140" s="804">
        <v>24</v>
      </c>
    </row>
    <row r="141" spans="1:10" ht="14.25">
      <c r="A141" s="766"/>
      <c r="B141" s="806"/>
      <c r="C141" s="764"/>
      <c r="D141" s="766"/>
      <c r="E141" s="764"/>
      <c r="F141" s="766"/>
      <c r="G141" s="764"/>
      <c r="H141" s="764" t="s">
        <v>862</v>
      </c>
      <c r="I141" s="764" t="s">
        <v>785</v>
      </c>
      <c r="J141" s="804">
        <v>88</v>
      </c>
    </row>
    <row r="142" spans="1:10" ht="14.25">
      <c r="A142" s="766"/>
      <c r="B142" s="806"/>
      <c r="C142" s="764"/>
      <c r="D142" s="766"/>
      <c r="E142" s="764"/>
      <c r="F142" s="766"/>
      <c r="G142" s="764"/>
      <c r="H142" s="764" t="s">
        <v>863</v>
      </c>
      <c r="I142" s="764" t="s">
        <v>785</v>
      </c>
      <c r="J142" s="804">
        <v>30</v>
      </c>
    </row>
    <row r="143" spans="1:10" ht="14.25">
      <c r="A143" s="766"/>
      <c r="B143" s="806"/>
      <c r="C143" s="764"/>
      <c r="D143" s="766"/>
      <c r="E143" s="764"/>
      <c r="F143" s="766"/>
      <c r="G143" s="764"/>
      <c r="H143" s="764" t="s">
        <v>864</v>
      </c>
      <c r="I143" s="764" t="s">
        <v>785</v>
      </c>
      <c r="J143" s="804">
        <v>7</v>
      </c>
    </row>
    <row r="144" spans="1:10" ht="14.25">
      <c r="A144" s="766"/>
      <c r="B144" s="806"/>
      <c r="C144" s="764"/>
      <c r="D144" s="766"/>
      <c r="E144" s="764"/>
      <c r="F144" s="766"/>
      <c r="G144" s="764"/>
      <c r="H144" s="764" t="s">
        <v>865</v>
      </c>
      <c r="I144" s="764" t="s">
        <v>785</v>
      </c>
      <c r="J144" s="804">
        <v>139</v>
      </c>
    </row>
    <row r="145" spans="1:10" ht="14.25">
      <c r="A145" s="766"/>
      <c r="B145" s="806"/>
      <c r="C145" s="764"/>
      <c r="D145" s="766"/>
      <c r="E145" s="764"/>
      <c r="F145" s="766"/>
      <c r="G145" s="764"/>
      <c r="H145" s="764" t="s">
        <v>866</v>
      </c>
      <c r="I145" s="764" t="s">
        <v>785</v>
      </c>
      <c r="J145" s="804">
        <v>294</v>
      </c>
    </row>
    <row r="146" spans="1:10" ht="14.25">
      <c r="A146" s="766"/>
      <c r="B146" s="806"/>
      <c r="C146" s="764"/>
      <c r="D146" s="766"/>
      <c r="E146" s="764"/>
      <c r="F146" s="766"/>
      <c r="G146" s="764"/>
      <c r="H146" s="764" t="s">
        <v>867</v>
      </c>
      <c r="I146" s="764" t="s">
        <v>785</v>
      </c>
      <c r="J146" s="804">
        <v>2349</v>
      </c>
    </row>
    <row r="147" spans="1:10" ht="14.25">
      <c r="A147" s="766"/>
      <c r="B147" s="806"/>
      <c r="C147" s="764"/>
      <c r="D147" s="766"/>
      <c r="E147" s="764"/>
      <c r="F147" s="766"/>
      <c r="G147" s="764"/>
      <c r="H147" s="764" t="s">
        <v>868</v>
      </c>
      <c r="I147" s="764" t="s">
        <v>785</v>
      </c>
      <c r="J147" s="804">
        <v>587</v>
      </c>
    </row>
    <row r="148" spans="1:10" s="815" customFormat="1" ht="14.25">
      <c r="A148" s="810"/>
      <c r="B148" s="811"/>
      <c r="C148" s="812" t="s">
        <v>810</v>
      </c>
      <c r="D148" s="810"/>
      <c r="E148" s="812"/>
      <c r="F148" s="810"/>
      <c r="G148" s="812" t="s">
        <v>878</v>
      </c>
      <c r="H148" s="812"/>
      <c r="I148" s="812"/>
      <c r="J148" s="813">
        <v>3970</v>
      </c>
    </row>
    <row r="149" spans="1:10" ht="14.25">
      <c r="A149" s="766"/>
      <c r="B149" s="806"/>
      <c r="C149" s="764" t="s">
        <v>810</v>
      </c>
      <c r="D149" s="766"/>
      <c r="E149" s="764" t="s">
        <v>786</v>
      </c>
      <c r="F149" s="766"/>
      <c r="G149" s="764" t="s">
        <v>879</v>
      </c>
      <c r="H149" s="764" t="s">
        <v>859</v>
      </c>
      <c r="I149" s="764" t="s">
        <v>785</v>
      </c>
      <c r="J149" s="804">
        <v>41</v>
      </c>
    </row>
    <row r="150" spans="1:10" ht="14.25">
      <c r="A150" s="766"/>
      <c r="B150" s="806"/>
      <c r="C150" s="764"/>
      <c r="D150" s="766"/>
      <c r="E150" s="764"/>
      <c r="F150" s="766"/>
      <c r="G150" s="764"/>
      <c r="H150" s="764" t="s">
        <v>860</v>
      </c>
      <c r="I150" s="764" t="s">
        <v>785</v>
      </c>
      <c r="J150" s="804">
        <v>410</v>
      </c>
    </row>
    <row r="151" spans="1:10" ht="14.25">
      <c r="A151" s="766"/>
      <c r="B151" s="806"/>
      <c r="C151" s="764"/>
      <c r="D151" s="766"/>
      <c r="E151" s="764"/>
      <c r="F151" s="766"/>
      <c r="G151" s="764"/>
      <c r="H151" s="764" t="s">
        <v>861</v>
      </c>
      <c r="I151" s="764" t="s">
        <v>785</v>
      </c>
      <c r="J151" s="804">
        <v>24</v>
      </c>
    </row>
    <row r="152" spans="1:10" ht="14.25">
      <c r="A152" s="766"/>
      <c r="B152" s="806"/>
      <c r="C152" s="764"/>
      <c r="D152" s="766"/>
      <c r="E152" s="764"/>
      <c r="F152" s="766"/>
      <c r="G152" s="764"/>
      <c r="H152" s="764" t="s">
        <v>862</v>
      </c>
      <c r="I152" s="764" t="s">
        <v>785</v>
      </c>
      <c r="J152" s="804">
        <v>88</v>
      </c>
    </row>
    <row r="153" spans="1:10" ht="14.25">
      <c r="A153" s="766"/>
      <c r="B153" s="806"/>
      <c r="C153" s="764"/>
      <c r="D153" s="766"/>
      <c r="E153" s="764"/>
      <c r="F153" s="766"/>
      <c r="G153" s="764"/>
      <c r="H153" s="764" t="s">
        <v>863</v>
      </c>
      <c r="I153" s="764" t="s">
        <v>785</v>
      </c>
      <c r="J153" s="804">
        <v>30</v>
      </c>
    </row>
    <row r="154" spans="1:10" ht="14.25">
      <c r="A154" s="766"/>
      <c r="B154" s="806"/>
      <c r="C154" s="764"/>
      <c r="D154" s="766"/>
      <c r="E154" s="764"/>
      <c r="F154" s="766"/>
      <c r="G154" s="764"/>
      <c r="H154" s="764" t="s">
        <v>864</v>
      </c>
      <c r="I154" s="764" t="s">
        <v>785</v>
      </c>
      <c r="J154" s="804">
        <v>8</v>
      </c>
    </row>
    <row r="155" spans="1:10" ht="14.25">
      <c r="A155" s="766"/>
      <c r="B155" s="806"/>
      <c r="C155" s="764"/>
      <c r="D155" s="766"/>
      <c r="E155" s="764"/>
      <c r="F155" s="766"/>
      <c r="G155" s="764"/>
      <c r="H155" s="764" t="s">
        <v>865</v>
      </c>
      <c r="I155" s="764" t="s">
        <v>785</v>
      </c>
      <c r="J155" s="804">
        <v>139</v>
      </c>
    </row>
    <row r="156" spans="1:10" ht="14.25">
      <c r="A156" s="766"/>
      <c r="B156" s="806"/>
      <c r="C156" s="764"/>
      <c r="D156" s="766"/>
      <c r="E156" s="764"/>
      <c r="F156" s="766"/>
      <c r="G156" s="764"/>
      <c r="H156" s="764" t="s">
        <v>875</v>
      </c>
      <c r="I156" s="764" t="s">
        <v>785</v>
      </c>
      <c r="J156" s="804">
        <v>88</v>
      </c>
    </row>
    <row r="157" spans="1:10" ht="14.25">
      <c r="A157" s="766"/>
      <c r="B157" s="806"/>
      <c r="C157" s="764"/>
      <c r="D157" s="766"/>
      <c r="E157" s="764"/>
      <c r="F157" s="766"/>
      <c r="G157" s="764"/>
      <c r="H157" s="764" t="s">
        <v>866</v>
      </c>
      <c r="I157" s="764" t="s">
        <v>785</v>
      </c>
      <c r="J157" s="804">
        <v>293</v>
      </c>
    </row>
    <row r="158" spans="1:10" ht="14.25">
      <c r="A158" s="766"/>
      <c r="B158" s="806"/>
      <c r="C158" s="764"/>
      <c r="D158" s="766"/>
      <c r="E158" s="764"/>
      <c r="F158" s="766"/>
      <c r="G158" s="764"/>
      <c r="H158" s="764" t="s">
        <v>867</v>
      </c>
      <c r="I158" s="764" t="s">
        <v>785</v>
      </c>
      <c r="J158" s="804">
        <v>1753</v>
      </c>
    </row>
    <row r="159" spans="1:10" ht="14.25">
      <c r="A159" s="766"/>
      <c r="B159" s="806"/>
      <c r="C159" s="764"/>
      <c r="D159" s="766"/>
      <c r="E159" s="764"/>
      <c r="F159" s="766"/>
      <c r="G159" s="764"/>
      <c r="H159" s="764" t="s">
        <v>868</v>
      </c>
      <c r="I159" s="764" t="s">
        <v>785</v>
      </c>
      <c r="J159" s="804">
        <v>1169</v>
      </c>
    </row>
    <row r="160" spans="1:10" s="815" customFormat="1" ht="14.25">
      <c r="A160" s="810"/>
      <c r="B160" s="811"/>
      <c r="C160" s="812" t="s">
        <v>810</v>
      </c>
      <c r="D160" s="810"/>
      <c r="E160" s="812"/>
      <c r="F160" s="810"/>
      <c r="G160" s="812" t="s">
        <v>879</v>
      </c>
      <c r="H160" s="812"/>
      <c r="I160" s="812"/>
      <c r="J160" s="813">
        <v>4043</v>
      </c>
    </row>
    <row r="161" spans="1:10" ht="14.25">
      <c r="A161" s="766"/>
      <c r="B161" s="806"/>
      <c r="C161" s="764" t="s">
        <v>810</v>
      </c>
      <c r="D161" s="766"/>
      <c r="E161" s="764" t="s">
        <v>786</v>
      </c>
      <c r="F161" s="766"/>
      <c r="G161" s="764" t="s">
        <v>880</v>
      </c>
      <c r="H161" s="764" t="s">
        <v>859</v>
      </c>
      <c r="I161" s="764" t="s">
        <v>785</v>
      </c>
      <c r="J161" s="804">
        <v>35</v>
      </c>
    </row>
    <row r="162" spans="1:10" ht="14.25">
      <c r="A162" s="766"/>
      <c r="B162" s="806"/>
      <c r="C162" s="764"/>
      <c r="D162" s="766"/>
      <c r="E162" s="764"/>
      <c r="F162" s="766"/>
      <c r="G162" s="764"/>
      <c r="H162" s="764" t="s">
        <v>860</v>
      </c>
      <c r="I162" s="764" t="s">
        <v>785</v>
      </c>
      <c r="J162" s="804">
        <v>348</v>
      </c>
    </row>
    <row r="163" spans="1:10" ht="14.25">
      <c r="A163" s="766"/>
      <c r="B163" s="806"/>
      <c r="C163" s="764"/>
      <c r="D163" s="766"/>
      <c r="E163" s="764"/>
      <c r="F163" s="766"/>
      <c r="G163" s="764"/>
      <c r="H163" s="764" t="s">
        <v>861</v>
      </c>
      <c r="I163" s="764" t="s">
        <v>785</v>
      </c>
      <c r="J163" s="804">
        <v>64</v>
      </c>
    </row>
    <row r="164" spans="1:10" ht="14.25">
      <c r="A164" s="766"/>
      <c r="B164" s="806"/>
      <c r="C164" s="764"/>
      <c r="D164" s="766"/>
      <c r="E164" s="764"/>
      <c r="F164" s="766"/>
      <c r="G164" s="764"/>
      <c r="H164" s="764" t="s">
        <v>864</v>
      </c>
      <c r="I164" s="764" t="s">
        <v>785</v>
      </c>
      <c r="J164" s="804">
        <v>7</v>
      </c>
    </row>
    <row r="165" spans="1:10" ht="14.25">
      <c r="A165" s="766"/>
      <c r="B165" s="806"/>
      <c r="C165" s="764"/>
      <c r="D165" s="766"/>
      <c r="E165" s="764"/>
      <c r="F165" s="766"/>
      <c r="G165" s="764"/>
      <c r="H165" s="764" t="s">
        <v>865</v>
      </c>
      <c r="I165" s="764" t="s">
        <v>785</v>
      </c>
      <c r="J165" s="804">
        <v>118</v>
      </c>
    </row>
    <row r="166" spans="1:10" ht="14.25">
      <c r="A166" s="766"/>
      <c r="B166" s="806"/>
      <c r="C166" s="764"/>
      <c r="D166" s="766"/>
      <c r="E166" s="764"/>
      <c r="F166" s="766"/>
      <c r="G166" s="764"/>
      <c r="H166" s="764" t="s">
        <v>875</v>
      </c>
      <c r="I166" s="764" t="s">
        <v>785</v>
      </c>
      <c r="J166" s="804">
        <v>300</v>
      </c>
    </row>
    <row r="167" spans="1:10" ht="14.25">
      <c r="A167" s="766"/>
      <c r="B167" s="806"/>
      <c r="C167" s="764"/>
      <c r="D167" s="766"/>
      <c r="E167" s="764"/>
      <c r="F167" s="766"/>
      <c r="G167" s="764"/>
      <c r="H167" s="764" t="s">
        <v>866</v>
      </c>
      <c r="I167" s="764" t="s">
        <v>785</v>
      </c>
      <c r="J167" s="804">
        <v>248</v>
      </c>
    </row>
    <row r="168" spans="1:10" ht="14.25">
      <c r="A168" s="766"/>
      <c r="B168" s="806"/>
      <c r="C168" s="764"/>
      <c r="D168" s="766"/>
      <c r="E168" s="764"/>
      <c r="F168" s="766"/>
      <c r="G168" s="764"/>
      <c r="H168" s="764" t="s">
        <v>867</v>
      </c>
      <c r="I168" s="764" t="s">
        <v>785</v>
      </c>
      <c r="J168" s="804">
        <v>4800</v>
      </c>
    </row>
    <row r="169" spans="1:10" ht="14.25">
      <c r="A169" s="766"/>
      <c r="B169" s="806"/>
      <c r="C169" s="764"/>
      <c r="D169" s="766"/>
      <c r="E169" s="764"/>
      <c r="F169" s="766"/>
      <c r="G169" s="764"/>
      <c r="H169" s="764" t="s">
        <v>868</v>
      </c>
      <c r="I169" s="764" t="s">
        <v>785</v>
      </c>
      <c r="J169" s="804">
        <v>3200</v>
      </c>
    </row>
    <row r="170" spans="1:10" s="815" customFormat="1" ht="14.25">
      <c r="A170" s="810"/>
      <c r="B170" s="811"/>
      <c r="C170" s="812" t="s">
        <v>810</v>
      </c>
      <c r="D170" s="810"/>
      <c r="E170" s="812"/>
      <c r="F170" s="810"/>
      <c r="G170" s="812" t="s">
        <v>880</v>
      </c>
      <c r="H170" s="812"/>
      <c r="I170" s="812"/>
      <c r="J170" s="813">
        <v>9120</v>
      </c>
    </row>
    <row r="171" spans="1:10" ht="14.25">
      <c r="A171" s="766"/>
      <c r="B171" s="806"/>
      <c r="C171" s="764" t="s">
        <v>810</v>
      </c>
      <c r="D171" s="766"/>
      <c r="E171" s="764" t="s">
        <v>786</v>
      </c>
      <c r="F171" s="766"/>
      <c r="G171" s="764" t="s">
        <v>881</v>
      </c>
      <c r="H171" s="764" t="s">
        <v>861</v>
      </c>
      <c r="I171" s="764" t="s">
        <v>785</v>
      </c>
      <c r="J171" s="804">
        <v>16</v>
      </c>
    </row>
    <row r="172" spans="1:10" ht="14.25">
      <c r="A172" s="766"/>
      <c r="B172" s="806"/>
      <c r="C172" s="764"/>
      <c r="D172" s="766"/>
      <c r="E172" s="764"/>
      <c r="F172" s="766"/>
      <c r="G172" s="764"/>
      <c r="H172" s="764" t="s">
        <v>866</v>
      </c>
      <c r="I172" s="764" t="s">
        <v>785</v>
      </c>
      <c r="J172" s="804">
        <v>200</v>
      </c>
    </row>
    <row r="173" spans="1:10" ht="14.25">
      <c r="A173" s="766"/>
      <c r="B173" s="806"/>
      <c r="C173" s="764"/>
      <c r="D173" s="766"/>
      <c r="E173" s="764"/>
      <c r="F173" s="766"/>
      <c r="G173" s="764"/>
      <c r="H173" s="764" t="s">
        <v>867</v>
      </c>
      <c r="I173" s="764" t="s">
        <v>785</v>
      </c>
      <c r="J173" s="804">
        <v>2000</v>
      </c>
    </row>
    <row r="174" spans="1:10" s="815" customFormat="1" ht="14.25">
      <c r="A174" s="810"/>
      <c r="B174" s="811"/>
      <c r="C174" s="812" t="s">
        <v>810</v>
      </c>
      <c r="D174" s="810"/>
      <c r="E174" s="812"/>
      <c r="F174" s="810"/>
      <c r="G174" s="812" t="s">
        <v>881</v>
      </c>
      <c r="H174" s="812"/>
      <c r="I174" s="812"/>
      <c r="J174" s="813">
        <v>2216</v>
      </c>
    </row>
    <row r="175" spans="1:10" ht="14.25">
      <c r="A175" s="766"/>
      <c r="B175" s="806"/>
      <c r="C175" s="764" t="s">
        <v>810</v>
      </c>
      <c r="D175" s="766"/>
      <c r="E175" s="764" t="s">
        <v>786</v>
      </c>
      <c r="F175" s="766"/>
      <c r="G175" s="764" t="s">
        <v>882</v>
      </c>
      <c r="H175" s="764" t="s">
        <v>859</v>
      </c>
      <c r="I175" s="764" t="s">
        <v>785</v>
      </c>
      <c r="J175" s="804">
        <v>41</v>
      </c>
    </row>
    <row r="176" spans="1:10" ht="14.25">
      <c r="A176" s="766"/>
      <c r="B176" s="806"/>
      <c r="C176" s="764"/>
      <c r="D176" s="766"/>
      <c r="E176" s="764"/>
      <c r="F176" s="766"/>
      <c r="G176" s="764"/>
      <c r="H176" s="764" t="s">
        <v>860</v>
      </c>
      <c r="I176" s="764" t="s">
        <v>785</v>
      </c>
      <c r="J176" s="804">
        <v>401</v>
      </c>
    </row>
    <row r="177" spans="1:10" ht="14.25">
      <c r="A177" s="766"/>
      <c r="B177" s="806"/>
      <c r="C177" s="764"/>
      <c r="D177" s="766"/>
      <c r="E177" s="764"/>
      <c r="F177" s="766"/>
      <c r="G177" s="764"/>
      <c r="H177" s="764" t="s">
        <v>861</v>
      </c>
      <c r="I177" s="764" t="s">
        <v>785</v>
      </c>
      <c r="J177" s="804">
        <v>23</v>
      </c>
    </row>
    <row r="178" spans="1:10" ht="14.25">
      <c r="A178" s="766"/>
      <c r="B178" s="806"/>
      <c r="C178" s="764"/>
      <c r="D178" s="766"/>
      <c r="E178" s="764"/>
      <c r="F178" s="766"/>
      <c r="G178" s="764"/>
      <c r="H178" s="764" t="s">
        <v>862</v>
      </c>
      <c r="I178" s="764" t="s">
        <v>785</v>
      </c>
      <c r="J178" s="804">
        <v>86</v>
      </c>
    </row>
    <row r="179" spans="1:10" ht="14.25">
      <c r="A179" s="766"/>
      <c r="B179" s="806"/>
      <c r="C179" s="764"/>
      <c r="D179" s="766"/>
      <c r="E179" s="764"/>
      <c r="F179" s="766"/>
      <c r="G179" s="764"/>
      <c r="H179" s="764" t="s">
        <v>863</v>
      </c>
      <c r="I179" s="764" t="s">
        <v>785</v>
      </c>
      <c r="J179" s="804">
        <v>29</v>
      </c>
    </row>
    <row r="180" spans="1:10" ht="14.25">
      <c r="A180" s="766"/>
      <c r="B180" s="806"/>
      <c r="C180" s="764"/>
      <c r="D180" s="766"/>
      <c r="E180" s="764"/>
      <c r="F180" s="766"/>
      <c r="G180" s="764"/>
      <c r="H180" s="764" t="s">
        <v>864</v>
      </c>
      <c r="I180" s="764" t="s">
        <v>785</v>
      </c>
      <c r="J180" s="804">
        <v>8</v>
      </c>
    </row>
    <row r="181" spans="1:10" ht="14.25">
      <c r="A181" s="766"/>
      <c r="B181" s="806"/>
      <c r="C181" s="764"/>
      <c r="D181" s="766"/>
      <c r="E181" s="764"/>
      <c r="F181" s="766"/>
      <c r="G181" s="764"/>
      <c r="H181" s="764" t="s">
        <v>865</v>
      </c>
      <c r="I181" s="764" t="s">
        <v>785</v>
      </c>
      <c r="J181" s="804">
        <v>136</v>
      </c>
    </row>
    <row r="182" spans="1:10" ht="14.25">
      <c r="A182" s="766"/>
      <c r="B182" s="806"/>
      <c r="C182" s="764"/>
      <c r="D182" s="766"/>
      <c r="E182" s="764"/>
      <c r="F182" s="766"/>
      <c r="G182" s="764"/>
      <c r="H182" s="764" t="s">
        <v>866</v>
      </c>
      <c r="I182" s="764" t="s">
        <v>785</v>
      </c>
      <c r="J182" s="804">
        <v>287</v>
      </c>
    </row>
    <row r="183" spans="1:10" ht="14.25">
      <c r="A183" s="766"/>
      <c r="B183" s="806"/>
      <c r="C183" s="764"/>
      <c r="D183" s="766"/>
      <c r="E183" s="764"/>
      <c r="F183" s="766"/>
      <c r="G183" s="764"/>
      <c r="H183" s="764" t="s">
        <v>867</v>
      </c>
      <c r="I183" s="764" t="s">
        <v>785</v>
      </c>
      <c r="J183" s="804">
        <v>1718</v>
      </c>
    </row>
    <row r="184" spans="1:10" ht="14.25">
      <c r="A184" s="766"/>
      <c r="B184" s="806"/>
      <c r="C184" s="764"/>
      <c r="D184" s="766"/>
      <c r="E184" s="764"/>
      <c r="F184" s="766"/>
      <c r="G184" s="764"/>
      <c r="H184" s="764" t="s">
        <v>868</v>
      </c>
      <c r="I184" s="764" t="s">
        <v>785</v>
      </c>
      <c r="J184" s="804">
        <v>1145</v>
      </c>
    </row>
    <row r="185" spans="1:10" s="815" customFormat="1" ht="14.25">
      <c r="A185" s="810"/>
      <c r="B185" s="811"/>
      <c r="C185" s="812" t="s">
        <v>810</v>
      </c>
      <c r="D185" s="810"/>
      <c r="E185" s="812"/>
      <c r="F185" s="810"/>
      <c r="G185" s="812" t="s">
        <v>882</v>
      </c>
      <c r="H185" s="812"/>
      <c r="I185" s="812"/>
      <c r="J185" s="813">
        <v>3874</v>
      </c>
    </row>
    <row r="186" spans="1:10" ht="14.25">
      <c r="A186" s="766"/>
      <c r="B186" s="806"/>
      <c r="C186" s="764" t="s">
        <v>810</v>
      </c>
      <c r="D186" s="766"/>
      <c r="E186" s="764" t="s">
        <v>786</v>
      </c>
      <c r="F186" s="766"/>
      <c r="G186" s="764" t="s">
        <v>883</v>
      </c>
      <c r="H186" s="764" t="s">
        <v>872</v>
      </c>
      <c r="I186" s="764" t="s">
        <v>785</v>
      </c>
      <c r="J186" s="804">
        <v>3000</v>
      </c>
    </row>
    <row r="187" spans="1:10" s="815" customFormat="1" ht="14.25">
      <c r="A187" s="810"/>
      <c r="B187" s="811"/>
      <c r="C187" s="812" t="s">
        <v>810</v>
      </c>
      <c r="D187" s="810"/>
      <c r="E187" s="812"/>
      <c r="F187" s="810"/>
      <c r="G187" s="812" t="s">
        <v>883</v>
      </c>
      <c r="H187" s="812"/>
      <c r="I187" s="812"/>
      <c r="J187" s="813">
        <v>3000</v>
      </c>
    </row>
    <row r="188" spans="1:10" ht="14.25">
      <c r="A188" s="766"/>
      <c r="B188" s="806"/>
      <c r="C188" s="764" t="s">
        <v>810</v>
      </c>
      <c r="D188" s="766"/>
      <c r="E188" s="764" t="s">
        <v>786</v>
      </c>
      <c r="F188" s="766"/>
      <c r="G188" s="764" t="s">
        <v>884</v>
      </c>
      <c r="H188" s="764" t="s">
        <v>872</v>
      </c>
      <c r="I188" s="764" t="s">
        <v>785</v>
      </c>
      <c r="J188" s="804">
        <v>3000</v>
      </c>
    </row>
    <row r="189" spans="1:10" s="815" customFormat="1" ht="14.25">
      <c r="A189" s="810"/>
      <c r="B189" s="811"/>
      <c r="C189" s="812" t="s">
        <v>810</v>
      </c>
      <c r="D189" s="810"/>
      <c r="E189" s="812"/>
      <c r="F189" s="810"/>
      <c r="G189" s="812" t="s">
        <v>884</v>
      </c>
      <c r="H189" s="812"/>
      <c r="I189" s="812"/>
      <c r="J189" s="813">
        <v>3000</v>
      </c>
    </row>
    <row r="190" spans="1:10" ht="14.25">
      <c r="A190" s="766"/>
      <c r="B190" s="806"/>
      <c r="C190" s="764" t="s">
        <v>810</v>
      </c>
      <c r="D190" s="766"/>
      <c r="E190" s="764" t="s">
        <v>786</v>
      </c>
      <c r="F190" s="766"/>
      <c r="G190" s="764" t="s">
        <v>885</v>
      </c>
      <c r="H190" s="764" t="s">
        <v>859</v>
      </c>
      <c r="I190" s="764" t="s">
        <v>785</v>
      </c>
      <c r="J190" s="804">
        <v>43</v>
      </c>
    </row>
    <row r="191" spans="1:10" ht="14.25">
      <c r="A191" s="766"/>
      <c r="B191" s="806"/>
      <c r="C191" s="764"/>
      <c r="D191" s="766"/>
      <c r="E191" s="764"/>
      <c r="F191" s="766"/>
      <c r="G191" s="764"/>
      <c r="H191" s="764" t="s">
        <v>860</v>
      </c>
      <c r="I191" s="764" t="s">
        <v>785</v>
      </c>
      <c r="J191" s="804">
        <v>432</v>
      </c>
    </row>
    <row r="192" spans="1:10" ht="14.25">
      <c r="A192" s="766"/>
      <c r="B192" s="806"/>
      <c r="C192" s="764"/>
      <c r="D192" s="766"/>
      <c r="E192" s="764"/>
      <c r="F192" s="766"/>
      <c r="G192" s="764"/>
      <c r="H192" s="764" t="s">
        <v>861</v>
      </c>
      <c r="I192" s="764" t="s">
        <v>785</v>
      </c>
      <c r="J192" s="804">
        <v>25</v>
      </c>
    </row>
    <row r="193" spans="1:10" ht="14.25">
      <c r="A193" s="766"/>
      <c r="B193" s="806"/>
      <c r="C193" s="764"/>
      <c r="D193" s="766"/>
      <c r="E193" s="764"/>
      <c r="F193" s="766"/>
      <c r="G193" s="764"/>
      <c r="H193" s="764" t="s">
        <v>862</v>
      </c>
      <c r="I193" s="764" t="s">
        <v>785</v>
      </c>
      <c r="J193" s="804">
        <v>93</v>
      </c>
    </row>
    <row r="194" spans="1:10" ht="14.25">
      <c r="A194" s="766"/>
      <c r="B194" s="806"/>
      <c r="C194" s="764"/>
      <c r="D194" s="766"/>
      <c r="E194" s="764"/>
      <c r="F194" s="766"/>
      <c r="G194" s="764"/>
      <c r="H194" s="764" t="s">
        <v>863</v>
      </c>
      <c r="I194" s="764" t="s">
        <v>785</v>
      </c>
      <c r="J194" s="804">
        <v>31</v>
      </c>
    </row>
    <row r="195" spans="1:10" ht="14.25">
      <c r="A195" s="766"/>
      <c r="B195" s="806"/>
      <c r="C195" s="764"/>
      <c r="D195" s="766"/>
      <c r="E195" s="764"/>
      <c r="F195" s="766"/>
      <c r="G195" s="764"/>
      <c r="H195" s="764" t="s">
        <v>864</v>
      </c>
      <c r="I195" s="764" t="s">
        <v>785</v>
      </c>
      <c r="J195" s="804">
        <v>8</v>
      </c>
    </row>
    <row r="196" spans="1:10" ht="14.25">
      <c r="A196" s="766"/>
      <c r="B196" s="806"/>
      <c r="C196" s="764"/>
      <c r="D196" s="766"/>
      <c r="E196" s="764"/>
      <c r="F196" s="766"/>
      <c r="G196" s="764"/>
      <c r="H196" s="764" t="s">
        <v>865</v>
      </c>
      <c r="I196" s="764" t="s">
        <v>785</v>
      </c>
      <c r="J196" s="804">
        <v>147</v>
      </c>
    </row>
    <row r="197" spans="1:10" ht="14.25">
      <c r="A197" s="766"/>
      <c r="B197" s="806"/>
      <c r="C197" s="764"/>
      <c r="D197" s="766"/>
      <c r="E197" s="764"/>
      <c r="F197" s="766"/>
      <c r="G197" s="764"/>
      <c r="H197" s="764" t="s">
        <v>875</v>
      </c>
      <c r="I197" s="764" t="s">
        <v>785</v>
      </c>
      <c r="J197" s="804">
        <v>80</v>
      </c>
    </row>
    <row r="198" spans="1:10" ht="14.25">
      <c r="A198" s="766"/>
      <c r="B198" s="806"/>
      <c r="C198" s="764"/>
      <c r="D198" s="766"/>
      <c r="E198" s="764"/>
      <c r="F198" s="766"/>
      <c r="G198" s="764"/>
      <c r="H198" s="764" t="s">
        <v>866</v>
      </c>
      <c r="I198" s="764" t="s">
        <v>785</v>
      </c>
      <c r="J198" s="804">
        <v>309</v>
      </c>
    </row>
    <row r="199" spans="1:10" ht="14.25">
      <c r="A199" s="766"/>
      <c r="B199" s="806"/>
      <c r="C199" s="764"/>
      <c r="D199" s="766"/>
      <c r="E199" s="764"/>
      <c r="F199" s="766"/>
      <c r="G199" s="764"/>
      <c r="H199" s="764" t="s">
        <v>792</v>
      </c>
      <c r="I199" s="764" t="s">
        <v>785</v>
      </c>
      <c r="J199" s="804">
        <v>3090</v>
      </c>
    </row>
    <row r="200" spans="1:10" s="815" customFormat="1" ht="14.25">
      <c r="A200" s="810"/>
      <c r="B200" s="811"/>
      <c r="C200" s="812" t="s">
        <v>810</v>
      </c>
      <c r="D200" s="810"/>
      <c r="E200" s="812"/>
      <c r="F200" s="810"/>
      <c r="G200" s="812" t="s">
        <v>885</v>
      </c>
      <c r="H200" s="812"/>
      <c r="I200" s="812"/>
      <c r="J200" s="813">
        <v>4258</v>
      </c>
    </row>
    <row r="201" spans="1:10" ht="14.25">
      <c r="A201" s="766"/>
      <c r="B201" s="806"/>
      <c r="C201" s="764" t="s">
        <v>810</v>
      </c>
      <c r="D201" s="766"/>
      <c r="E201" s="764" t="s">
        <v>786</v>
      </c>
      <c r="F201" s="766"/>
      <c r="G201" s="764" t="s">
        <v>886</v>
      </c>
      <c r="H201" s="764" t="s">
        <v>859</v>
      </c>
      <c r="I201" s="764" t="s">
        <v>785</v>
      </c>
      <c r="J201" s="804">
        <v>49</v>
      </c>
    </row>
    <row r="202" spans="1:10" ht="14.25">
      <c r="A202" s="766"/>
      <c r="B202" s="806"/>
      <c r="C202" s="764"/>
      <c r="D202" s="766"/>
      <c r="E202" s="764"/>
      <c r="F202" s="766"/>
      <c r="G202" s="764"/>
      <c r="H202" s="764" t="s">
        <v>860</v>
      </c>
      <c r="I202" s="764" t="s">
        <v>785</v>
      </c>
      <c r="J202" s="804">
        <v>492</v>
      </c>
    </row>
    <row r="203" spans="1:10" ht="14.25">
      <c r="A203" s="766"/>
      <c r="B203" s="806"/>
      <c r="C203" s="764"/>
      <c r="D203" s="766"/>
      <c r="E203" s="764"/>
      <c r="F203" s="766"/>
      <c r="G203" s="764"/>
      <c r="H203" s="764" t="s">
        <v>861</v>
      </c>
      <c r="I203" s="764" t="s">
        <v>785</v>
      </c>
      <c r="J203" s="804">
        <v>28</v>
      </c>
    </row>
    <row r="204" spans="1:10" ht="14.25">
      <c r="A204" s="766"/>
      <c r="B204" s="806"/>
      <c r="C204" s="764"/>
      <c r="D204" s="766"/>
      <c r="E204" s="764"/>
      <c r="F204" s="766"/>
      <c r="G204" s="764"/>
      <c r="H204" s="764" t="s">
        <v>862</v>
      </c>
      <c r="I204" s="764" t="s">
        <v>785</v>
      </c>
      <c r="J204" s="804">
        <v>106</v>
      </c>
    </row>
    <row r="205" spans="1:10" ht="14.25">
      <c r="A205" s="766"/>
      <c r="B205" s="806"/>
      <c r="C205" s="764"/>
      <c r="D205" s="766"/>
      <c r="E205" s="764"/>
      <c r="F205" s="766"/>
      <c r="G205" s="764"/>
      <c r="H205" s="764" t="s">
        <v>863</v>
      </c>
      <c r="I205" s="764" t="s">
        <v>785</v>
      </c>
      <c r="J205" s="804">
        <v>35</v>
      </c>
    </row>
    <row r="206" spans="1:10" ht="14.25">
      <c r="A206" s="766"/>
      <c r="B206" s="806"/>
      <c r="C206" s="764"/>
      <c r="D206" s="766"/>
      <c r="E206" s="764"/>
      <c r="F206" s="766"/>
      <c r="G206" s="764"/>
      <c r="H206" s="764" t="s">
        <v>864</v>
      </c>
      <c r="I206" s="764" t="s">
        <v>785</v>
      </c>
      <c r="J206" s="804">
        <v>9</v>
      </c>
    </row>
    <row r="207" spans="1:10" ht="14.25">
      <c r="A207" s="766"/>
      <c r="B207" s="806"/>
      <c r="C207" s="764"/>
      <c r="D207" s="766"/>
      <c r="E207" s="764"/>
      <c r="F207" s="766"/>
      <c r="G207" s="764"/>
      <c r="H207" s="764" t="s">
        <v>865</v>
      </c>
      <c r="I207" s="764" t="s">
        <v>785</v>
      </c>
      <c r="J207" s="804">
        <v>167</v>
      </c>
    </row>
    <row r="208" spans="1:10" ht="14.25">
      <c r="A208" s="766"/>
      <c r="B208" s="806"/>
      <c r="C208" s="764"/>
      <c r="D208" s="766"/>
      <c r="E208" s="764"/>
      <c r="F208" s="766"/>
      <c r="G208" s="764"/>
      <c r="H208" s="764" t="s">
        <v>866</v>
      </c>
      <c r="I208" s="764" t="s">
        <v>785</v>
      </c>
      <c r="J208" s="804">
        <v>352</v>
      </c>
    </row>
    <row r="209" spans="1:10" ht="14.25">
      <c r="A209" s="766"/>
      <c r="B209" s="806"/>
      <c r="C209" s="764"/>
      <c r="D209" s="766"/>
      <c r="E209" s="764" t="s">
        <v>782</v>
      </c>
      <c r="F209" s="766"/>
      <c r="G209" s="764"/>
      <c r="H209" s="764" t="s">
        <v>872</v>
      </c>
      <c r="I209" s="764" t="s">
        <v>785</v>
      </c>
      <c r="J209" s="804">
        <v>-3000</v>
      </c>
    </row>
    <row r="210" spans="1:10" ht="14.25">
      <c r="A210" s="766"/>
      <c r="B210" s="806"/>
      <c r="C210" s="764"/>
      <c r="D210" s="766"/>
      <c r="E210" s="764" t="s">
        <v>786</v>
      </c>
      <c r="F210" s="766"/>
      <c r="G210" s="764"/>
      <c r="H210" s="764" t="s">
        <v>867</v>
      </c>
      <c r="I210" s="764" t="s">
        <v>785</v>
      </c>
      <c r="J210" s="804">
        <v>2814</v>
      </c>
    </row>
    <row r="211" spans="1:10" ht="14.25">
      <c r="A211" s="766"/>
      <c r="B211" s="806"/>
      <c r="C211" s="764"/>
      <c r="D211" s="766"/>
      <c r="E211" s="764"/>
      <c r="F211" s="766"/>
      <c r="G211" s="764"/>
      <c r="H211" s="764" t="s">
        <v>868</v>
      </c>
      <c r="I211" s="764" t="s">
        <v>785</v>
      </c>
      <c r="J211" s="804">
        <v>704</v>
      </c>
    </row>
    <row r="212" spans="1:10" s="815" customFormat="1" ht="14.25">
      <c r="A212" s="810"/>
      <c r="B212" s="811"/>
      <c r="C212" s="812" t="s">
        <v>810</v>
      </c>
      <c r="D212" s="810"/>
      <c r="E212" s="812"/>
      <c r="F212" s="810"/>
      <c r="G212" s="812" t="s">
        <v>886</v>
      </c>
      <c r="H212" s="812"/>
      <c r="I212" s="812"/>
      <c r="J212" s="813">
        <v>1756</v>
      </c>
    </row>
    <row r="213" spans="1:10" ht="15" thickBot="1">
      <c r="A213" s="816" t="s">
        <v>887</v>
      </c>
      <c r="B213" s="817"/>
      <c r="C213" s="818"/>
      <c r="D213" s="817"/>
      <c r="E213" s="818"/>
      <c r="F213" s="817"/>
      <c r="G213" s="818"/>
      <c r="H213" s="818"/>
      <c r="I213" s="818"/>
      <c r="J213" s="819">
        <f>SUM(J84+J95+J108+J119+J133+J137+J148+J160+J170+J174+J185+J187+J189+J200+J212)</f>
        <v>0</v>
      </c>
    </row>
    <row r="214" spans="1:10" ht="13.5" thickTop="1">
      <c r="A214" s="802"/>
      <c r="B214" s="802"/>
      <c r="C214" s="802"/>
      <c r="D214" s="802"/>
      <c r="E214" s="802"/>
      <c r="F214" s="802"/>
      <c r="G214" s="802"/>
      <c r="H214" s="802"/>
      <c r="I214" s="802"/>
      <c r="J214" s="802"/>
    </row>
    <row r="215" spans="1:10" ht="14.25">
      <c r="A215" s="764">
        <v>215</v>
      </c>
      <c r="B215" s="765">
        <v>41457</v>
      </c>
      <c r="C215" s="764">
        <v>132</v>
      </c>
      <c r="D215" s="766" t="s">
        <v>888</v>
      </c>
      <c r="E215" s="766" t="s">
        <v>782</v>
      </c>
      <c r="F215" s="766" t="s">
        <v>783</v>
      </c>
      <c r="G215" s="764">
        <v>31</v>
      </c>
      <c r="H215" s="764" t="s">
        <v>876</v>
      </c>
      <c r="I215" s="764" t="s">
        <v>785</v>
      </c>
      <c r="J215" s="820">
        <v>-900</v>
      </c>
    </row>
    <row r="216" spans="1:10" ht="14.25">
      <c r="A216" s="766"/>
      <c r="B216" s="765"/>
      <c r="C216" s="764"/>
      <c r="D216" s="766"/>
      <c r="E216" s="766" t="s">
        <v>786</v>
      </c>
      <c r="F216" s="766" t="s">
        <v>787</v>
      </c>
      <c r="G216" s="764">
        <v>31</v>
      </c>
      <c r="H216" s="764" t="s">
        <v>889</v>
      </c>
      <c r="I216" s="764" t="s">
        <v>785</v>
      </c>
      <c r="J216" s="820">
        <v>400</v>
      </c>
    </row>
    <row r="217" spans="1:10" ht="14.25">
      <c r="A217" s="807"/>
      <c r="B217" s="765"/>
      <c r="C217" s="764"/>
      <c r="D217" s="766"/>
      <c r="E217" s="766"/>
      <c r="F217" s="766"/>
      <c r="G217" s="764"/>
      <c r="H217" s="764" t="s">
        <v>890</v>
      </c>
      <c r="I217" s="764" t="s">
        <v>785</v>
      </c>
      <c r="J217" s="820">
        <v>500</v>
      </c>
    </row>
    <row r="218" spans="1:10" ht="15">
      <c r="A218" s="793" t="s">
        <v>891</v>
      </c>
      <c r="B218" s="821"/>
      <c r="C218" s="822">
        <v>132</v>
      </c>
      <c r="D218" s="821"/>
      <c r="E218" s="821"/>
      <c r="F218" s="821"/>
      <c r="G218" s="822">
        <v>31</v>
      </c>
      <c r="H218" s="823"/>
      <c r="I218" s="823"/>
      <c r="J218" s="824">
        <f>SUM(J215:J217)</f>
        <v>0</v>
      </c>
    </row>
    <row r="219" spans="1:10">
      <c r="A219" s="164"/>
      <c r="B219" s="164"/>
      <c r="C219" s="825"/>
      <c r="D219" s="164"/>
      <c r="E219" s="164"/>
      <c r="F219" s="164"/>
      <c r="G219" s="164"/>
      <c r="H219" s="164"/>
      <c r="I219" s="164"/>
      <c r="J219" s="164"/>
    </row>
    <row r="220" spans="1:10" ht="14.25">
      <c r="A220" s="764">
        <v>222</v>
      </c>
      <c r="B220" s="765">
        <v>41464</v>
      </c>
      <c r="C220" s="764">
        <v>132</v>
      </c>
      <c r="D220" s="766" t="s">
        <v>892</v>
      </c>
      <c r="E220" s="766" t="s">
        <v>782</v>
      </c>
      <c r="F220" s="766" t="s">
        <v>783</v>
      </c>
      <c r="G220" s="764">
        <v>35</v>
      </c>
      <c r="H220" s="764" t="s">
        <v>799</v>
      </c>
      <c r="I220" s="764" t="s">
        <v>785</v>
      </c>
      <c r="J220" s="820">
        <v>-1500</v>
      </c>
    </row>
    <row r="221" spans="1:10" ht="14.25">
      <c r="A221" s="766"/>
      <c r="B221" s="765"/>
      <c r="C221" s="766"/>
      <c r="D221" s="766"/>
      <c r="E221" s="766" t="s">
        <v>786</v>
      </c>
      <c r="F221" s="766" t="s">
        <v>787</v>
      </c>
      <c r="G221" s="764">
        <v>35</v>
      </c>
      <c r="H221" s="764" t="s">
        <v>812</v>
      </c>
      <c r="I221" s="764" t="s">
        <v>785</v>
      </c>
      <c r="J221" s="820">
        <v>500</v>
      </c>
    </row>
    <row r="222" spans="1:10" ht="14.25">
      <c r="A222" s="807"/>
      <c r="B222" s="765"/>
      <c r="C222" s="766"/>
      <c r="D222" s="766"/>
      <c r="E222" s="766"/>
      <c r="F222" s="766"/>
      <c r="G222" s="764"/>
      <c r="H222" s="764" t="s">
        <v>893</v>
      </c>
      <c r="I222" s="764" t="s">
        <v>785</v>
      </c>
      <c r="J222" s="820">
        <v>1000</v>
      </c>
    </row>
    <row r="223" spans="1:10" ht="15">
      <c r="A223" s="793" t="s">
        <v>894</v>
      </c>
      <c r="B223" s="821"/>
      <c r="C223" s="822">
        <v>132</v>
      </c>
      <c r="D223" s="823"/>
      <c r="E223" s="823"/>
      <c r="F223" s="823"/>
      <c r="G223" s="822">
        <v>35</v>
      </c>
      <c r="H223" s="823"/>
      <c r="I223" s="823"/>
      <c r="J223" s="824">
        <f>SUM(J220:J222)</f>
        <v>0</v>
      </c>
    </row>
    <row r="224" spans="1:10">
      <c r="A224" s="164"/>
      <c r="B224" s="164"/>
      <c r="C224" s="825"/>
      <c r="D224" s="164"/>
      <c r="E224" s="164"/>
      <c r="F224" s="164"/>
      <c r="G224" s="164"/>
      <c r="H224" s="164"/>
      <c r="I224" s="164"/>
      <c r="J224" s="164"/>
    </row>
    <row r="225" spans="1:10" ht="14.25">
      <c r="A225" s="764">
        <v>223</v>
      </c>
      <c r="B225" s="765">
        <v>41464</v>
      </c>
      <c r="C225" s="764">
        <v>132</v>
      </c>
      <c r="D225" s="766" t="s">
        <v>895</v>
      </c>
      <c r="E225" s="766" t="s">
        <v>782</v>
      </c>
      <c r="F225" s="766" t="s">
        <v>783</v>
      </c>
      <c r="G225" s="764">
        <v>35</v>
      </c>
      <c r="H225" s="764" t="s">
        <v>816</v>
      </c>
      <c r="I225" s="764" t="s">
        <v>817</v>
      </c>
      <c r="J225" s="820">
        <v>-16800</v>
      </c>
    </row>
    <row r="226" spans="1:10" ht="14.25">
      <c r="A226" s="766"/>
      <c r="B226" s="765"/>
      <c r="C226" s="766"/>
      <c r="D226" s="766"/>
      <c r="E226" s="766" t="s">
        <v>786</v>
      </c>
      <c r="F226" s="766" t="s">
        <v>787</v>
      </c>
      <c r="G226" s="764">
        <v>35</v>
      </c>
      <c r="H226" s="764" t="s">
        <v>896</v>
      </c>
      <c r="I226" s="764" t="s">
        <v>785</v>
      </c>
      <c r="J226" s="820">
        <v>16800</v>
      </c>
    </row>
    <row r="227" spans="1:10" ht="15">
      <c r="A227" s="793" t="s">
        <v>897</v>
      </c>
      <c r="B227" s="821"/>
      <c r="C227" s="822">
        <v>132</v>
      </c>
      <c r="D227" s="823"/>
      <c r="E227" s="823"/>
      <c r="F227" s="823"/>
      <c r="G227" s="822">
        <v>35</v>
      </c>
      <c r="H227" s="823"/>
      <c r="I227" s="823"/>
      <c r="J227" s="824">
        <f>SUM(J225:J226)</f>
        <v>0</v>
      </c>
    </row>
    <row r="228" spans="1:10">
      <c r="A228" s="826"/>
      <c r="B228" s="826"/>
      <c r="C228" s="826"/>
      <c r="D228" s="826"/>
      <c r="E228" s="826"/>
      <c r="F228" s="826"/>
      <c r="G228" s="826"/>
      <c r="H228" s="826"/>
      <c r="I228" s="826"/>
      <c r="J228" s="826"/>
    </row>
    <row r="229" spans="1:10" ht="14.25">
      <c r="A229" s="764">
        <v>231</v>
      </c>
      <c r="B229" s="806">
        <v>41470</v>
      </c>
      <c r="C229" s="764" t="s">
        <v>810</v>
      </c>
      <c r="D229" s="766" t="s">
        <v>898</v>
      </c>
      <c r="E229" s="764" t="s">
        <v>786</v>
      </c>
      <c r="F229" s="766" t="s">
        <v>783</v>
      </c>
      <c r="G229" s="764" t="s">
        <v>886</v>
      </c>
      <c r="H229" s="764" t="s">
        <v>899</v>
      </c>
      <c r="I229" s="764" t="s">
        <v>785</v>
      </c>
      <c r="J229" s="820">
        <v>68124</v>
      </c>
    </row>
    <row r="230" spans="1:10" ht="14.25">
      <c r="A230" s="766"/>
      <c r="B230" s="806"/>
      <c r="C230" s="764"/>
      <c r="D230" s="766"/>
      <c r="E230" s="764"/>
      <c r="F230" s="766" t="s">
        <v>787</v>
      </c>
      <c r="G230" s="764"/>
      <c r="H230" s="764" t="s">
        <v>866</v>
      </c>
      <c r="I230" s="764" t="s">
        <v>785</v>
      </c>
      <c r="J230" s="820">
        <v>6813</v>
      </c>
    </row>
    <row r="231" spans="1:10" ht="14.25">
      <c r="A231" s="766"/>
      <c r="B231" s="806"/>
      <c r="C231" s="764"/>
      <c r="D231" s="766"/>
      <c r="E231" s="764"/>
      <c r="F231" s="766"/>
      <c r="G231" s="764"/>
      <c r="H231" s="764" t="s">
        <v>859</v>
      </c>
      <c r="I231" s="764" t="s">
        <v>785</v>
      </c>
      <c r="J231" s="820">
        <v>954</v>
      </c>
    </row>
    <row r="232" spans="1:10" ht="14.25">
      <c r="A232" s="766"/>
      <c r="B232" s="806"/>
      <c r="C232" s="764"/>
      <c r="D232" s="766"/>
      <c r="E232" s="764"/>
      <c r="F232" s="766"/>
      <c r="G232" s="764"/>
      <c r="H232" s="764" t="s">
        <v>860</v>
      </c>
      <c r="I232" s="764" t="s">
        <v>785</v>
      </c>
      <c r="J232" s="820">
        <v>9538</v>
      </c>
    </row>
    <row r="233" spans="1:10" ht="14.25">
      <c r="A233" s="766"/>
      <c r="B233" s="806"/>
      <c r="C233" s="764"/>
      <c r="D233" s="766"/>
      <c r="E233" s="764"/>
      <c r="F233" s="766"/>
      <c r="G233" s="764"/>
      <c r="H233" s="764" t="s">
        <v>861</v>
      </c>
      <c r="I233" s="764" t="s">
        <v>785</v>
      </c>
      <c r="J233" s="820">
        <v>545</v>
      </c>
    </row>
    <row r="234" spans="1:10" ht="14.25">
      <c r="A234" s="766"/>
      <c r="B234" s="806"/>
      <c r="C234" s="764"/>
      <c r="D234" s="766"/>
      <c r="E234" s="764"/>
      <c r="F234" s="766"/>
      <c r="G234" s="764"/>
      <c r="H234" s="764" t="s">
        <v>862</v>
      </c>
      <c r="I234" s="764" t="s">
        <v>785</v>
      </c>
      <c r="J234" s="820">
        <v>2044</v>
      </c>
    </row>
    <row r="235" spans="1:10" ht="14.25">
      <c r="A235" s="766"/>
      <c r="B235" s="806"/>
      <c r="C235" s="764"/>
      <c r="D235" s="766"/>
      <c r="E235" s="764"/>
      <c r="F235" s="766"/>
      <c r="G235" s="764"/>
      <c r="H235" s="764" t="s">
        <v>863</v>
      </c>
      <c r="I235" s="764" t="s">
        <v>785</v>
      </c>
      <c r="J235" s="820">
        <v>682</v>
      </c>
    </row>
    <row r="236" spans="1:10" ht="14.25">
      <c r="A236" s="766"/>
      <c r="B236" s="806"/>
      <c r="C236" s="764"/>
      <c r="D236" s="766"/>
      <c r="E236" s="764"/>
      <c r="F236" s="766"/>
      <c r="G236" s="764"/>
      <c r="H236" s="764" t="s">
        <v>864</v>
      </c>
      <c r="I236" s="764" t="s">
        <v>785</v>
      </c>
      <c r="J236" s="820">
        <v>171</v>
      </c>
    </row>
    <row r="237" spans="1:10" ht="14.25">
      <c r="A237" s="766"/>
      <c r="B237" s="806"/>
      <c r="C237" s="764"/>
      <c r="D237" s="766"/>
      <c r="E237" s="764"/>
      <c r="F237" s="766"/>
      <c r="G237" s="764"/>
      <c r="H237" s="764" t="s">
        <v>865</v>
      </c>
      <c r="I237" s="764" t="s">
        <v>785</v>
      </c>
      <c r="J237" s="820">
        <v>3236</v>
      </c>
    </row>
    <row r="238" spans="1:10" ht="14.25">
      <c r="A238" s="766"/>
      <c r="B238" s="806"/>
      <c r="C238" s="764"/>
      <c r="D238" s="766"/>
      <c r="E238" s="764"/>
      <c r="F238" s="766"/>
      <c r="G238" s="764"/>
      <c r="H238" s="764" t="s">
        <v>875</v>
      </c>
      <c r="I238" s="764" t="s">
        <v>785</v>
      </c>
      <c r="J238" s="820">
        <v>2044</v>
      </c>
    </row>
    <row r="239" spans="1:10" ht="14.25">
      <c r="A239" s="827"/>
      <c r="B239" s="828"/>
      <c r="C239" s="829" t="s">
        <v>810</v>
      </c>
      <c r="D239" s="827"/>
      <c r="E239" s="829"/>
      <c r="F239" s="827"/>
      <c r="G239" s="812" t="s">
        <v>886</v>
      </c>
      <c r="H239" s="764"/>
      <c r="I239" s="764"/>
      <c r="J239" s="820">
        <f>SUM(J229:J238)</f>
        <v>94151</v>
      </c>
    </row>
    <row r="240" spans="1:10" ht="14.25">
      <c r="A240" s="766"/>
      <c r="B240" s="806"/>
      <c r="C240" s="764" t="s">
        <v>810</v>
      </c>
      <c r="D240" s="766"/>
      <c r="E240" s="764" t="s">
        <v>786</v>
      </c>
      <c r="F240" s="766"/>
      <c r="G240" s="773" t="s">
        <v>900</v>
      </c>
      <c r="H240" s="764" t="s">
        <v>899</v>
      </c>
      <c r="I240" s="764" t="s">
        <v>785</v>
      </c>
      <c r="J240" s="820">
        <v>24330</v>
      </c>
    </row>
    <row r="241" spans="1:10" ht="14.25">
      <c r="A241" s="766"/>
      <c r="B241" s="806"/>
      <c r="C241" s="764"/>
      <c r="D241" s="766"/>
      <c r="E241" s="764"/>
      <c r="F241" s="766"/>
      <c r="G241" s="830"/>
      <c r="H241" s="764" t="s">
        <v>866</v>
      </c>
      <c r="I241" s="764" t="s">
        <v>785</v>
      </c>
      <c r="J241" s="820">
        <v>2433</v>
      </c>
    </row>
    <row r="242" spans="1:10" ht="14.25">
      <c r="A242" s="766"/>
      <c r="B242" s="806"/>
      <c r="C242" s="764"/>
      <c r="D242" s="766"/>
      <c r="E242" s="764"/>
      <c r="F242" s="766"/>
      <c r="G242" s="830"/>
      <c r="H242" s="764" t="s">
        <v>859</v>
      </c>
      <c r="I242" s="764" t="s">
        <v>785</v>
      </c>
      <c r="J242" s="820">
        <v>341</v>
      </c>
    </row>
    <row r="243" spans="1:10" ht="14.25">
      <c r="A243" s="766"/>
      <c r="B243" s="806"/>
      <c r="C243" s="764"/>
      <c r="D243" s="766"/>
      <c r="E243" s="764"/>
      <c r="F243" s="766"/>
      <c r="G243" s="830"/>
      <c r="H243" s="764" t="s">
        <v>860</v>
      </c>
      <c r="I243" s="764" t="s">
        <v>785</v>
      </c>
      <c r="J243" s="820">
        <v>3407</v>
      </c>
    </row>
    <row r="244" spans="1:10" ht="14.25">
      <c r="A244" s="766"/>
      <c r="B244" s="806"/>
      <c r="C244" s="764"/>
      <c r="D244" s="766"/>
      <c r="E244" s="764"/>
      <c r="F244" s="766"/>
      <c r="G244" s="830"/>
      <c r="H244" s="764" t="s">
        <v>861</v>
      </c>
      <c r="I244" s="764" t="s">
        <v>785</v>
      </c>
      <c r="J244" s="820">
        <v>195</v>
      </c>
    </row>
    <row r="245" spans="1:10" ht="14.25">
      <c r="A245" s="766"/>
      <c r="B245" s="806"/>
      <c r="C245" s="764"/>
      <c r="D245" s="766"/>
      <c r="E245" s="764"/>
      <c r="F245" s="766"/>
      <c r="G245" s="830"/>
      <c r="H245" s="764" t="s">
        <v>862</v>
      </c>
      <c r="I245" s="764" t="s">
        <v>785</v>
      </c>
      <c r="J245" s="820">
        <v>730</v>
      </c>
    </row>
    <row r="246" spans="1:10" ht="14.25">
      <c r="A246" s="766"/>
      <c r="B246" s="806"/>
      <c r="C246" s="764"/>
      <c r="D246" s="766"/>
      <c r="E246" s="764"/>
      <c r="F246" s="766"/>
      <c r="G246" s="830"/>
      <c r="H246" s="764" t="s">
        <v>863</v>
      </c>
      <c r="I246" s="764" t="s">
        <v>785</v>
      </c>
      <c r="J246" s="820">
        <v>244</v>
      </c>
    </row>
    <row r="247" spans="1:10" ht="14.25">
      <c r="A247" s="766"/>
      <c r="B247" s="806"/>
      <c r="C247" s="764"/>
      <c r="D247" s="766"/>
      <c r="E247" s="764"/>
      <c r="F247" s="766"/>
      <c r="G247" s="830"/>
      <c r="H247" s="764" t="s">
        <v>864</v>
      </c>
      <c r="I247" s="764" t="s">
        <v>785</v>
      </c>
      <c r="J247" s="820">
        <v>61</v>
      </c>
    </row>
    <row r="248" spans="1:10" ht="14.25">
      <c r="A248" s="766"/>
      <c r="B248" s="806"/>
      <c r="C248" s="764"/>
      <c r="D248" s="766"/>
      <c r="E248" s="764"/>
      <c r="F248" s="766"/>
      <c r="G248" s="830"/>
      <c r="H248" s="764" t="s">
        <v>865</v>
      </c>
      <c r="I248" s="764" t="s">
        <v>785</v>
      </c>
      <c r="J248" s="820">
        <v>1156</v>
      </c>
    </row>
    <row r="249" spans="1:10" ht="14.25">
      <c r="A249" s="766"/>
      <c r="B249" s="806"/>
      <c r="C249" s="764"/>
      <c r="D249" s="766"/>
      <c r="E249" s="764"/>
      <c r="F249" s="766"/>
      <c r="G249" s="830"/>
      <c r="H249" s="764" t="s">
        <v>875</v>
      </c>
      <c r="I249" s="764" t="s">
        <v>785</v>
      </c>
      <c r="J249" s="820">
        <v>730</v>
      </c>
    </row>
    <row r="250" spans="1:10" ht="14.25">
      <c r="A250" s="827"/>
      <c r="B250" s="828"/>
      <c r="C250" s="829" t="s">
        <v>810</v>
      </c>
      <c r="D250" s="827"/>
      <c r="E250" s="829"/>
      <c r="F250" s="827"/>
      <c r="G250" s="831" t="s">
        <v>900</v>
      </c>
      <c r="H250" s="829"/>
      <c r="I250" s="829"/>
      <c r="J250" s="832">
        <f>SUM(J240:J249)</f>
        <v>33627</v>
      </c>
    </row>
    <row r="251" spans="1:10" ht="14.25">
      <c r="A251" s="766"/>
      <c r="B251" s="806"/>
      <c r="C251" s="764" t="s">
        <v>810</v>
      </c>
      <c r="D251" s="766"/>
      <c r="E251" s="764" t="s">
        <v>786</v>
      </c>
      <c r="F251" s="766"/>
      <c r="G251" s="773" t="s">
        <v>885</v>
      </c>
      <c r="H251" s="764" t="s">
        <v>899</v>
      </c>
      <c r="I251" s="764" t="s">
        <v>785</v>
      </c>
      <c r="J251" s="820">
        <v>4866</v>
      </c>
    </row>
    <row r="252" spans="1:10" ht="14.25">
      <c r="A252" s="766"/>
      <c r="B252" s="806"/>
      <c r="C252" s="764"/>
      <c r="D252" s="766"/>
      <c r="E252" s="764"/>
      <c r="F252" s="766"/>
      <c r="G252" s="773"/>
      <c r="H252" s="764" t="s">
        <v>866</v>
      </c>
      <c r="I252" s="764" t="s">
        <v>785</v>
      </c>
      <c r="J252" s="820">
        <v>487</v>
      </c>
    </row>
    <row r="253" spans="1:10" ht="14.25">
      <c r="A253" s="766"/>
      <c r="B253" s="806"/>
      <c r="C253" s="764"/>
      <c r="D253" s="766"/>
      <c r="E253" s="764"/>
      <c r="F253" s="766"/>
      <c r="G253" s="773"/>
      <c r="H253" s="764" t="s">
        <v>859</v>
      </c>
      <c r="I253" s="764" t="s">
        <v>785</v>
      </c>
      <c r="J253" s="820">
        <v>69</v>
      </c>
    </row>
    <row r="254" spans="1:10" ht="14.25">
      <c r="A254" s="766"/>
      <c r="B254" s="806"/>
      <c r="C254" s="764"/>
      <c r="D254" s="766"/>
      <c r="E254" s="764"/>
      <c r="F254" s="766"/>
      <c r="G254" s="773"/>
      <c r="H254" s="764" t="s">
        <v>860</v>
      </c>
      <c r="I254" s="764" t="s">
        <v>785</v>
      </c>
      <c r="J254" s="820">
        <v>682</v>
      </c>
    </row>
    <row r="255" spans="1:10" ht="14.25">
      <c r="A255" s="766"/>
      <c r="B255" s="806"/>
      <c r="C255" s="764"/>
      <c r="D255" s="766"/>
      <c r="E255" s="764"/>
      <c r="F255" s="766"/>
      <c r="G255" s="773"/>
      <c r="H255" s="764" t="s">
        <v>861</v>
      </c>
      <c r="I255" s="764" t="s">
        <v>785</v>
      </c>
      <c r="J255" s="820">
        <v>39</v>
      </c>
    </row>
    <row r="256" spans="1:10" ht="14.25">
      <c r="A256" s="766"/>
      <c r="B256" s="806"/>
      <c r="C256" s="764"/>
      <c r="D256" s="766"/>
      <c r="E256" s="764"/>
      <c r="F256" s="766"/>
      <c r="G256" s="773"/>
      <c r="H256" s="764" t="s">
        <v>862</v>
      </c>
      <c r="I256" s="764" t="s">
        <v>785</v>
      </c>
      <c r="J256" s="820">
        <v>146</v>
      </c>
    </row>
    <row r="257" spans="1:10" ht="14.25">
      <c r="A257" s="766"/>
      <c r="B257" s="806"/>
      <c r="C257" s="764"/>
      <c r="D257" s="766"/>
      <c r="E257" s="764"/>
      <c r="F257" s="766"/>
      <c r="G257" s="773"/>
      <c r="H257" s="764" t="s">
        <v>863</v>
      </c>
      <c r="I257" s="764" t="s">
        <v>785</v>
      </c>
      <c r="J257" s="820">
        <v>49</v>
      </c>
    </row>
    <row r="258" spans="1:10" ht="14.25">
      <c r="A258" s="766"/>
      <c r="B258" s="806"/>
      <c r="C258" s="764"/>
      <c r="D258" s="766"/>
      <c r="E258" s="764"/>
      <c r="F258" s="766"/>
      <c r="G258" s="773"/>
      <c r="H258" s="764" t="s">
        <v>864</v>
      </c>
      <c r="I258" s="764" t="s">
        <v>785</v>
      </c>
      <c r="J258" s="820">
        <v>13</v>
      </c>
    </row>
    <row r="259" spans="1:10" ht="14.25">
      <c r="A259" s="766"/>
      <c r="B259" s="806"/>
      <c r="C259" s="764"/>
      <c r="D259" s="766"/>
      <c r="E259" s="764"/>
      <c r="F259" s="766"/>
      <c r="G259" s="773"/>
      <c r="H259" s="764" t="s">
        <v>865</v>
      </c>
      <c r="I259" s="764" t="s">
        <v>785</v>
      </c>
      <c r="J259" s="820">
        <v>232</v>
      </c>
    </row>
    <row r="260" spans="1:10" ht="14.25">
      <c r="A260" s="766"/>
      <c r="B260" s="806"/>
      <c r="C260" s="764"/>
      <c r="D260" s="766"/>
      <c r="E260" s="764"/>
      <c r="F260" s="766"/>
      <c r="G260" s="773"/>
      <c r="H260" s="764" t="s">
        <v>875</v>
      </c>
      <c r="I260" s="764" t="s">
        <v>785</v>
      </c>
      <c r="J260" s="820">
        <v>146</v>
      </c>
    </row>
    <row r="261" spans="1:10" ht="14.25">
      <c r="A261" s="827"/>
      <c r="B261" s="828"/>
      <c r="C261" s="829">
        <v>132</v>
      </c>
      <c r="D261" s="827"/>
      <c r="E261" s="829"/>
      <c r="F261" s="827"/>
      <c r="G261" s="831" t="s">
        <v>885</v>
      </c>
      <c r="H261" s="833"/>
      <c r="I261" s="833"/>
      <c r="J261" s="832">
        <f>SUM(J251:J260)</f>
        <v>6729</v>
      </c>
    </row>
    <row r="262" spans="1:10" ht="14.25">
      <c r="A262" s="766"/>
      <c r="B262" s="806"/>
      <c r="C262" s="764" t="s">
        <v>810</v>
      </c>
      <c r="D262" s="766"/>
      <c r="E262" s="764" t="s">
        <v>786</v>
      </c>
      <c r="F262" s="766"/>
      <c r="G262" s="773" t="s">
        <v>901</v>
      </c>
      <c r="H262" s="764" t="s">
        <v>899</v>
      </c>
      <c r="I262" s="764" t="s">
        <v>785</v>
      </c>
      <c r="J262" s="820">
        <v>9732</v>
      </c>
    </row>
    <row r="263" spans="1:10" ht="14.25">
      <c r="A263" s="766"/>
      <c r="B263" s="806"/>
      <c r="C263" s="764"/>
      <c r="D263" s="766"/>
      <c r="E263" s="764"/>
      <c r="F263" s="766"/>
      <c r="G263" s="773"/>
      <c r="H263" s="764" t="s">
        <v>866</v>
      </c>
      <c r="I263" s="764" t="s">
        <v>785</v>
      </c>
      <c r="J263" s="820">
        <v>974</v>
      </c>
    </row>
    <row r="264" spans="1:10" ht="14.25">
      <c r="A264" s="766"/>
      <c r="B264" s="806"/>
      <c r="C264" s="764"/>
      <c r="D264" s="766"/>
      <c r="E264" s="764"/>
      <c r="F264" s="766"/>
      <c r="G264" s="773"/>
      <c r="H264" s="764" t="s">
        <v>859</v>
      </c>
      <c r="I264" s="764" t="s">
        <v>785</v>
      </c>
      <c r="J264" s="820">
        <v>137</v>
      </c>
    </row>
    <row r="265" spans="1:10" ht="14.25">
      <c r="A265" s="766"/>
      <c r="B265" s="806"/>
      <c r="C265" s="764"/>
      <c r="D265" s="766"/>
      <c r="E265" s="764"/>
      <c r="F265" s="766"/>
      <c r="G265" s="773"/>
      <c r="H265" s="764" t="s">
        <v>860</v>
      </c>
      <c r="I265" s="764" t="s">
        <v>785</v>
      </c>
      <c r="J265" s="820">
        <v>1363</v>
      </c>
    </row>
    <row r="266" spans="1:10" ht="14.25">
      <c r="A266" s="766"/>
      <c r="B266" s="806"/>
      <c r="C266" s="764"/>
      <c r="D266" s="766"/>
      <c r="E266" s="764"/>
      <c r="F266" s="766"/>
      <c r="G266" s="773"/>
      <c r="H266" s="764" t="s">
        <v>861</v>
      </c>
      <c r="I266" s="764" t="s">
        <v>785</v>
      </c>
      <c r="J266" s="820">
        <v>78</v>
      </c>
    </row>
    <row r="267" spans="1:10" ht="14.25">
      <c r="A267" s="766"/>
      <c r="B267" s="806"/>
      <c r="C267" s="764"/>
      <c r="D267" s="766"/>
      <c r="E267" s="764"/>
      <c r="F267" s="766"/>
      <c r="G267" s="773"/>
      <c r="H267" s="764" t="s">
        <v>862</v>
      </c>
      <c r="I267" s="764" t="s">
        <v>785</v>
      </c>
      <c r="J267" s="820">
        <v>292</v>
      </c>
    </row>
    <row r="268" spans="1:10" ht="14.25">
      <c r="A268" s="766"/>
      <c r="B268" s="806"/>
      <c r="C268" s="764"/>
      <c r="D268" s="766"/>
      <c r="E268" s="764"/>
      <c r="F268" s="766"/>
      <c r="G268" s="773"/>
      <c r="H268" s="764" t="s">
        <v>863</v>
      </c>
      <c r="I268" s="764" t="s">
        <v>785</v>
      </c>
      <c r="J268" s="820">
        <v>98</v>
      </c>
    </row>
    <row r="269" spans="1:10" ht="14.25">
      <c r="A269" s="766"/>
      <c r="B269" s="806"/>
      <c r="C269" s="764"/>
      <c r="D269" s="766"/>
      <c r="E269" s="764"/>
      <c r="F269" s="766"/>
      <c r="G269" s="773"/>
      <c r="H269" s="764" t="s">
        <v>864</v>
      </c>
      <c r="I269" s="764" t="s">
        <v>785</v>
      </c>
      <c r="J269" s="820">
        <v>25</v>
      </c>
    </row>
    <row r="270" spans="1:10" ht="14.25">
      <c r="A270" s="766"/>
      <c r="B270" s="806"/>
      <c r="C270" s="764"/>
      <c r="D270" s="766"/>
      <c r="E270" s="764"/>
      <c r="F270" s="766"/>
      <c r="G270" s="773"/>
      <c r="H270" s="764" t="s">
        <v>865</v>
      </c>
      <c r="I270" s="764" t="s">
        <v>785</v>
      </c>
      <c r="J270" s="820">
        <v>463</v>
      </c>
    </row>
    <row r="271" spans="1:10" ht="14.25">
      <c r="A271" s="766"/>
      <c r="B271" s="806"/>
      <c r="C271" s="764"/>
      <c r="D271" s="766"/>
      <c r="E271" s="764"/>
      <c r="F271" s="766"/>
      <c r="G271" s="773"/>
      <c r="H271" s="764" t="s">
        <v>875</v>
      </c>
      <c r="I271" s="764" t="s">
        <v>785</v>
      </c>
      <c r="J271" s="820">
        <v>292</v>
      </c>
    </row>
    <row r="272" spans="1:10" ht="14.25">
      <c r="A272" s="827"/>
      <c r="B272" s="828"/>
      <c r="C272" s="829" t="s">
        <v>810</v>
      </c>
      <c r="D272" s="827"/>
      <c r="E272" s="829"/>
      <c r="F272" s="827"/>
      <c r="G272" s="831" t="s">
        <v>901</v>
      </c>
      <c r="H272" s="833"/>
      <c r="I272" s="833"/>
      <c r="J272" s="832">
        <f>SUM(J262:J271)</f>
        <v>13454</v>
      </c>
    </row>
    <row r="273" spans="1:10" ht="14.25">
      <c r="A273" s="766"/>
      <c r="B273" s="806"/>
      <c r="C273" s="764" t="s">
        <v>810</v>
      </c>
      <c r="D273" s="766"/>
      <c r="E273" s="764" t="s">
        <v>786</v>
      </c>
      <c r="F273" s="766"/>
      <c r="G273" s="773" t="s">
        <v>902</v>
      </c>
      <c r="H273" s="764" t="s">
        <v>899</v>
      </c>
      <c r="I273" s="764" t="s">
        <v>785</v>
      </c>
      <c r="J273" s="820">
        <v>4866</v>
      </c>
    </row>
    <row r="274" spans="1:10" ht="14.25">
      <c r="A274" s="766"/>
      <c r="B274" s="806"/>
      <c r="C274" s="764"/>
      <c r="D274" s="766"/>
      <c r="E274" s="764"/>
      <c r="F274" s="766"/>
      <c r="G274" s="773"/>
      <c r="H274" s="764" t="s">
        <v>866</v>
      </c>
      <c r="I274" s="764" t="s">
        <v>785</v>
      </c>
      <c r="J274" s="820">
        <v>487</v>
      </c>
    </row>
    <row r="275" spans="1:10" ht="14.25">
      <c r="A275" s="766"/>
      <c r="B275" s="806"/>
      <c r="C275" s="764"/>
      <c r="D275" s="766"/>
      <c r="E275" s="764"/>
      <c r="F275" s="766"/>
      <c r="G275" s="773"/>
      <c r="H275" s="764" t="s">
        <v>859</v>
      </c>
      <c r="I275" s="764" t="s">
        <v>785</v>
      </c>
      <c r="J275" s="820">
        <v>69</v>
      </c>
    </row>
    <row r="276" spans="1:10" ht="14.25">
      <c r="A276" s="766"/>
      <c r="B276" s="806"/>
      <c r="C276" s="764"/>
      <c r="D276" s="766"/>
      <c r="E276" s="764"/>
      <c r="F276" s="766"/>
      <c r="G276" s="773"/>
      <c r="H276" s="764" t="s">
        <v>860</v>
      </c>
      <c r="I276" s="764" t="s">
        <v>785</v>
      </c>
      <c r="J276" s="820">
        <v>682</v>
      </c>
    </row>
    <row r="277" spans="1:10" ht="14.25">
      <c r="A277" s="766"/>
      <c r="B277" s="806"/>
      <c r="C277" s="764"/>
      <c r="D277" s="766"/>
      <c r="E277" s="764"/>
      <c r="F277" s="766"/>
      <c r="G277" s="773"/>
      <c r="H277" s="764" t="s">
        <v>861</v>
      </c>
      <c r="I277" s="764" t="s">
        <v>785</v>
      </c>
      <c r="J277" s="820">
        <v>39</v>
      </c>
    </row>
    <row r="278" spans="1:10" ht="14.25">
      <c r="A278" s="766"/>
      <c r="B278" s="806"/>
      <c r="C278" s="764"/>
      <c r="D278" s="766"/>
      <c r="E278" s="764"/>
      <c r="F278" s="766"/>
      <c r="G278" s="773"/>
      <c r="H278" s="764" t="s">
        <v>862</v>
      </c>
      <c r="I278" s="764" t="s">
        <v>785</v>
      </c>
      <c r="J278" s="820">
        <v>146</v>
      </c>
    </row>
    <row r="279" spans="1:10" ht="14.25">
      <c r="A279" s="766"/>
      <c r="B279" s="806"/>
      <c r="C279" s="764"/>
      <c r="D279" s="766"/>
      <c r="E279" s="764"/>
      <c r="F279" s="766"/>
      <c r="G279" s="773"/>
      <c r="H279" s="764" t="s">
        <v>863</v>
      </c>
      <c r="I279" s="764" t="s">
        <v>785</v>
      </c>
      <c r="J279" s="820">
        <v>49</v>
      </c>
    </row>
    <row r="280" spans="1:10" ht="14.25">
      <c r="A280" s="766"/>
      <c r="B280" s="806"/>
      <c r="C280" s="764"/>
      <c r="D280" s="766"/>
      <c r="E280" s="764"/>
      <c r="F280" s="766"/>
      <c r="G280" s="773"/>
      <c r="H280" s="764" t="s">
        <v>864</v>
      </c>
      <c r="I280" s="764" t="s">
        <v>785</v>
      </c>
      <c r="J280" s="820">
        <v>13</v>
      </c>
    </row>
    <row r="281" spans="1:10" ht="14.25">
      <c r="A281" s="766"/>
      <c r="B281" s="806"/>
      <c r="C281" s="764"/>
      <c r="D281" s="766"/>
      <c r="E281" s="764"/>
      <c r="F281" s="766"/>
      <c r="G281" s="773"/>
      <c r="H281" s="764" t="s">
        <v>865</v>
      </c>
      <c r="I281" s="764" t="s">
        <v>785</v>
      </c>
      <c r="J281" s="820">
        <v>232</v>
      </c>
    </row>
    <row r="282" spans="1:10" ht="14.25">
      <c r="A282" s="766"/>
      <c r="B282" s="806"/>
      <c r="C282" s="764"/>
      <c r="D282" s="766"/>
      <c r="E282" s="764"/>
      <c r="F282" s="766"/>
      <c r="G282" s="773"/>
      <c r="H282" s="764" t="s">
        <v>875</v>
      </c>
      <c r="I282" s="764" t="s">
        <v>785</v>
      </c>
      <c r="J282" s="820">
        <v>146</v>
      </c>
    </row>
    <row r="283" spans="1:10" ht="14.25">
      <c r="A283" s="827"/>
      <c r="B283" s="828"/>
      <c r="C283" s="829" t="s">
        <v>810</v>
      </c>
      <c r="D283" s="827"/>
      <c r="E283" s="829"/>
      <c r="F283" s="827"/>
      <c r="G283" s="831" t="s">
        <v>902</v>
      </c>
      <c r="H283" s="829"/>
      <c r="I283" s="829"/>
      <c r="J283" s="832">
        <f>SUM(J273:J282)</f>
        <v>6729</v>
      </c>
    </row>
    <row r="284" spans="1:10" ht="14.25">
      <c r="A284" s="766"/>
      <c r="B284" s="806"/>
      <c r="C284" s="764" t="s">
        <v>810</v>
      </c>
      <c r="D284" s="766"/>
      <c r="E284" s="764" t="s">
        <v>786</v>
      </c>
      <c r="F284" s="766"/>
      <c r="G284" s="773" t="s">
        <v>884</v>
      </c>
      <c r="H284" s="764" t="s">
        <v>899</v>
      </c>
      <c r="I284" s="764" t="s">
        <v>785</v>
      </c>
      <c r="J284" s="820">
        <v>4866</v>
      </c>
    </row>
    <row r="285" spans="1:10" ht="14.25">
      <c r="A285" s="766"/>
      <c r="B285" s="806"/>
      <c r="C285" s="764"/>
      <c r="D285" s="766"/>
      <c r="E285" s="764"/>
      <c r="F285" s="766"/>
      <c r="G285" s="773"/>
      <c r="H285" s="764" t="s">
        <v>866</v>
      </c>
      <c r="I285" s="764" t="s">
        <v>785</v>
      </c>
      <c r="J285" s="820">
        <v>487</v>
      </c>
    </row>
    <row r="286" spans="1:10" ht="14.25">
      <c r="A286" s="766"/>
      <c r="B286" s="806"/>
      <c r="C286" s="764"/>
      <c r="D286" s="766"/>
      <c r="E286" s="764"/>
      <c r="F286" s="766"/>
      <c r="G286" s="773"/>
      <c r="H286" s="764" t="s">
        <v>859</v>
      </c>
      <c r="I286" s="764" t="s">
        <v>785</v>
      </c>
      <c r="J286" s="820">
        <v>69</v>
      </c>
    </row>
    <row r="287" spans="1:10" ht="14.25">
      <c r="A287" s="766"/>
      <c r="B287" s="806"/>
      <c r="C287" s="764"/>
      <c r="D287" s="766"/>
      <c r="E287" s="764"/>
      <c r="F287" s="766"/>
      <c r="G287" s="773"/>
      <c r="H287" s="764" t="s">
        <v>860</v>
      </c>
      <c r="I287" s="764" t="s">
        <v>785</v>
      </c>
      <c r="J287" s="820">
        <v>682</v>
      </c>
    </row>
    <row r="288" spans="1:10" ht="14.25">
      <c r="A288" s="766"/>
      <c r="B288" s="806"/>
      <c r="C288" s="764"/>
      <c r="D288" s="766"/>
      <c r="E288" s="764"/>
      <c r="F288" s="766"/>
      <c r="G288" s="773"/>
      <c r="H288" s="764" t="s">
        <v>861</v>
      </c>
      <c r="I288" s="764" t="s">
        <v>785</v>
      </c>
      <c r="J288" s="820">
        <v>39</v>
      </c>
    </row>
    <row r="289" spans="1:10" ht="14.25">
      <c r="A289" s="766"/>
      <c r="B289" s="806"/>
      <c r="C289" s="764"/>
      <c r="D289" s="766"/>
      <c r="E289" s="764"/>
      <c r="F289" s="766"/>
      <c r="G289" s="773"/>
      <c r="H289" s="764" t="s">
        <v>862</v>
      </c>
      <c r="I289" s="764" t="s">
        <v>785</v>
      </c>
      <c r="J289" s="820">
        <v>146</v>
      </c>
    </row>
    <row r="290" spans="1:10" ht="14.25">
      <c r="A290" s="766"/>
      <c r="B290" s="806"/>
      <c r="C290" s="764"/>
      <c r="D290" s="766"/>
      <c r="E290" s="764"/>
      <c r="F290" s="766"/>
      <c r="G290" s="773"/>
      <c r="H290" s="764" t="s">
        <v>863</v>
      </c>
      <c r="I290" s="764" t="s">
        <v>785</v>
      </c>
      <c r="J290" s="820">
        <v>49</v>
      </c>
    </row>
    <row r="291" spans="1:10" ht="14.25">
      <c r="A291" s="766"/>
      <c r="B291" s="806"/>
      <c r="C291" s="764"/>
      <c r="D291" s="766"/>
      <c r="E291" s="764"/>
      <c r="F291" s="766"/>
      <c r="G291" s="773"/>
      <c r="H291" s="764" t="s">
        <v>864</v>
      </c>
      <c r="I291" s="764" t="s">
        <v>785</v>
      </c>
      <c r="J291" s="820">
        <v>13</v>
      </c>
    </row>
    <row r="292" spans="1:10" ht="14.25">
      <c r="A292" s="766"/>
      <c r="B292" s="806"/>
      <c r="C292" s="764"/>
      <c r="D292" s="766"/>
      <c r="E292" s="764"/>
      <c r="F292" s="766"/>
      <c r="G292" s="773"/>
      <c r="H292" s="764" t="s">
        <v>865</v>
      </c>
      <c r="I292" s="764" t="s">
        <v>785</v>
      </c>
      <c r="J292" s="820">
        <v>232</v>
      </c>
    </row>
    <row r="293" spans="1:10" ht="14.25">
      <c r="A293" s="766"/>
      <c r="B293" s="806"/>
      <c r="C293" s="764"/>
      <c r="D293" s="766"/>
      <c r="E293" s="764"/>
      <c r="F293" s="766"/>
      <c r="G293" s="773"/>
      <c r="H293" s="764" t="s">
        <v>875</v>
      </c>
      <c r="I293" s="764" t="s">
        <v>785</v>
      </c>
      <c r="J293" s="820">
        <v>146</v>
      </c>
    </row>
    <row r="294" spans="1:10" ht="14.25">
      <c r="A294" s="827"/>
      <c r="B294" s="828"/>
      <c r="C294" s="829" t="s">
        <v>810</v>
      </c>
      <c r="D294" s="827"/>
      <c r="E294" s="829"/>
      <c r="F294" s="827"/>
      <c r="G294" s="831" t="s">
        <v>884</v>
      </c>
      <c r="H294" s="829"/>
      <c r="I294" s="829"/>
      <c r="J294" s="832">
        <f>SUM(J284:J293)</f>
        <v>6729</v>
      </c>
    </row>
    <row r="295" spans="1:10" ht="14.25">
      <c r="A295" s="766"/>
      <c r="B295" s="806"/>
      <c r="C295" s="764" t="s">
        <v>810</v>
      </c>
      <c r="D295" s="766"/>
      <c r="E295" s="764" t="s">
        <v>786</v>
      </c>
      <c r="F295" s="766"/>
      <c r="G295" s="764">
        <v>110</v>
      </c>
      <c r="H295" s="764" t="s">
        <v>899</v>
      </c>
      <c r="I295" s="764" t="s">
        <v>785</v>
      </c>
      <c r="J295" s="820">
        <v>19464</v>
      </c>
    </row>
    <row r="296" spans="1:10" ht="14.25">
      <c r="A296" s="766"/>
      <c r="B296" s="806"/>
      <c r="C296" s="764"/>
      <c r="D296" s="766"/>
      <c r="E296" s="764"/>
      <c r="F296" s="766"/>
      <c r="G296" s="764"/>
      <c r="H296" s="764" t="s">
        <v>866</v>
      </c>
      <c r="I296" s="764" t="s">
        <v>785</v>
      </c>
      <c r="J296" s="820">
        <v>1947</v>
      </c>
    </row>
    <row r="297" spans="1:10" ht="14.25">
      <c r="A297" s="766"/>
      <c r="B297" s="806"/>
      <c r="C297" s="764"/>
      <c r="D297" s="766"/>
      <c r="E297" s="764"/>
      <c r="F297" s="766"/>
      <c r="G297" s="764"/>
      <c r="H297" s="764" t="s">
        <v>859</v>
      </c>
      <c r="I297" s="764" t="s">
        <v>785</v>
      </c>
      <c r="J297" s="820">
        <v>273</v>
      </c>
    </row>
    <row r="298" spans="1:10" ht="14.25">
      <c r="A298" s="766"/>
      <c r="B298" s="806"/>
      <c r="C298" s="764"/>
      <c r="D298" s="766"/>
      <c r="E298" s="764"/>
      <c r="F298" s="766"/>
      <c r="G298" s="764"/>
      <c r="H298" s="764" t="s">
        <v>860</v>
      </c>
      <c r="I298" s="764" t="s">
        <v>785</v>
      </c>
      <c r="J298" s="820">
        <v>2725</v>
      </c>
    </row>
    <row r="299" spans="1:10" ht="14.25">
      <c r="A299" s="766"/>
      <c r="B299" s="806"/>
      <c r="C299" s="764"/>
      <c r="D299" s="766"/>
      <c r="E299" s="764"/>
      <c r="F299" s="766"/>
      <c r="G299" s="764"/>
      <c r="H299" s="764" t="s">
        <v>861</v>
      </c>
      <c r="I299" s="764" t="s">
        <v>785</v>
      </c>
      <c r="J299" s="820">
        <v>156</v>
      </c>
    </row>
    <row r="300" spans="1:10" ht="14.25">
      <c r="A300" s="766"/>
      <c r="B300" s="806"/>
      <c r="C300" s="764"/>
      <c r="D300" s="766"/>
      <c r="E300" s="764"/>
      <c r="F300" s="766"/>
      <c r="G300" s="764"/>
      <c r="H300" s="764" t="s">
        <v>862</v>
      </c>
      <c r="I300" s="764" t="s">
        <v>785</v>
      </c>
      <c r="J300" s="820">
        <v>584</v>
      </c>
    </row>
    <row r="301" spans="1:10" ht="14.25">
      <c r="A301" s="766"/>
      <c r="B301" s="806"/>
      <c r="C301" s="764"/>
      <c r="D301" s="766"/>
      <c r="E301" s="764"/>
      <c r="F301" s="766"/>
      <c r="G301" s="764"/>
      <c r="H301" s="764" t="s">
        <v>863</v>
      </c>
      <c r="I301" s="764" t="s">
        <v>785</v>
      </c>
      <c r="J301" s="820">
        <v>195</v>
      </c>
    </row>
    <row r="302" spans="1:10" ht="14.25">
      <c r="A302" s="766"/>
      <c r="B302" s="806"/>
      <c r="C302" s="764"/>
      <c r="D302" s="766"/>
      <c r="E302" s="764"/>
      <c r="F302" s="766"/>
      <c r="G302" s="764"/>
      <c r="H302" s="764" t="s">
        <v>864</v>
      </c>
      <c r="I302" s="764" t="s">
        <v>785</v>
      </c>
      <c r="J302" s="820">
        <v>49</v>
      </c>
    </row>
    <row r="303" spans="1:10" ht="14.25">
      <c r="A303" s="766"/>
      <c r="B303" s="806"/>
      <c r="C303" s="764"/>
      <c r="D303" s="766"/>
      <c r="E303" s="764"/>
      <c r="F303" s="766"/>
      <c r="G303" s="764"/>
      <c r="H303" s="764" t="s">
        <v>865</v>
      </c>
      <c r="I303" s="764" t="s">
        <v>785</v>
      </c>
      <c r="J303" s="820">
        <v>925</v>
      </c>
    </row>
    <row r="304" spans="1:10" ht="14.25">
      <c r="A304" s="766"/>
      <c r="B304" s="806"/>
      <c r="C304" s="764"/>
      <c r="D304" s="766"/>
      <c r="E304" s="764"/>
      <c r="F304" s="766"/>
      <c r="G304" s="764"/>
      <c r="H304" s="764" t="s">
        <v>875</v>
      </c>
      <c r="I304" s="764" t="s">
        <v>785</v>
      </c>
      <c r="J304" s="820">
        <v>584</v>
      </c>
    </row>
    <row r="305" spans="1:10" ht="14.25">
      <c r="A305" s="827"/>
      <c r="B305" s="828"/>
      <c r="C305" s="829" t="s">
        <v>810</v>
      </c>
      <c r="D305" s="827"/>
      <c r="E305" s="829"/>
      <c r="F305" s="827"/>
      <c r="G305" s="829">
        <v>110</v>
      </c>
      <c r="H305" s="829"/>
      <c r="I305" s="829"/>
      <c r="J305" s="832">
        <f>SUM(J295:J304)</f>
        <v>26902</v>
      </c>
    </row>
    <row r="306" spans="1:10" ht="14.25">
      <c r="A306" s="766"/>
      <c r="B306" s="806"/>
      <c r="C306" s="764" t="s">
        <v>810</v>
      </c>
      <c r="D306" s="766"/>
      <c r="E306" s="764" t="s">
        <v>786</v>
      </c>
      <c r="F306" s="766"/>
      <c r="G306" s="764">
        <v>120</v>
      </c>
      <c r="H306" s="764" t="s">
        <v>899</v>
      </c>
      <c r="I306" s="764" t="s">
        <v>785</v>
      </c>
      <c r="J306" s="820">
        <v>9732</v>
      </c>
    </row>
    <row r="307" spans="1:10" ht="14.25">
      <c r="A307" s="766"/>
      <c r="B307" s="806"/>
      <c r="C307" s="764"/>
      <c r="D307" s="766"/>
      <c r="E307" s="764"/>
      <c r="F307" s="766"/>
      <c r="G307" s="764"/>
      <c r="H307" s="764" t="s">
        <v>866</v>
      </c>
      <c r="I307" s="764" t="s">
        <v>785</v>
      </c>
      <c r="J307" s="820">
        <v>974</v>
      </c>
    </row>
    <row r="308" spans="1:10" ht="14.25">
      <c r="A308" s="766"/>
      <c r="B308" s="806"/>
      <c r="C308" s="764"/>
      <c r="D308" s="766"/>
      <c r="E308" s="764"/>
      <c r="F308" s="766"/>
      <c r="G308" s="764"/>
      <c r="H308" s="764" t="s">
        <v>859</v>
      </c>
      <c r="I308" s="764" t="s">
        <v>785</v>
      </c>
      <c r="J308" s="820">
        <v>137</v>
      </c>
    </row>
    <row r="309" spans="1:10" ht="14.25">
      <c r="A309" s="766"/>
      <c r="B309" s="806"/>
      <c r="C309" s="764"/>
      <c r="D309" s="766"/>
      <c r="E309" s="764"/>
      <c r="F309" s="766"/>
      <c r="G309" s="764"/>
      <c r="H309" s="764" t="s">
        <v>860</v>
      </c>
      <c r="I309" s="764" t="s">
        <v>785</v>
      </c>
      <c r="J309" s="820">
        <v>1363</v>
      </c>
    </row>
    <row r="310" spans="1:10" ht="14.25">
      <c r="A310" s="766"/>
      <c r="B310" s="806"/>
      <c r="C310" s="764"/>
      <c r="D310" s="766"/>
      <c r="E310" s="764"/>
      <c r="F310" s="766"/>
      <c r="G310" s="764"/>
      <c r="H310" s="764" t="s">
        <v>861</v>
      </c>
      <c r="I310" s="764" t="s">
        <v>785</v>
      </c>
      <c r="J310" s="820">
        <v>78</v>
      </c>
    </row>
    <row r="311" spans="1:10" ht="14.25">
      <c r="A311" s="766"/>
      <c r="B311" s="806"/>
      <c r="C311" s="764"/>
      <c r="D311" s="766"/>
      <c r="E311" s="764"/>
      <c r="F311" s="766"/>
      <c r="G311" s="764"/>
      <c r="H311" s="764" t="s">
        <v>862</v>
      </c>
      <c r="I311" s="764" t="s">
        <v>785</v>
      </c>
      <c r="J311" s="820">
        <v>292</v>
      </c>
    </row>
    <row r="312" spans="1:10" ht="14.25">
      <c r="A312" s="766"/>
      <c r="B312" s="806"/>
      <c r="C312" s="764"/>
      <c r="D312" s="766"/>
      <c r="E312" s="764"/>
      <c r="F312" s="766"/>
      <c r="G312" s="764"/>
      <c r="H312" s="764" t="s">
        <v>863</v>
      </c>
      <c r="I312" s="764" t="s">
        <v>785</v>
      </c>
      <c r="J312" s="820">
        <v>98</v>
      </c>
    </row>
    <row r="313" spans="1:10" ht="14.25">
      <c r="A313" s="766"/>
      <c r="B313" s="806"/>
      <c r="C313" s="764"/>
      <c r="D313" s="766"/>
      <c r="E313" s="764"/>
      <c r="F313" s="766"/>
      <c r="G313" s="764"/>
      <c r="H313" s="764" t="s">
        <v>864</v>
      </c>
      <c r="I313" s="764" t="s">
        <v>785</v>
      </c>
      <c r="J313" s="820">
        <v>25</v>
      </c>
    </row>
    <row r="314" spans="1:10" ht="14.25">
      <c r="A314" s="766"/>
      <c r="B314" s="806"/>
      <c r="C314" s="764"/>
      <c r="D314" s="766"/>
      <c r="E314" s="764"/>
      <c r="F314" s="766"/>
      <c r="G314" s="764"/>
      <c r="H314" s="764" t="s">
        <v>865</v>
      </c>
      <c r="I314" s="764" t="s">
        <v>785</v>
      </c>
      <c r="J314" s="820">
        <v>463</v>
      </c>
    </row>
    <row r="315" spans="1:10" ht="14.25">
      <c r="A315" s="766"/>
      <c r="B315" s="806"/>
      <c r="C315" s="764"/>
      <c r="D315" s="766"/>
      <c r="E315" s="764"/>
      <c r="F315" s="766"/>
      <c r="G315" s="764"/>
      <c r="H315" s="764" t="s">
        <v>875</v>
      </c>
      <c r="I315" s="764" t="s">
        <v>785</v>
      </c>
      <c r="J315" s="820">
        <v>292</v>
      </c>
    </row>
    <row r="316" spans="1:10" ht="14.25">
      <c r="A316" s="827"/>
      <c r="B316" s="828"/>
      <c r="C316" s="829" t="s">
        <v>810</v>
      </c>
      <c r="D316" s="827"/>
      <c r="E316" s="829"/>
      <c r="F316" s="827"/>
      <c r="G316" s="829">
        <v>120</v>
      </c>
      <c r="H316" s="829"/>
      <c r="I316" s="829"/>
      <c r="J316" s="832">
        <f>SUM(J306:J315)</f>
        <v>13454</v>
      </c>
    </row>
    <row r="317" spans="1:10" ht="14.25">
      <c r="A317" s="766"/>
      <c r="B317" s="806"/>
      <c r="C317" s="764" t="s">
        <v>810</v>
      </c>
      <c r="D317" s="766"/>
      <c r="E317" s="764" t="s">
        <v>786</v>
      </c>
      <c r="F317" s="766"/>
      <c r="G317" s="764">
        <v>140</v>
      </c>
      <c r="H317" s="764" t="s">
        <v>899</v>
      </c>
      <c r="I317" s="764" t="s">
        <v>785</v>
      </c>
      <c r="J317" s="820">
        <v>9732</v>
      </c>
    </row>
    <row r="318" spans="1:10" ht="14.25">
      <c r="A318" s="766"/>
      <c r="B318" s="806"/>
      <c r="C318" s="764"/>
      <c r="D318" s="766"/>
      <c r="E318" s="764"/>
      <c r="F318" s="766"/>
      <c r="G318" s="764"/>
      <c r="H318" s="764" t="s">
        <v>866</v>
      </c>
      <c r="I318" s="764" t="s">
        <v>785</v>
      </c>
      <c r="J318" s="820">
        <v>974</v>
      </c>
    </row>
    <row r="319" spans="1:10" ht="14.25">
      <c r="A319" s="766"/>
      <c r="B319" s="806"/>
      <c r="C319" s="764"/>
      <c r="D319" s="766"/>
      <c r="E319" s="764"/>
      <c r="F319" s="766"/>
      <c r="G319" s="764"/>
      <c r="H319" s="764" t="s">
        <v>859</v>
      </c>
      <c r="I319" s="764" t="s">
        <v>785</v>
      </c>
      <c r="J319" s="820">
        <v>137</v>
      </c>
    </row>
    <row r="320" spans="1:10" ht="14.25">
      <c r="A320" s="766"/>
      <c r="B320" s="806"/>
      <c r="C320" s="764"/>
      <c r="D320" s="766"/>
      <c r="E320" s="764"/>
      <c r="F320" s="766"/>
      <c r="G320" s="764"/>
      <c r="H320" s="764" t="s">
        <v>860</v>
      </c>
      <c r="I320" s="764" t="s">
        <v>785</v>
      </c>
      <c r="J320" s="820">
        <v>1363</v>
      </c>
    </row>
    <row r="321" spans="1:10" ht="14.25">
      <c r="A321" s="766"/>
      <c r="B321" s="806"/>
      <c r="C321" s="764"/>
      <c r="D321" s="766"/>
      <c r="E321" s="764"/>
      <c r="F321" s="766"/>
      <c r="G321" s="764"/>
      <c r="H321" s="764" t="s">
        <v>861</v>
      </c>
      <c r="I321" s="764" t="s">
        <v>785</v>
      </c>
      <c r="J321" s="820">
        <v>78</v>
      </c>
    </row>
    <row r="322" spans="1:10" ht="14.25">
      <c r="A322" s="766"/>
      <c r="B322" s="806"/>
      <c r="C322" s="764"/>
      <c r="D322" s="766"/>
      <c r="E322" s="764"/>
      <c r="F322" s="766"/>
      <c r="G322" s="764"/>
      <c r="H322" s="764" t="s">
        <v>862</v>
      </c>
      <c r="I322" s="764" t="s">
        <v>785</v>
      </c>
      <c r="J322" s="820">
        <v>292</v>
      </c>
    </row>
    <row r="323" spans="1:10" ht="14.25">
      <c r="A323" s="766"/>
      <c r="B323" s="806"/>
      <c r="C323" s="764"/>
      <c r="D323" s="766"/>
      <c r="E323" s="764"/>
      <c r="F323" s="766"/>
      <c r="G323" s="764"/>
      <c r="H323" s="764" t="s">
        <v>863</v>
      </c>
      <c r="I323" s="764" t="s">
        <v>785</v>
      </c>
      <c r="J323" s="820">
        <v>98</v>
      </c>
    </row>
    <row r="324" spans="1:10" ht="14.25">
      <c r="A324" s="766"/>
      <c r="B324" s="806"/>
      <c r="C324" s="764"/>
      <c r="D324" s="766"/>
      <c r="E324" s="764"/>
      <c r="F324" s="766"/>
      <c r="G324" s="764"/>
      <c r="H324" s="764" t="s">
        <v>864</v>
      </c>
      <c r="I324" s="764" t="s">
        <v>785</v>
      </c>
      <c r="J324" s="820">
        <v>25</v>
      </c>
    </row>
    <row r="325" spans="1:10" ht="14.25">
      <c r="A325" s="766"/>
      <c r="B325" s="806"/>
      <c r="C325" s="764"/>
      <c r="D325" s="766"/>
      <c r="E325" s="764"/>
      <c r="F325" s="766"/>
      <c r="G325" s="764"/>
      <c r="H325" s="764" t="s">
        <v>865</v>
      </c>
      <c r="I325" s="764" t="s">
        <v>785</v>
      </c>
      <c r="J325" s="820">
        <v>463</v>
      </c>
    </row>
    <row r="326" spans="1:10" ht="14.25">
      <c r="A326" s="766"/>
      <c r="B326" s="806"/>
      <c r="C326" s="764"/>
      <c r="D326" s="766"/>
      <c r="E326" s="764"/>
      <c r="F326" s="766"/>
      <c r="G326" s="764"/>
      <c r="H326" s="764" t="s">
        <v>875</v>
      </c>
      <c r="I326" s="764" t="s">
        <v>785</v>
      </c>
      <c r="J326" s="820">
        <v>292</v>
      </c>
    </row>
    <row r="327" spans="1:10" ht="14.25">
      <c r="A327" s="827"/>
      <c r="B327" s="828"/>
      <c r="C327" s="829" t="s">
        <v>810</v>
      </c>
      <c r="D327" s="827"/>
      <c r="E327" s="829"/>
      <c r="F327" s="827"/>
      <c r="G327" s="829">
        <v>140</v>
      </c>
      <c r="H327" s="829"/>
      <c r="I327" s="829"/>
      <c r="J327" s="832">
        <f>SUM(J317:J326)</f>
        <v>13454</v>
      </c>
    </row>
    <row r="328" spans="1:10" ht="14.25">
      <c r="A328" s="766"/>
      <c r="B328" s="806"/>
      <c r="C328" s="764" t="s">
        <v>810</v>
      </c>
      <c r="D328" s="766"/>
      <c r="E328" s="764" t="s">
        <v>786</v>
      </c>
      <c r="F328" s="766"/>
      <c r="G328" s="764">
        <v>150</v>
      </c>
      <c r="H328" s="764" t="s">
        <v>899</v>
      </c>
      <c r="I328" s="764" t="s">
        <v>785</v>
      </c>
      <c r="J328" s="820">
        <v>14598</v>
      </c>
    </row>
    <row r="329" spans="1:10" ht="14.25">
      <c r="A329" s="766"/>
      <c r="B329" s="806"/>
      <c r="C329" s="764"/>
      <c r="D329" s="766"/>
      <c r="E329" s="764"/>
      <c r="F329" s="766"/>
      <c r="G329" s="764"/>
      <c r="H329" s="764" t="s">
        <v>866</v>
      </c>
      <c r="I329" s="764" t="s">
        <v>785</v>
      </c>
      <c r="J329" s="820">
        <v>1460</v>
      </c>
    </row>
    <row r="330" spans="1:10" ht="14.25">
      <c r="A330" s="766"/>
      <c r="B330" s="806"/>
      <c r="C330" s="764"/>
      <c r="D330" s="766"/>
      <c r="E330" s="764"/>
      <c r="F330" s="766"/>
      <c r="G330" s="764"/>
      <c r="H330" s="764" t="s">
        <v>859</v>
      </c>
      <c r="I330" s="764" t="s">
        <v>785</v>
      </c>
      <c r="J330" s="820">
        <v>205</v>
      </c>
    </row>
    <row r="331" spans="1:10" ht="14.25">
      <c r="A331" s="766"/>
      <c r="B331" s="806"/>
      <c r="C331" s="764"/>
      <c r="D331" s="766"/>
      <c r="E331" s="764"/>
      <c r="F331" s="766"/>
      <c r="G331" s="764"/>
      <c r="H331" s="764" t="s">
        <v>860</v>
      </c>
      <c r="I331" s="764" t="s">
        <v>785</v>
      </c>
      <c r="J331" s="820">
        <v>2044</v>
      </c>
    </row>
    <row r="332" spans="1:10" ht="14.25">
      <c r="A332" s="766"/>
      <c r="B332" s="806"/>
      <c r="C332" s="764"/>
      <c r="D332" s="766"/>
      <c r="E332" s="764"/>
      <c r="F332" s="766"/>
      <c r="G332" s="764"/>
      <c r="H332" s="764" t="s">
        <v>861</v>
      </c>
      <c r="I332" s="764" t="s">
        <v>785</v>
      </c>
      <c r="J332" s="820">
        <v>117</v>
      </c>
    </row>
    <row r="333" spans="1:10" ht="14.25">
      <c r="A333" s="766"/>
      <c r="B333" s="806"/>
      <c r="C333" s="764"/>
      <c r="D333" s="766"/>
      <c r="E333" s="764"/>
      <c r="F333" s="766"/>
      <c r="G333" s="764"/>
      <c r="H333" s="764" t="s">
        <v>862</v>
      </c>
      <c r="I333" s="764" t="s">
        <v>785</v>
      </c>
      <c r="J333" s="820">
        <v>438</v>
      </c>
    </row>
    <row r="334" spans="1:10" ht="14.25">
      <c r="A334" s="766"/>
      <c r="B334" s="806"/>
      <c r="C334" s="764"/>
      <c r="D334" s="766"/>
      <c r="E334" s="764"/>
      <c r="F334" s="766"/>
      <c r="G334" s="764"/>
      <c r="H334" s="764" t="s">
        <v>863</v>
      </c>
      <c r="I334" s="764" t="s">
        <v>785</v>
      </c>
      <c r="J334" s="820">
        <v>146</v>
      </c>
    </row>
    <row r="335" spans="1:10" ht="14.25">
      <c r="A335" s="766"/>
      <c r="B335" s="806"/>
      <c r="C335" s="764"/>
      <c r="D335" s="766"/>
      <c r="E335" s="764"/>
      <c r="F335" s="766"/>
      <c r="G335" s="764"/>
      <c r="H335" s="764" t="s">
        <v>864</v>
      </c>
      <c r="I335" s="764" t="s">
        <v>785</v>
      </c>
      <c r="J335" s="820">
        <v>37</v>
      </c>
    </row>
    <row r="336" spans="1:10" ht="14.25">
      <c r="A336" s="766"/>
      <c r="B336" s="806"/>
      <c r="C336" s="764"/>
      <c r="D336" s="766"/>
      <c r="E336" s="764"/>
      <c r="F336" s="766"/>
      <c r="G336" s="764"/>
      <c r="H336" s="764" t="s">
        <v>865</v>
      </c>
      <c r="I336" s="764" t="s">
        <v>785</v>
      </c>
      <c r="J336" s="820">
        <v>694</v>
      </c>
    </row>
    <row r="337" spans="1:10" ht="14.25">
      <c r="A337" s="766"/>
      <c r="B337" s="806"/>
      <c r="C337" s="764"/>
      <c r="D337" s="766"/>
      <c r="E337" s="764"/>
      <c r="F337" s="766"/>
      <c r="G337" s="764"/>
      <c r="H337" s="764" t="s">
        <v>875</v>
      </c>
      <c r="I337" s="764" t="s">
        <v>785</v>
      </c>
      <c r="J337" s="820">
        <v>438</v>
      </c>
    </row>
    <row r="338" spans="1:10" ht="14.25">
      <c r="A338" s="827"/>
      <c r="B338" s="828"/>
      <c r="C338" s="829" t="s">
        <v>810</v>
      </c>
      <c r="D338" s="827"/>
      <c r="E338" s="829"/>
      <c r="F338" s="827"/>
      <c r="G338" s="829">
        <v>150</v>
      </c>
      <c r="H338" s="829"/>
      <c r="I338" s="829"/>
      <c r="J338" s="832">
        <f>SUM(J328:J337)</f>
        <v>20177</v>
      </c>
    </row>
    <row r="339" spans="1:10" ht="14.25">
      <c r="A339" s="766"/>
      <c r="B339" s="806"/>
      <c r="C339" s="764" t="s">
        <v>810</v>
      </c>
      <c r="D339" s="766"/>
      <c r="E339" s="764" t="s">
        <v>786</v>
      </c>
      <c r="F339" s="766"/>
      <c r="G339" s="764">
        <v>160</v>
      </c>
      <c r="H339" s="764" t="s">
        <v>899</v>
      </c>
      <c r="I339" s="764" t="s">
        <v>785</v>
      </c>
      <c r="J339" s="820">
        <v>19464</v>
      </c>
    </row>
    <row r="340" spans="1:10" ht="14.25">
      <c r="A340" s="766"/>
      <c r="B340" s="806"/>
      <c r="C340" s="764"/>
      <c r="D340" s="766"/>
      <c r="E340" s="764"/>
      <c r="F340" s="766"/>
      <c r="G340" s="764"/>
      <c r="H340" s="764" t="s">
        <v>866</v>
      </c>
      <c r="I340" s="764" t="s">
        <v>785</v>
      </c>
      <c r="J340" s="820">
        <v>1947</v>
      </c>
    </row>
    <row r="341" spans="1:10" ht="14.25">
      <c r="A341" s="766"/>
      <c r="B341" s="806"/>
      <c r="C341" s="764"/>
      <c r="D341" s="766"/>
      <c r="E341" s="764"/>
      <c r="F341" s="766"/>
      <c r="G341" s="764"/>
      <c r="H341" s="764" t="s">
        <v>859</v>
      </c>
      <c r="I341" s="764" t="s">
        <v>785</v>
      </c>
      <c r="J341" s="820">
        <v>273</v>
      </c>
    </row>
    <row r="342" spans="1:10" ht="14.25">
      <c r="A342" s="766"/>
      <c r="B342" s="806"/>
      <c r="C342" s="764"/>
      <c r="D342" s="766"/>
      <c r="E342" s="764"/>
      <c r="F342" s="766"/>
      <c r="G342" s="764"/>
      <c r="H342" s="764" t="s">
        <v>860</v>
      </c>
      <c r="I342" s="764" t="s">
        <v>785</v>
      </c>
      <c r="J342" s="820">
        <v>2725</v>
      </c>
    </row>
    <row r="343" spans="1:10" ht="14.25">
      <c r="A343" s="766"/>
      <c r="B343" s="806"/>
      <c r="C343" s="764"/>
      <c r="D343" s="766"/>
      <c r="E343" s="764"/>
      <c r="F343" s="766"/>
      <c r="G343" s="764"/>
      <c r="H343" s="764" t="s">
        <v>861</v>
      </c>
      <c r="I343" s="764" t="s">
        <v>785</v>
      </c>
      <c r="J343" s="820">
        <v>156</v>
      </c>
    </row>
    <row r="344" spans="1:10" ht="14.25">
      <c r="A344" s="766"/>
      <c r="B344" s="806"/>
      <c r="C344" s="764"/>
      <c r="D344" s="766"/>
      <c r="E344" s="764"/>
      <c r="F344" s="766"/>
      <c r="G344" s="764"/>
      <c r="H344" s="764" t="s">
        <v>862</v>
      </c>
      <c r="I344" s="764" t="s">
        <v>785</v>
      </c>
      <c r="J344" s="820">
        <v>584</v>
      </c>
    </row>
    <row r="345" spans="1:10" ht="14.25">
      <c r="A345" s="766"/>
      <c r="B345" s="806"/>
      <c r="C345" s="764"/>
      <c r="D345" s="766"/>
      <c r="E345" s="764"/>
      <c r="F345" s="766"/>
      <c r="G345" s="764"/>
      <c r="H345" s="764" t="s">
        <v>863</v>
      </c>
      <c r="I345" s="764" t="s">
        <v>785</v>
      </c>
      <c r="J345" s="820">
        <v>195</v>
      </c>
    </row>
    <row r="346" spans="1:10" ht="14.25">
      <c r="A346" s="766"/>
      <c r="B346" s="806"/>
      <c r="C346" s="764"/>
      <c r="D346" s="766"/>
      <c r="E346" s="764"/>
      <c r="F346" s="766"/>
      <c r="G346" s="764"/>
      <c r="H346" s="764" t="s">
        <v>864</v>
      </c>
      <c r="I346" s="764" t="s">
        <v>785</v>
      </c>
      <c r="J346" s="820">
        <v>49</v>
      </c>
    </row>
    <row r="347" spans="1:10" ht="14.25">
      <c r="A347" s="766"/>
      <c r="B347" s="806"/>
      <c r="C347" s="764"/>
      <c r="D347" s="766"/>
      <c r="E347" s="764"/>
      <c r="F347" s="766"/>
      <c r="G347" s="764"/>
      <c r="H347" s="764" t="s">
        <v>865</v>
      </c>
      <c r="I347" s="764" t="s">
        <v>785</v>
      </c>
      <c r="J347" s="820">
        <v>925</v>
      </c>
    </row>
    <row r="348" spans="1:10" ht="14.25">
      <c r="A348" s="766"/>
      <c r="B348" s="806"/>
      <c r="C348" s="764"/>
      <c r="D348" s="766"/>
      <c r="E348" s="764"/>
      <c r="F348" s="766"/>
      <c r="G348" s="764"/>
      <c r="H348" s="764" t="s">
        <v>875</v>
      </c>
      <c r="I348" s="764" t="s">
        <v>785</v>
      </c>
      <c r="J348" s="820">
        <v>584</v>
      </c>
    </row>
    <row r="349" spans="1:10" ht="14.25">
      <c r="A349" s="827"/>
      <c r="B349" s="828"/>
      <c r="C349" s="829" t="s">
        <v>810</v>
      </c>
      <c r="D349" s="827"/>
      <c r="E349" s="829"/>
      <c r="F349" s="827"/>
      <c r="G349" s="829">
        <v>160</v>
      </c>
      <c r="H349" s="829"/>
      <c r="I349" s="829"/>
      <c r="J349" s="832">
        <f>SUM(J339:J348)</f>
        <v>26902</v>
      </c>
    </row>
    <row r="350" spans="1:10" ht="14.25">
      <c r="A350" s="766"/>
      <c r="B350" s="806"/>
      <c r="C350" s="764" t="s">
        <v>810</v>
      </c>
      <c r="D350" s="766"/>
      <c r="E350" s="764" t="s">
        <v>786</v>
      </c>
      <c r="F350" s="766"/>
      <c r="G350" s="764">
        <v>190</v>
      </c>
      <c r="H350" s="764" t="s">
        <v>899</v>
      </c>
      <c r="I350" s="764" t="s">
        <v>785</v>
      </c>
      <c r="J350" s="820">
        <v>4866</v>
      </c>
    </row>
    <row r="351" spans="1:10" ht="14.25">
      <c r="A351" s="766"/>
      <c r="B351" s="806"/>
      <c r="C351" s="764"/>
      <c r="D351" s="766"/>
      <c r="E351" s="764"/>
      <c r="F351" s="766"/>
      <c r="G351" s="764"/>
      <c r="H351" s="764" t="s">
        <v>866</v>
      </c>
      <c r="I351" s="764" t="s">
        <v>785</v>
      </c>
      <c r="J351" s="820">
        <v>487</v>
      </c>
    </row>
    <row r="352" spans="1:10" ht="14.25">
      <c r="A352" s="766"/>
      <c r="B352" s="806"/>
      <c r="C352" s="764"/>
      <c r="D352" s="766"/>
      <c r="E352" s="764"/>
      <c r="F352" s="766"/>
      <c r="G352" s="764"/>
      <c r="H352" s="764" t="s">
        <v>859</v>
      </c>
      <c r="I352" s="764" t="s">
        <v>785</v>
      </c>
      <c r="J352" s="820">
        <v>69</v>
      </c>
    </row>
    <row r="353" spans="1:10" ht="14.25">
      <c r="A353" s="766"/>
      <c r="B353" s="806"/>
      <c r="C353" s="764"/>
      <c r="D353" s="766"/>
      <c r="E353" s="764"/>
      <c r="F353" s="766"/>
      <c r="G353" s="764"/>
      <c r="H353" s="764" t="s">
        <v>860</v>
      </c>
      <c r="I353" s="764" t="s">
        <v>785</v>
      </c>
      <c r="J353" s="820">
        <v>682</v>
      </c>
    </row>
    <row r="354" spans="1:10" ht="14.25">
      <c r="A354" s="766"/>
      <c r="B354" s="806"/>
      <c r="C354" s="764"/>
      <c r="D354" s="766"/>
      <c r="E354" s="764"/>
      <c r="F354" s="766"/>
      <c r="G354" s="764"/>
      <c r="H354" s="764" t="s">
        <v>861</v>
      </c>
      <c r="I354" s="764" t="s">
        <v>785</v>
      </c>
      <c r="J354" s="820">
        <v>39</v>
      </c>
    </row>
    <row r="355" spans="1:10" ht="14.25">
      <c r="A355" s="766"/>
      <c r="B355" s="806"/>
      <c r="C355" s="764"/>
      <c r="D355" s="766"/>
      <c r="E355" s="764"/>
      <c r="F355" s="766"/>
      <c r="G355" s="764"/>
      <c r="H355" s="764" t="s">
        <v>862</v>
      </c>
      <c r="I355" s="764" t="s">
        <v>785</v>
      </c>
      <c r="J355" s="820">
        <v>146</v>
      </c>
    </row>
    <row r="356" spans="1:10" ht="14.25">
      <c r="A356" s="766"/>
      <c r="B356" s="806"/>
      <c r="C356" s="764"/>
      <c r="D356" s="766"/>
      <c r="E356" s="764"/>
      <c r="F356" s="766"/>
      <c r="G356" s="764"/>
      <c r="H356" s="764" t="s">
        <v>863</v>
      </c>
      <c r="I356" s="764" t="s">
        <v>785</v>
      </c>
      <c r="J356" s="820">
        <v>49</v>
      </c>
    </row>
    <row r="357" spans="1:10" ht="14.25">
      <c r="A357" s="766"/>
      <c r="B357" s="806"/>
      <c r="C357" s="764"/>
      <c r="D357" s="766"/>
      <c r="E357" s="764"/>
      <c r="F357" s="766"/>
      <c r="G357" s="764"/>
      <c r="H357" s="764" t="s">
        <v>864</v>
      </c>
      <c r="I357" s="764" t="s">
        <v>785</v>
      </c>
      <c r="J357" s="820">
        <v>13</v>
      </c>
    </row>
    <row r="358" spans="1:10" ht="14.25">
      <c r="A358" s="766"/>
      <c r="B358" s="806"/>
      <c r="C358" s="764"/>
      <c r="D358" s="766"/>
      <c r="E358" s="764"/>
      <c r="F358" s="766"/>
      <c r="G358" s="764"/>
      <c r="H358" s="764" t="s">
        <v>865</v>
      </c>
      <c r="I358" s="764" t="s">
        <v>785</v>
      </c>
      <c r="J358" s="820">
        <v>232</v>
      </c>
    </row>
    <row r="359" spans="1:10" ht="14.25">
      <c r="A359" s="766"/>
      <c r="B359" s="806"/>
      <c r="C359" s="764"/>
      <c r="D359" s="766"/>
      <c r="E359" s="764"/>
      <c r="F359" s="766"/>
      <c r="G359" s="764"/>
      <c r="H359" s="764" t="s">
        <v>875</v>
      </c>
      <c r="I359" s="764" t="s">
        <v>785</v>
      </c>
      <c r="J359" s="820">
        <v>146</v>
      </c>
    </row>
    <row r="360" spans="1:10" ht="14.25">
      <c r="A360" s="827"/>
      <c r="B360" s="828"/>
      <c r="C360" s="829" t="s">
        <v>810</v>
      </c>
      <c r="D360" s="827"/>
      <c r="E360" s="829"/>
      <c r="F360" s="827"/>
      <c r="G360" s="829">
        <v>190</v>
      </c>
      <c r="H360" s="829"/>
      <c r="I360" s="829"/>
      <c r="J360" s="832">
        <f>SUM(J350:J359)</f>
        <v>6729</v>
      </c>
    </row>
    <row r="361" spans="1:10" ht="14.25">
      <c r="A361" s="766"/>
      <c r="B361" s="806"/>
      <c r="C361" s="764" t="s">
        <v>810</v>
      </c>
      <c r="D361" s="766"/>
      <c r="E361" s="764" t="s">
        <v>786</v>
      </c>
      <c r="F361" s="766"/>
      <c r="G361" s="764">
        <v>200</v>
      </c>
      <c r="H361" s="764" t="s">
        <v>899</v>
      </c>
      <c r="I361" s="764" t="s">
        <v>785</v>
      </c>
      <c r="J361" s="820">
        <v>19464</v>
      </c>
    </row>
    <row r="362" spans="1:10" ht="14.25">
      <c r="A362" s="766"/>
      <c r="B362" s="806"/>
      <c r="C362" s="764"/>
      <c r="D362" s="766"/>
      <c r="E362" s="764"/>
      <c r="F362" s="766"/>
      <c r="G362" s="764"/>
      <c r="H362" s="764" t="s">
        <v>866</v>
      </c>
      <c r="I362" s="764" t="s">
        <v>785</v>
      </c>
      <c r="J362" s="820">
        <v>1947</v>
      </c>
    </row>
    <row r="363" spans="1:10" ht="14.25">
      <c r="A363" s="766"/>
      <c r="B363" s="806"/>
      <c r="C363" s="764"/>
      <c r="D363" s="766"/>
      <c r="E363" s="764"/>
      <c r="F363" s="766"/>
      <c r="G363" s="764"/>
      <c r="H363" s="764" t="s">
        <v>859</v>
      </c>
      <c r="I363" s="764" t="s">
        <v>785</v>
      </c>
      <c r="J363" s="820">
        <v>273</v>
      </c>
    </row>
    <row r="364" spans="1:10" ht="14.25">
      <c r="A364" s="766"/>
      <c r="B364" s="806"/>
      <c r="C364" s="764"/>
      <c r="D364" s="766"/>
      <c r="E364" s="764"/>
      <c r="F364" s="766"/>
      <c r="G364" s="764"/>
      <c r="H364" s="764" t="s">
        <v>860</v>
      </c>
      <c r="I364" s="764" t="s">
        <v>785</v>
      </c>
      <c r="J364" s="820">
        <v>2725</v>
      </c>
    </row>
    <row r="365" spans="1:10" ht="14.25">
      <c r="A365" s="766"/>
      <c r="B365" s="806"/>
      <c r="C365" s="764"/>
      <c r="D365" s="766"/>
      <c r="E365" s="764"/>
      <c r="F365" s="766"/>
      <c r="G365" s="764"/>
      <c r="H365" s="764" t="s">
        <v>861</v>
      </c>
      <c r="I365" s="764" t="s">
        <v>785</v>
      </c>
      <c r="J365" s="820">
        <v>156</v>
      </c>
    </row>
    <row r="366" spans="1:10" ht="14.25">
      <c r="A366" s="766"/>
      <c r="B366" s="806"/>
      <c r="C366" s="764"/>
      <c r="D366" s="766"/>
      <c r="E366" s="764"/>
      <c r="F366" s="766"/>
      <c r="G366" s="764"/>
      <c r="H366" s="764" t="s">
        <v>862</v>
      </c>
      <c r="I366" s="764" t="s">
        <v>785</v>
      </c>
      <c r="J366" s="820">
        <v>584</v>
      </c>
    </row>
    <row r="367" spans="1:10" ht="14.25">
      <c r="A367" s="766"/>
      <c r="B367" s="806"/>
      <c r="C367" s="764"/>
      <c r="D367" s="766"/>
      <c r="E367" s="764"/>
      <c r="F367" s="766"/>
      <c r="G367" s="764"/>
      <c r="H367" s="764" t="s">
        <v>863</v>
      </c>
      <c r="I367" s="764" t="s">
        <v>785</v>
      </c>
      <c r="J367" s="820">
        <v>195</v>
      </c>
    </row>
    <row r="368" spans="1:10" ht="14.25">
      <c r="A368" s="766"/>
      <c r="B368" s="806"/>
      <c r="C368" s="764"/>
      <c r="D368" s="766"/>
      <c r="E368" s="764"/>
      <c r="F368" s="766"/>
      <c r="G368" s="764"/>
      <c r="H368" s="764" t="s">
        <v>864</v>
      </c>
      <c r="I368" s="764" t="s">
        <v>785</v>
      </c>
      <c r="J368" s="820">
        <v>49</v>
      </c>
    </row>
    <row r="369" spans="1:10" ht="14.25">
      <c r="A369" s="766"/>
      <c r="B369" s="806"/>
      <c r="C369" s="764"/>
      <c r="D369" s="766"/>
      <c r="E369" s="764"/>
      <c r="F369" s="766"/>
      <c r="G369" s="764"/>
      <c r="H369" s="764" t="s">
        <v>865</v>
      </c>
      <c r="I369" s="764" t="s">
        <v>785</v>
      </c>
      <c r="J369" s="820">
        <v>925</v>
      </c>
    </row>
    <row r="370" spans="1:10" ht="14.25">
      <c r="A370" s="766"/>
      <c r="B370" s="806"/>
      <c r="C370" s="764"/>
      <c r="D370" s="766"/>
      <c r="E370" s="764"/>
      <c r="F370" s="766"/>
      <c r="G370" s="764"/>
      <c r="H370" s="764" t="s">
        <v>875</v>
      </c>
      <c r="I370" s="764" t="s">
        <v>785</v>
      </c>
      <c r="J370" s="820">
        <v>584</v>
      </c>
    </row>
    <row r="371" spans="1:10" ht="14.25">
      <c r="A371" s="827"/>
      <c r="B371" s="828"/>
      <c r="C371" s="829" t="s">
        <v>810</v>
      </c>
      <c r="D371" s="827"/>
      <c r="E371" s="829"/>
      <c r="F371" s="827"/>
      <c r="G371" s="829">
        <v>200</v>
      </c>
      <c r="H371" s="829"/>
      <c r="I371" s="829"/>
      <c r="J371" s="832">
        <f>SUM(J361:J370)</f>
        <v>26902</v>
      </c>
    </row>
    <row r="372" spans="1:10" ht="14.25">
      <c r="A372" s="766"/>
      <c r="B372" s="806"/>
      <c r="C372" s="764" t="s">
        <v>810</v>
      </c>
      <c r="D372" s="766"/>
      <c r="E372" s="764" t="s">
        <v>786</v>
      </c>
      <c r="F372" s="766"/>
      <c r="G372" s="764">
        <v>210</v>
      </c>
      <c r="H372" s="764" t="s">
        <v>899</v>
      </c>
      <c r="I372" s="764" t="s">
        <v>785</v>
      </c>
      <c r="J372" s="820">
        <v>9732</v>
      </c>
    </row>
    <row r="373" spans="1:10" ht="14.25">
      <c r="A373" s="766"/>
      <c r="B373" s="806"/>
      <c r="C373" s="764"/>
      <c r="D373" s="766"/>
      <c r="E373" s="764"/>
      <c r="F373" s="766"/>
      <c r="G373" s="764"/>
      <c r="H373" s="764" t="s">
        <v>866</v>
      </c>
      <c r="I373" s="764" t="s">
        <v>785</v>
      </c>
      <c r="J373" s="820">
        <v>974</v>
      </c>
    </row>
    <row r="374" spans="1:10" ht="14.25">
      <c r="A374" s="766"/>
      <c r="B374" s="806"/>
      <c r="C374" s="764"/>
      <c r="D374" s="766"/>
      <c r="E374" s="764"/>
      <c r="F374" s="766"/>
      <c r="G374" s="764"/>
      <c r="H374" s="764" t="s">
        <v>859</v>
      </c>
      <c r="I374" s="764" t="s">
        <v>785</v>
      </c>
      <c r="J374" s="820">
        <v>137</v>
      </c>
    </row>
    <row r="375" spans="1:10" ht="14.25">
      <c r="A375" s="766"/>
      <c r="B375" s="806"/>
      <c r="C375" s="764"/>
      <c r="D375" s="766"/>
      <c r="E375" s="764"/>
      <c r="F375" s="766"/>
      <c r="G375" s="764"/>
      <c r="H375" s="764" t="s">
        <v>860</v>
      </c>
      <c r="I375" s="764" t="s">
        <v>785</v>
      </c>
      <c r="J375" s="820">
        <v>1363</v>
      </c>
    </row>
    <row r="376" spans="1:10" ht="14.25">
      <c r="A376" s="766"/>
      <c r="B376" s="806"/>
      <c r="C376" s="764"/>
      <c r="D376" s="766"/>
      <c r="E376" s="764"/>
      <c r="F376" s="766"/>
      <c r="G376" s="764"/>
      <c r="H376" s="764" t="s">
        <v>861</v>
      </c>
      <c r="I376" s="764" t="s">
        <v>785</v>
      </c>
      <c r="J376" s="820">
        <v>78</v>
      </c>
    </row>
    <row r="377" spans="1:10" ht="14.25">
      <c r="A377" s="766"/>
      <c r="B377" s="806"/>
      <c r="C377" s="764"/>
      <c r="D377" s="766"/>
      <c r="E377" s="764"/>
      <c r="F377" s="766"/>
      <c r="G377" s="764"/>
      <c r="H377" s="764" t="s">
        <v>862</v>
      </c>
      <c r="I377" s="764" t="s">
        <v>785</v>
      </c>
      <c r="J377" s="820">
        <v>292</v>
      </c>
    </row>
    <row r="378" spans="1:10" ht="14.25">
      <c r="A378" s="766"/>
      <c r="B378" s="806"/>
      <c r="C378" s="764"/>
      <c r="D378" s="766"/>
      <c r="E378" s="764"/>
      <c r="F378" s="766"/>
      <c r="G378" s="764"/>
      <c r="H378" s="764" t="s">
        <v>863</v>
      </c>
      <c r="I378" s="764" t="s">
        <v>785</v>
      </c>
      <c r="J378" s="820">
        <v>98</v>
      </c>
    </row>
    <row r="379" spans="1:10" ht="14.25">
      <c r="A379" s="766"/>
      <c r="B379" s="806"/>
      <c r="C379" s="764"/>
      <c r="D379" s="766"/>
      <c r="E379" s="764"/>
      <c r="F379" s="766"/>
      <c r="G379" s="764"/>
      <c r="H379" s="764" t="s">
        <v>864</v>
      </c>
      <c r="I379" s="764" t="s">
        <v>785</v>
      </c>
      <c r="J379" s="820">
        <v>25</v>
      </c>
    </row>
    <row r="380" spans="1:10" ht="14.25">
      <c r="A380" s="766"/>
      <c r="B380" s="806"/>
      <c r="C380" s="764"/>
      <c r="D380" s="766"/>
      <c r="E380" s="764"/>
      <c r="F380" s="766"/>
      <c r="G380" s="764"/>
      <c r="H380" s="764" t="s">
        <v>865</v>
      </c>
      <c r="I380" s="764" t="s">
        <v>785</v>
      </c>
      <c r="J380" s="820">
        <v>463</v>
      </c>
    </row>
    <row r="381" spans="1:10" ht="14.25">
      <c r="A381" s="766"/>
      <c r="B381" s="806"/>
      <c r="C381" s="764"/>
      <c r="D381" s="766"/>
      <c r="E381" s="764"/>
      <c r="F381" s="766"/>
      <c r="G381" s="764"/>
      <c r="H381" s="764" t="s">
        <v>875</v>
      </c>
      <c r="I381" s="764" t="s">
        <v>785</v>
      </c>
      <c r="J381" s="820">
        <v>292</v>
      </c>
    </row>
    <row r="382" spans="1:10" ht="14.25">
      <c r="A382" s="827"/>
      <c r="B382" s="828"/>
      <c r="C382" s="829" t="s">
        <v>810</v>
      </c>
      <c r="D382" s="827"/>
      <c r="E382" s="829"/>
      <c r="F382" s="827"/>
      <c r="G382" s="829">
        <v>210</v>
      </c>
      <c r="H382" s="829"/>
      <c r="I382" s="829"/>
      <c r="J382" s="832">
        <f>SUM(J372:J381)</f>
        <v>13454</v>
      </c>
    </row>
    <row r="383" spans="1:10" ht="14.25">
      <c r="A383" s="766"/>
      <c r="B383" s="806"/>
      <c r="C383" s="764" t="s">
        <v>810</v>
      </c>
      <c r="D383" s="766"/>
      <c r="E383" s="764" t="s">
        <v>786</v>
      </c>
      <c r="F383" s="766"/>
      <c r="G383" s="764">
        <v>220</v>
      </c>
      <c r="H383" s="764" t="s">
        <v>899</v>
      </c>
      <c r="I383" s="764" t="s">
        <v>785</v>
      </c>
      <c r="J383" s="820">
        <v>4866</v>
      </c>
    </row>
    <row r="384" spans="1:10" ht="14.25">
      <c r="A384" s="766"/>
      <c r="B384" s="806"/>
      <c r="C384" s="764"/>
      <c r="D384" s="766"/>
      <c r="E384" s="764"/>
      <c r="F384" s="766"/>
      <c r="G384" s="764"/>
      <c r="H384" s="764" t="s">
        <v>866</v>
      </c>
      <c r="I384" s="764" t="s">
        <v>785</v>
      </c>
      <c r="J384" s="820">
        <v>487</v>
      </c>
    </row>
    <row r="385" spans="1:10" ht="14.25">
      <c r="A385" s="766"/>
      <c r="B385" s="806"/>
      <c r="C385" s="764"/>
      <c r="D385" s="766"/>
      <c r="E385" s="764"/>
      <c r="F385" s="766"/>
      <c r="G385" s="764"/>
      <c r="H385" s="764" t="s">
        <v>859</v>
      </c>
      <c r="I385" s="764" t="s">
        <v>785</v>
      </c>
      <c r="J385" s="820">
        <v>69</v>
      </c>
    </row>
    <row r="386" spans="1:10" ht="14.25">
      <c r="A386" s="766"/>
      <c r="B386" s="806"/>
      <c r="C386" s="764"/>
      <c r="D386" s="766"/>
      <c r="E386" s="764"/>
      <c r="F386" s="766"/>
      <c r="G386" s="764"/>
      <c r="H386" s="764" t="s">
        <v>860</v>
      </c>
      <c r="I386" s="764" t="s">
        <v>785</v>
      </c>
      <c r="J386" s="820">
        <v>682</v>
      </c>
    </row>
    <row r="387" spans="1:10" ht="14.25">
      <c r="A387" s="766"/>
      <c r="B387" s="806"/>
      <c r="C387" s="764"/>
      <c r="D387" s="766"/>
      <c r="E387" s="764"/>
      <c r="F387" s="766"/>
      <c r="G387" s="764"/>
      <c r="H387" s="764" t="s">
        <v>861</v>
      </c>
      <c r="I387" s="764" t="s">
        <v>785</v>
      </c>
      <c r="J387" s="820">
        <v>39</v>
      </c>
    </row>
    <row r="388" spans="1:10" ht="14.25">
      <c r="A388" s="766"/>
      <c r="B388" s="806"/>
      <c r="C388" s="764"/>
      <c r="D388" s="766"/>
      <c r="E388" s="764"/>
      <c r="F388" s="766"/>
      <c r="G388" s="764"/>
      <c r="H388" s="764" t="s">
        <v>862</v>
      </c>
      <c r="I388" s="764" t="s">
        <v>785</v>
      </c>
      <c r="J388" s="820">
        <v>146</v>
      </c>
    </row>
    <row r="389" spans="1:10" ht="14.25">
      <c r="A389" s="766"/>
      <c r="B389" s="806"/>
      <c r="C389" s="764"/>
      <c r="D389" s="766"/>
      <c r="E389" s="764"/>
      <c r="F389" s="766"/>
      <c r="G389" s="764"/>
      <c r="H389" s="764" t="s">
        <v>863</v>
      </c>
      <c r="I389" s="764" t="s">
        <v>785</v>
      </c>
      <c r="J389" s="820">
        <v>49</v>
      </c>
    </row>
    <row r="390" spans="1:10" ht="14.25">
      <c r="A390" s="766"/>
      <c r="B390" s="806"/>
      <c r="C390" s="764"/>
      <c r="D390" s="766"/>
      <c r="E390" s="764"/>
      <c r="F390" s="766"/>
      <c r="G390" s="764"/>
      <c r="H390" s="764" t="s">
        <v>864</v>
      </c>
      <c r="I390" s="764" t="s">
        <v>785</v>
      </c>
      <c r="J390" s="820">
        <v>13</v>
      </c>
    </row>
    <row r="391" spans="1:10" ht="14.25">
      <c r="A391" s="766"/>
      <c r="B391" s="806"/>
      <c r="C391" s="764"/>
      <c r="D391" s="766"/>
      <c r="E391" s="764"/>
      <c r="F391" s="766"/>
      <c r="G391" s="764"/>
      <c r="H391" s="764" t="s">
        <v>865</v>
      </c>
      <c r="I391" s="764" t="s">
        <v>785</v>
      </c>
      <c r="J391" s="820">
        <v>232</v>
      </c>
    </row>
    <row r="392" spans="1:10" ht="14.25">
      <c r="A392" s="766"/>
      <c r="B392" s="806"/>
      <c r="C392" s="764"/>
      <c r="D392" s="766"/>
      <c r="E392" s="764"/>
      <c r="F392" s="766"/>
      <c r="G392" s="764"/>
      <c r="H392" s="764" t="s">
        <v>875</v>
      </c>
      <c r="I392" s="764" t="s">
        <v>785</v>
      </c>
      <c r="J392" s="820">
        <v>146</v>
      </c>
    </row>
    <row r="393" spans="1:10" ht="14.25">
      <c r="A393" s="827"/>
      <c r="B393" s="828"/>
      <c r="C393" s="829" t="s">
        <v>810</v>
      </c>
      <c r="D393" s="827"/>
      <c r="E393" s="829"/>
      <c r="F393" s="827"/>
      <c r="G393" s="829">
        <v>220</v>
      </c>
      <c r="H393" s="829"/>
      <c r="I393" s="829"/>
      <c r="J393" s="832">
        <f>SUM(J383:J392)</f>
        <v>6729</v>
      </c>
    </row>
    <row r="394" spans="1:10" ht="14.25">
      <c r="A394" s="766"/>
      <c r="B394" s="806"/>
      <c r="C394" s="764" t="s">
        <v>810</v>
      </c>
      <c r="D394" s="766"/>
      <c r="E394" s="764" t="s">
        <v>786</v>
      </c>
      <c r="F394" s="766"/>
      <c r="G394" s="764">
        <v>230</v>
      </c>
      <c r="H394" s="764" t="s">
        <v>899</v>
      </c>
      <c r="I394" s="764" t="s">
        <v>785</v>
      </c>
      <c r="J394" s="820">
        <v>4866</v>
      </c>
    </row>
    <row r="395" spans="1:10" ht="14.25">
      <c r="A395" s="766"/>
      <c r="B395" s="806"/>
      <c r="C395" s="764"/>
      <c r="D395" s="766"/>
      <c r="E395" s="764"/>
      <c r="F395" s="766"/>
      <c r="G395" s="764"/>
      <c r="H395" s="764" t="s">
        <v>866</v>
      </c>
      <c r="I395" s="764" t="s">
        <v>785</v>
      </c>
      <c r="J395" s="820">
        <v>487</v>
      </c>
    </row>
    <row r="396" spans="1:10" ht="14.25">
      <c r="A396" s="766"/>
      <c r="B396" s="806"/>
      <c r="C396" s="764"/>
      <c r="D396" s="766"/>
      <c r="E396" s="764"/>
      <c r="F396" s="766"/>
      <c r="G396" s="764"/>
      <c r="H396" s="764" t="s">
        <v>859</v>
      </c>
      <c r="I396" s="764" t="s">
        <v>785</v>
      </c>
      <c r="J396" s="820">
        <v>69</v>
      </c>
    </row>
    <row r="397" spans="1:10" ht="14.25">
      <c r="A397" s="766"/>
      <c r="B397" s="806"/>
      <c r="C397" s="764"/>
      <c r="D397" s="766"/>
      <c r="E397" s="764"/>
      <c r="F397" s="766"/>
      <c r="G397" s="764"/>
      <c r="H397" s="764" t="s">
        <v>860</v>
      </c>
      <c r="I397" s="764" t="s">
        <v>785</v>
      </c>
      <c r="J397" s="820">
        <v>682</v>
      </c>
    </row>
    <row r="398" spans="1:10" ht="14.25">
      <c r="A398" s="766"/>
      <c r="B398" s="806"/>
      <c r="C398" s="764"/>
      <c r="D398" s="766"/>
      <c r="E398" s="764"/>
      <c r="F398" s="766"/>
      <c r="G398" s="764"/>
      <c r="H398" s="764" t="s">
        <v>861</v>
      </c>
      <c r="I398" s="764" t="s">
        <v>785</v>
      </c>
      <c r="J398" s="820">
        <v>39</v>
      </c>
    </row>
    <row r="399" spans="1:10" ht="14.25">
      <c r="A399" s="766"/>
      <c r="B399" s="806"/>
      <c r="C399" s="764"/>
      <c r="D399" s="766"/>
      <c r="E399" s="764"/>
      <c r="F399" s="766"/>
      <c r="G399" s="764"/>
      <c r="H399" s="764" t="s">
        <v>862</v>
      </c>
      <c r="I399" s="764" t="s">
        <v>785</v>
      </c>
      <c r="J399" s="820">
        <v>146</v>
      </c>
    </row>
    <row r="400" spans="1:10" ht="14.25">
      <c r="A400" s="766"/>
      <c r="B400" s="806"/>
      <c r="C400" s="764"/>
      <c r="D400" s="766"/>
      <c r="E400" s="764"/>
      <c r="F400" s="766"/>
      <c r="G400" s="764"/>
      <c r="H400" s="764" t="s">
        <v>863</v>
      </c>
      <c r="I400" s="764" t="s">
        <v>785</v>
      </c>
      <c r="J400" s="820">
        <v>49</v>
      </c>
    </row>
    <row r="401" spans="1:10" ht="14.25">
      <c r="A401" s="766"/>
      <c r="B401" s="806"/>
      <c r="C401" s="764"/>
      <c r="D401" s="766"/>
      <c r="E401" s="764"/>
      <c r="F401" s="766"/>
      <c r="G401" s="764"/>
      <c r="H401" s="764" t="s">
        <v>864</v>
      </c>
      <c r="I401" s="764" t="s">
        <v>785</v>
      </c>
      <c r="J401" s="820">
        <v>13</v>
      </c>
    </row>
    <row r="402" spans="1:10" ht="14.25">
      <c r="A402" s="766"/>
      <c r="B402" s="806"/>
      <c r="C402" s="764"/>
      <c r="D402" s="766"/>
      <c r="E402" s="764"/>
      <c r="F402" s="766"/>
      <c r="G402" s="764"/>
      <c r="H402" s="764" t="s">
        <v>865</v>
      </c>
      <c r="I402" s="764" t="s">
        <v>785</v>
      </c>
      <c r="J402" s="820">
        <v>232</v>
      </c>
    </row>
    <row r="403" spans="1:10" ht="14.25">
      <c r="A403" s="766"/>
      <c r="B403" s="806"/>
      <c r="C403" s="764"/>
      <c r="D403" s="766"/>
      <c r="E403" s="764"/>
      <c r="F403" s="766"/>
      <c r="G403" s="764"/>
      <c r="H403" s="764" t="s">
        <v>875</v>
      </c>
      <c r="I403" s="764" t="s">
        <v>785</v>
      </c>
      <c r="J403" s="820">
        <v>146</v>
      </c>
    </row>
    <row r="404" spans="1:10" ht="14.25">
      <c r="A404" s="827"/>
      <c r="B404" s="828"/>
      <c r="C404" s="829" t="s">
        <v>810</v>
      </c>
      <c r="D404" s="827"/>
      <c r="E404" s="829"/>
      <c r="F404" s="827"/>
      <c r="G404" s="829">
        <v>230</v>
      </c>
      <c r="H404" s="829"/>
      <c r="I404" s="829"/>
      <c r="J404" s="832">
        <f>SUM(J394:J403)</f>
        <v>6729</v>
      </c>
    </row>
    <row r="405" spans="1:10" ht="14.25">
      <c r="A405" s="766"/>
      <c r="B405" s="806"/>
      <c r="C405" s="764" t="s">
        <v>810</v>
      </c>
      <c r="D405" s="766"/>
      <c r="E405" s="764" t="s">
        <v>786</v>
      </c>
      <c r="F405" s="766"/>
      <c r="G405" s="764">
        <v>240</v>
      </c>
      <c r="H405" s="764" t="s">
        <v>899</v>
      </c>
      <c r="I405" s="764" t="s">
        <v>785</v>
      </c>
      <c r="J405" s="820">
        <v>4866</v>
      </c>
    </row>
    <row r="406" spans="1:10" ht="14.25">
      <c r="A406" s="766"/>
      <c r="B406" s="806"/>
      <c r="C406" s="764"/>
      <c r="D406" s="766"/>
      <c r="E406" s="764"/>
      <c r="F406" s="766"/>
      <c r="G406" s="764"/>
      <c r="H406" s="764" t="s">
        <v>866</v>
      </c>
      <c r="I406" s="764" t="s">
        <v>785</v>
      </c>
      <c r="J406" s="820">
        <v>487</v>
      </c>
    </row>
    <row r="407" spans="1:10" ht="14.25">
      <c r="A407" s="766"/>
      <c r="B407" s="806"/>
      <c r="C407" s="764"/>
      <c r="D407" s="766"/>
      <c r="E407" s="764"/>
      <c r="F407" s="766"/>
      <c r="G407" s="764"/>
      <c r="H407" s="764" t="s">
        <v>859</v>
      </c>
      <c r="I407" s="764" t="s">
        <v>785</v>
      </c>
      <c r="J407" s="820">
        <v>69</v>
      </c>
    </row>
    <row r="408" spans="1:10" ht="14.25">
      <c r="A408" s="766"/>
      <c r="B408" s="806"/>
      <c r="C408" s="764"/>
      <c r="D408" s="766"/>
      <c r="E408" s="764"/>
      <c r="F408" s="766"/>
      <c r="G408" s="764"/>
      <c r="H408" s="764" t="s">
        <v>860</v>
      </c>
      <c r="I408" s="764" t="s">
        <v>785</v>
      </c>
      <c r="J408" s="820">
        <v>682</v>
      </c>
    </row>
    <row r="409" spans="1:10" ht="14.25">
      <c r="A409" s="766"/>
      <c r="B409" s="806"/>
      <c r="C409" s="764"/>
      <c r="D409" s="766"/>
      <c r="E409" s="764"/>
      <c r="F409" s="766"/>
      <c r="G409" s="764"/>
      <c r="H409" s="764" t="s">
        <v>861</v>
      </c>
      <c r="I409" s="764" t="s">
        <v>785</v>
      </c>
      <c r="J409" s="820">
        <v>39</v>
      </c>
    </row>
    <row r="410" spans="1:10" ht="14.25">
      <c r="A410" s="766"/>
      <c r="B410" s="806"/>
      <c r="C410" s="764"/>
      <c r="D410" s="766"/>
      <c r="E410" s="764"/>
      <c r="F410" s="766"/>
      <c r="G410" s="764"/>
      <c r="H410" s="764" t="s">
        <v>862</v>
      </c>
      <c r="I410" s="764" t="s">
        <v>785</v>
      </c>
      <c r="J410" s="820">
        <v>146</v>
      </c>
    </row>
    <row r="411" spans="1:10" ht="14.25">
      <c r="A411" s="766"/>
      <c r="B411" s="806"/>
      <c r="C411" s="764"/>
      <c r="D411" s="766"/>
      <c r="E411" s="764"/>
      <c r="F411" s="766"/>
      <c r="G411" s="764"/>
      <c r="H411" s="764" t="s">
        <v>863</v>
      </c>
      <c r="I411" s="764" t="s">
        <v>785</v>
      </c>
      <c r="J411" s="820">
        <v>49</v>
      </c>
    </row>
    <row r="412" spans="1:10" ht="14.25">
      <c r="A412" s="766"/>
      <c r="B412" s="806"/>
      <c r="C412" s="764"/>
      <c r="D412" s="766"/>
      <c r="E412" s="764"/>
      <c r="F412" s="766"/>
      <c r="G412" s="764"/>
      <c r="H412" s="764" t="s">
        <v>864</v>
      </c>
      <c r="I412" s="764" t="s">
        <v>785</v>
      </c>
      <c r="J412" s="820">
        <v>13</v>
      </c>
    </row>
    <row r="413" spans="1:10" ht="14.25">
      <c r="A413" s="766"/>
      <c r="B413" s="806"/>
      <c r="C413" s="764"/>
      <c r="D413" s="766"/>
      <c r="E413" s="764"/>
      <c r="F413" s="766"/>
      <c r="G413" s="764"/>
      <c r="H413" s="764" t="s">
        <v>865</v>
      </c>
      <c r="I413" s="764" t="s">
        <v>785</v>
      </c>
      <c r="J413" s="820">
        <v>232</v>
      </c>
    </row>
    <row r="414" spans="1:10" ht="14.25">
      <c r="A414" s="766"/>
      <c r="B414" s="806"/>
      <c r="C414" s="764"/>
      <c r="D414" s="766"/>
      <c r="E414" s="764"/>
      <c r="F414" s="766"/>
      <c r="G414" s="764"/>
      <c r="H414" s="764" t="s">
        <v>875</v>
      </c>
      <c r="I414" s="764" t="s">
        <v>785</v>
      </c>
      <c r="J414" s="820">
        <v>146</v>
      </c>
    </row>
    <row r="415" spans="1:10" ht="14.25">
      <c r="A415" s="827"/>
      <c r="B415" s="828"/>
      <c r="C415" s="829" t="s">
        <v>810</v>
      </c>
      <c r="D415" s="827"/>
      <c r="E415" s="829"/>
      <c r="F415" s="827"/>
      <c r="G415" s="829">
        <v>240</v>
      </c>
      <c r="H415" s="829"/>
      <c r="I415" s="829"/>
      <c r="J415" s="832">
        <f>SUM(J405:J414)</f>
        <v>6729</v>
      </c>
    </row>
    <row r="416" spans="1:10" ht="14.25">
      <c r="A416" s="766"/>
      <c r="B416" s="806"/>
      <c r="C416" s="764" t="s">
        <v>810</v>
      </c>
      <c r="D416" s="766"/>
      <c r="E416" s="764" t="s">
        <v>786</v>
      </c>
      <c r="F416" s="766"/>
      <c r="G416" s="764">
        <v>260</v>
      </c>
      <c r="H416" s="764" t="s">
        <v>899</v>
      </c>
      <c r="I416" s="764" t="s">
        <v>785</v>
      </c>
      <c r="J416" s="820">
        <v>4866</v>
      </c>
    </row>
    <row r="417" spans="1:10" ht="14.25">
      <c r="A417" s="766"/>
      <c r="B417" s="806"/>
      <c r="C417" s="764"/>
      <c r="D417" s="766"/>
      <c r="E417" s="764"/>
      <c r="F417" s="766"/>
      <c r="G417" s="764"/>
      <c r="H417" s="764" t="s">
        <v>866</v>
      </c>
      <c r="I417" s="764" t="s">
        <v>785</v>
      </c>
      <c r="J417" s="820">
        <v>487</v>
      </c>
    </row>
    <row r="418" spans="1:10" ht="14.25">
      <c r="A418" s="766"/>
      <c r="B418" s="806"/>
      <c r="C418" s="764"/>
      <c r="D418" s="766"/>
      <c r="E418" s="764"/>
      <c r="F418" s="766"/>
      <c r="G418" s="764"/>
      <c r="H418" s="764" t="s">
        <v>859</v>
      </c>
      <c r="I418" s="764" t="s">
        <v>785</v>
      </c>
      <c r="J418" s="820">
        <v>69</v>
      </c>
    </row>
    <row r="419" spans="1:10" ht="14.25">
      <c r="A419" s="766"/>
      <c r="B419" s="806"/>
      <c r="C419" s="764"/>
      <c r="D419" s="766"/>
      <c r="E419" s="764"/>
      <c r="F419" s="766"/>
      <c r="G419" s="764"/>
      <c r="H419" s="764" t="s">
        <v>860</v>
      </c>
      <c r="I419" s="764" t="s">
        <v>785</v>
      </c>
      <c r="J419" s="820">
        <v>682</v>
      </c>
    </row>
    <row r="420" spans="1:10" ht="14.25">
      <c r="A420" s="766"/>
      <c r="B420" s="806"/>
      <c r="C420" s="764"/>
      <c r="D420" s="766"/>
      <c r="E420" s="764"/>
      <c r="F420" s="766"/>
      <c r="G420" s="764"/>
      <c r="H420" s="764" t="s">
        <v>861</v>
      </c>
      <c r="I420" s="764" t="s">
        <v>785</v>
      </c>
      <c r="J420" s="820">
        <v>39</v>
      </c>
    </row>
    <row r="421" spans="1:10" ht="14.25">
      <c r="A421" s="766"/>
      <c r="B421" s="806"/>
      <c r="C421" s="764"/>
      <c r="D421" s="766"/>
      <c r="E421" s="764"/>
      <c r="F421" s="766"/>
      <c r="G421" s="764"/>
      <c r="H421" s="764" t="s">
        <v>862</v>
      </c>
      <c r="I421" s="764" t="s">
        <v>785</v>
      </c>
      <c r="J421" s="820">
        <v>146</v>
      </c>
    </row>
    <row r="422" spans="1:10" ht="14.25">
      <c r="A422" s="766"/>
      <c r="B422" s="806"/>
      <c r="C422" s="764"/>
      <c r="D422" s="766"/>
      <c r="E422" s="764"/>
      <c r="F422" s="766"/>
      <c r="G422" s="764"/>
      <c r="H422" s="764" t="s">
        <v>863</v>
      </c>
      <c r="I422" s="764" t="s">
        <v>785</v>
      </c>
      <c r="J422" s="820">
        <v>49</v>
      </c>
    </row>
    <row r="423" spans="1:10" ht="14.25">
      <c r="A423" s="766"/>
      <c r="B423" s="806"/>
      <c r="C423" s="764"/>
      <c r="D423" s="766"/>
      <c r="E423" s="764"/>
      <c r="F423" s="766"/>
      <c r="G423" s="764"/>
      <c r="H423" s="764" t="s">
        <v>864</v>
      </c>
      <c r="I423" s="764" t="s">
        <v>785</v>
      </c>
      <c r="J423" s="820">
        <v>13</v>
      </c>
    </row>
    <row r="424" spans="1:10" ht="14.25">
      <c r="A424" s="766"/>
      <c r="B424" s="806"/>
      <c r="C424" s="764"/>
      <c r="D424" s="766"/>
      <c r="E424" s="764"/>
      <c r="F424" s="766"/>
      <c r="G424" s="764"/>
      <c r="H424" s="764" t="s">
        <v>865</v>
      </c>
      <c r="I424" s="764" t="s">
        <v>785</v>
      </c>
      <c r="J424" s="820">
        <v>232</v>
      </c>
    </row>
    <row r="425" spans="1:10" ht="14.25">
      <c r="A425" s="766"/>
      <c r="B425" s="806"/>
      <c r="C425" s="764"/>
      <c r="D425" s="766"/>
      <c r="E425" s="764"/>
      <c r="F425" s="766"/>
      <c r="G425" s="764"/>
      <c r="H425" s="764" t="s">
        <v>875</v>
      </c>
      <c r="I425" s="764" t="s">
        <v>785</v>
      </c>
      <c r="J425" s="820">
        <v>146</v>
      </c>
    </row>
    <row r="426" spans="1:10" ht="14.25">
      <c r="A426" s="827"/>
      <c r="B426" s="828"/>
      <c r="C426" s="829" t="s">
        <v>810</v>
      </c>
      <c r="D426" s="827"/>
      <c r="E426" s="829"/>
      <c r="F426" s="827"/>
      <c r="G426" s="829">
        <v>260</v>
      </c>
      <c r="H426" s="829"/>
      <c r="I426" s="829"/>
      <c r="J426" s="832">
        <f>SUM(J416:J425)</f>
        <v>6729</v>
      </c>
    </row>
    <row r="427" spans="1:10" ht="14.25">
      <c r="A427" s="766"/>
      <c r="B427" s="806"/>
      <c r="C427" s="764" t="s">
        <v>810</v>
      </c>
      <c r="D427" s="766"/>
      <c r="E427" s="764" t="s">
        <v>786</v>
      </c>
      <c r="F427" s="766"/>
      <c r="G427" s="764">
        <v>270</v>
      </c>
      <c r="H427" s="764" t="s">
        <v>899</v>
      </c>
      <c r="I427" s="764" t="s">
        <v>785</v>
      </c>
      <c r="J427" s="820">
        <v>4866</v>
      </c>
    </row>
    <row r="428" spans="1:10" ht="14.25">
      <c r="A428" s="766"/>
      <c r="B428" s="806"/>
      <c r="C428" s="764"/>
      <c r="D428" s="766"/>
      <c r="E428" s="764"/>
      <c r="F428" s="766"/>
      <c r="G428" s="764"/>
      <c r="H428" s="764" t="s">
        <v>866</v>
      </c>
      <c r="I428" s="764" t="s">
        <v>785</v>
      </c>
      <c r="J428" s="820">
        <v>487</v>
      </c>
    </row>
    <row r="429" spans="1:10" ht="14.25">
      <c r="A429" s="766"/>
      <c r="B429" s="806"/>
      <c r="C429" s="764"/>
      <c r="D429" s="766"/>
      <c r="E429" s="764"/>
      <c r="F429" s="766"/>
      <c r="G429" s="764"/>
      <c r="H429" s="764" t="s">
        <v>859</v>
      </c>
      <c r="I429" s="764" t="s">
        <v>785</v>
      </c>
      <c r="J429" s="820">
        <v>69</v>
      </c>
    </row>
    <row r="430" spans="1:10" ht="14.25">
      <c r="A430" s="766"/>
      <c r="B430" s="806"/>
      <c r="C430" s="764"/>
      <c r="D430" s="766"/>
      <c r="E430" s="764"/>
      <c r="F430" s="766"/>
      <c r="G430" s="764"/>
      <c r="H430" s="764" t="s">
        <v>860</v>
      </c>
      <c r="I430" s="764" t="s">
        <v>785</v>
      </c>
      <c r="J430" s="820">
        <v>682</v>
      </c>
    </row>
    <row r="431" spans="1:10" ht="14.25">
      <c r="A431" s="766"/>
      <c r="B431" s="806"/>
      <c r="C431" s="764"/>
      <c r="D431" s="766"/>
      <c r="E431" s="764"/>
      <c r="F431" s="766"/>
      <c r="G431" s="764"/>
      <c r="H431" s="764" t="s">
        <v>861</v>
      </c>
      <c r="I431" s="764" t="s">
        <v>785</v>
      </c>
      <c r="J431" s="820">
        <v>39</v>
      </c>
    </row>
    <row r="432" spans="1:10" ht="14.25">
      <c r="A432" s="766"/>
      <c r="B432" s="806"/>
      <c r="C432" s="764"/>
      <c r="D432" s="766"/>
      <c r="E432" s="764"/>
      <c r="F432" s="766"/>
      <c r="G432" s="764"/>
      <c r="H432" s="764" t="s">
        <v>862</v>
      </c>
      <c r="I432" s="764" t="s">
        <v>785</v>
      </c>
      <c r="J432" s="820">
        <v>146</v>
      </c>
    </row>
    <row r="433" spans="1:10" ht="14.25">
      <c r="A433" s="766"/>
      <c r="B433" s="806"/>
      <c r="C433" s="764"/>
      <c r="D433" s="766"/>
      <c r="E433" s="764"/>
      <c r="F433" s="766"/>
      <c r="G433" s="764"/>
      <c r="H433" s="764" t="s">
        <v>863</v>
      </c>
      <c r="I433" s="764" t="s">
        <v>785</v>
      </c>
      <c r="J433" s="820">
        <v>49</v>
      </c>
    </row>
    <row r="434" spans="1:10" ht="14.25">
      <c r="A434" s="766"/>
      <c r="B434" s="806"/>
      <c r="C434" s="764"/>
      <c r="D434" s="766"/>
      <c r="E434" s="764"/>
      <c r="F434" s="766"/>
      <c r="G434" s="764"/>
      <c r="H434" s="764" t="s">
        <v>864</v>
      </c>
      <c r="I434" s="764" t="s">
        <v>785</v>
      </c>
      <c r="J434" s="820">
        <v>13</v>
      </c>
    </row>
    <row r="435" spans="1:10" ht="14.25">
      <c r="A435" s="766"/>
      <c r="B435" s="806"/>
      <c r="C435" s="764"/>
      <c r="D435" s="766"/>
      <c r="E435" s="764"/>
      <c r="F435" s="766"/>
      <c r="G435" s="764"/>
      <c r="H435" s="764" t="s">
        <v>865</v>
      </c>
      <c r="I435" s="764" t="s">
        <v>785</v>
      </c>
      <c r="J435" s="820">
        <v>232</v>
      </c>
    </row>
    <row r="436" spans="1:10" ht="14.25">
      <c r="A436" s="766"/>
      <c r="B436" s="806"/>
      <c r="C436" s="764"/>
      <c r="D436" s="766"/>
      <c r="E436" s="764"/>
      <c r="F436" s="766"/>
      <c r="G436" s="764"/>
      <c r="H436" s="764" t="s">
        <v>875</v>
      </c>
      <c r="I436" s="764" t="s">
        <v>785</v>
      </c>
      <c r="J436" s="820">
        <v>146</v>
      </c>
    </row>
    <row r="437" spans="1:10" ht="14.25">
      <c r="A437" s="827"/>
      <c r="B437" s="828"/>
      <c r="C437" s="829" t="s">
        <v>810</v>
      </c>
      <c r="D437" s="827"/>
      <c r="E437" s="829"/>
      <c r="F437" s="827"/>
      <c r="G437" s="829">
        <v>270</v>
      </c>
      <c r="H437" s="829"/>
      <c r="I437" s="829"/>
      <c r="J437" s="832">
        <f>SUM(J427:J436)</f>
        <v>6729</v>
      </c>
    </row>
    <row r="438" spans="1:10" ht="14.25">
      <c r="A438" s="766"/>
      <c r="B438" s="806"/>
      <c r="C438" s="764" t="s">
        <v>810</v>
      </c>
      <c r="D438" s="766"/>
      <c r="E438" s="764" t="s">
        <v>786</v>
      </c>
      <c r="F438" s="766"/>
      <c r="G438" s="764">
        <v>290</v>
      </c>
      <c r="H438" s="764" t="s">
        <v>899</v>
      </c>
      <c r="I438" s="764" t="s">
        <v>785</v>
      </c>
      <c r="J438" s="820">
        <v>9732</v>
      </c>
    </row>
    <row r="439" spans="1:10" ht="14.25">
      <c r="A439" s="766"/>
      <c r="B439" s="806"/>
      <c r="C439" s="764"/>
      <c r="D439" s="766"/>
      <c r="E439" s="764"/>
      <c r="F439" s="766"/>
      <c r="G439" s="764"/>
      <c r="H439" s="764" t="s">
        <v>866</v>
      </c>
      <c r="I439" s="764" t="s">
        <v>785</v>
      </c>
      <c r="J439" s="820">
        <v>974</v>
      </c>
    </row>
    <row r="440" spans="1:10" ht="14.25">
      <c r="A440" s="766"/>
      <c r="B440" s="806"/>
      <c r="C440" s="764"/>
      <c r="D440" s="766"/>
      <c r="E440" s="764"/>
      <c r="F440" s="766"/>
      <c r="G440" s="764"/>
      <c r="H440" s="764" t="s">
        <v>859</v>
      </c>
      <c r="I440" s="764" t="s">
        <v>785</v>
      </c>
      <c r="J440" s="820">
        <v>137</v>
      </c>
    </row>
    <row r="441" spans="1:10" ht="14.25">
      <c r="A441" s="766"/>
      <c r="B441" s="806"/>
      <c r="C441" s="764"/>
      <c r="D441" s="766"/>
      <c r="E441" s="764"/>
      <c r="F441" s="766"/>
      <c r="G441" s="764"/>
      <c r="H441" s="764" t="s">
        <v>860</v>
      </c>
      <c r="I441" s="764" t="s">
        <v>785</v>
      </c>
      <c r="J441" s="820">
        <v>1363</v>
      </c>
    </row>
    <row r="442" spans="1:10" ht="14.25">
      <c r="A442" s="766"/>
      <c r="B442" s="806"/>
      <c r="C442" s="764"/>
      <c r="D442" s="766"/>
      <c r="E442" s="764"/>
      <c r="F442" s="766"/>
      <c r="G442" s="764"/>
      <c r="H442" s="764" t="s">
        <v>861</v>
      </c>
      <c r="I442" s="764" t="s">
        <v>785</v>
      </c>
      <c r="J442" s="820">
        <v>78</v>
      </c>
    </row>
    <row r="443" spans="1:10" ht="14.25">
      <c r="A443" s="766"/>
      <c r="B443" s="806"/>
      <c r="C443" s="764"/>
      <c r="D443" s="766"/>
      <c r="E443" s="764"/>
      <c r="F443" s="766"/>
      <c r="G443" s="764"/>
      <c r="H443" s="764" t="s">
        <v>862</v>
      </c>
      <c r="I443" s="764" t="s">
        <v>785</v>
      </c>
      <c r="J443" s="820">
        <v>292</v>
      </c>
    </row>
    <row r="444" spans="1:10" ht="14.25">
      <c r="A444" s="766"/>
      <c r="B444" s="806"/>
      <c r="C444" s="764"/>
      <c r="D444" s="766"/>
      <c r="E444" s="764"/>
      <c r="F444" s="766"/>
      <c r="G444" s="764"/>
      <c r="H444" s="764" t="s">
        <v>863</v>
      </c>
      <c r="I444" s="764" t="s">
        <v>785</v>
      </c>
      <c r="J444" s="820">
        <v>98</v>
      </c>
    </row>
    <row r="445" spans="1:10" ht="14.25">
      <c r="A445" s="766"/>
      <c r="B445" s="806"/>
      <c r="C445" s="764"/>
      <c r="D445" s="766"/>
      <c r="E445" s="764"/>
      <c r="F445" s="766"/>
      <c r="G445" s="764"/>
      <c r="H445" s="764" t="s">
        <v>864</v>
      </c>
      <c r="I445" s="764" t="s">
        <v>785</v>
      </c>
      <c r="J445" s="820">
        <v>25</v>
      </c>
    </row>
    <row r="446" spans="1:10" ht="14.25">
      <c r="A446" s="766"/>
      <c r="B446" s="806"/>
      <c r="C446" s="764"/>
      <c r="D446" s="766"/>
      <c r="E446" s="764"/>
      <c r="F446" s="766"/>
      <c r="G446" s="764"/>
      <c r="H446" s="764" t="s">
        <v>865</v>
      </c>
      <c r="I446" s="764" t="s">
        <v>785</v>
      </c>
      <c r="J446" s="820">
        <v>463</v>
      </c>
    </row>
    <row r="447" spans="1:10" ht="14.25">
      <c r="A447" s="766"/>
      <c r="B447" s="806"/>
      <c r="C447" s="764"/>
      <c r="D447" s="766"/>
      <c r="E447" s="764"/>
      <c r="F447" s="766"/>
      <c r="G447" s="764"/>
      <c r="H447" s="764" t="s">
        <v>875</v>
      </c>
      <c r="I447" s="764" t="s">
        <v>785</v>
      </c>
      <c r="J447" s="820">
        <v>292</v>
      </c>
    </row>
    <row r="448" spans="1:10" ht="14.25">
      <c r="A448" s="827"/>
      <c r="B448" s="828"/>
      <c r="C448" s="829" t="s">
        <v>810</v>
      </c>
      <c r="D448" s="827"/>
      <c r="E448" s="829"/>
      <c r="F448" s="827"/>
      <c r="G448" s="829">
        <v>290</v>
      </c>
      <c r="H448" s="829"/>
      <c r="I448" s="829"/>
      <c r="J448" s="832">
        <f>SUM(J438:J447)</f>
        <v>13454</v>
      </c>
    </row>
    <row r="449" spans="1:10" ht="14.25">
      <c r="A449" s="766"/>
      <c r="B449" s="806"/>
      <c r="C449" s="764" t="s">
        <v>810</v>
      </c>
      <c r="D449" s="766"/>
      <c r="E449" s="764" t="s">
        <v>786</v>
      </c>
      <c r="F449" s="766"/>
      <c r="G449" s="764">
        <v>300</v>
      </c>
      <c r="H449" s="764" t="s">
        <v>899</v>
      </c>
      <c r="I449" s="764" t="s">
        <v>785</v>
      </c>
      <c r="J449" s="820">
        <v>4866</v>
      </c>
    </row>
    <row r="450" spans="1:10" ht="14.25">
      <c r="A450" s="766"/>
      <c r="B450" s="806"/>
      <c r="C450" s="764"/>
      <c r="D450" s="766"/>
      <c r="E450" s="764"/>
      <c r="F450" s="766"/>
      <c r="G450" s="764"/>
      <c r="H450" s="764" t="s">
        <v>866</v>
      </c>
      <c r="I450" s="764" t="s">
        <v>785</v>
      </c>
      <c r="J450" s="820">
        <v>487</v>
      </c>
    </row>
    <row r="451" spans="1:10" ht="14.25">
      <c r="A451" s="766"/>
      <c r="B451" s="806"/>
      <c r="C451" s="764"/>
      <c r="D451" s="766"/>
      <c r="E451" s="764"/>
      <c r="F451" s="766"/>
      <c r="G451" s="764"/>
      <c r="H451" s="764" t="s">
        <v>859</v>
      </c>
      <c r="I451" s="764" t="s">
        <v>785</v>
      </c>
      <c r="J451" s="820">
        <v>69</v>
      </c>
    </row>
    <row r="452" spans="1:10" ht="14.25">
      <c r="A452" s="766"/>
      <c r="B452" s="806"/>
      <c r="C452" s="764"/>
      <c r="D452" s="766"/>
      <c r="E452" s="764"/>
      <c r="F452" s="766"/>
      <c r="G452" s="764"/>
      <c r="H452" s="764" t="s">
        <v>860</v>
      </c>
      <c r="I452" s="764" t="s">
        <v>785</v>
      </c>
      <c r="J452" s="820">
        <v>682</v>
      </c>
    </row>
    <row r="453" spans="1:10" ht="14.25">
      <c r="A453" s="766"/>
      <c r="B453" s="806"/>
      <c r="C453" s="764"/>
      <c r="D453" s="766"/>
      <c r="E453" s="764"/>
      <c r="F453" s="766"/>
      <c r="G453" s="764"/>
      <c r="H453" s="764" t="s">
        <v>861</v>
      </c>
      <c r="I453" s="764" t="s">
        <v>785</v>
      </c>
      <c r="J453" s="820">
        <v>39</v>
      </c>
    </row>
    <row r="454" spans="1:10" ht="14.25">
      <c r="A454" s="766"/>
      <c r="B454" s="806"/>
      <c r="C454" s="764"/>
      <c r="D454" s="766"/>
      <c r="E454" s="764"/>
      <c r="F454" s="766"/>
      <c r="G454" s="764"/>
      <c r="H454" s="764" t="s">
        <v>862</v>
      </c>
      <c r="I454" s="764" t="s">
        <v>785</v>
      </c>
      <c r="J454" s="820">
        <v>146</v>
      </c>
    </row>
    <row r="455" spans="1:10" ht="14.25">
      <c r="A455" s="766"/>
      <c r="B455" s="806"/>
      <c r="C455" s="764"/>
      <c r="D455" s="766"/>
      <c r="E455" s="764"/>
      <c r="F455" s="766"/>
      <c r="G455" s="764"/>
      <c r="H455" s="764" t="s">
        <v>863</v>
      </c>
      <c r="I455" s="764" t="s">
        <v>785</v>
      </c>
      <c r="J455" s="820">
        <v>49</v>
      </c>
    </row>
    <row r="456" spans="1:10" ht="14.25">
      <c r="A456" s="766"/>
      <c r="B456" s="806"/>
      <c r="C456" s="764"/>
      <c r="D456" s="766"/>
      <c r="E456" s="764"/>
      <c r="F456" s="766"/>
      <c r="G456" s="764"/>
      <c r="H456" s="764" t="s">
        <v>864</v>
      </c>
      <c r="I456" s="764" t="s">
        <v>785</v>
      </c>
      <c r="J456" s="820">
        <v>13</v>
      </c>
    </row>
    <row r="457" spans="1:10" ht="14.25">
      <c r="A457" s="766"/>
      <c r="B457" s="806"/>
      <c r="C457" s="764"/>
      <c r="D457" s="766"/>
      <c r="E457" s="764"/>
      <c r="F457" s="766"/>
      <c r="G457" s="764"/>
      <c r="H457" s="764" t="s">
        <v>865</v>
      </c>
      <c r="I457" s="764" t="s">
        <v>785</v>
      </c>
      <c r="J457" s="820">
        <v>232</v>
      </c>
    </row>
    <row r="458" spans="1:10" ht="14.25">
      <c r="A458" s="766"/>
      <c r="B458" s="806"/>
      <c r="C458" s="764"/>
      <c r="D458" s="766"/>
      <c r="E458" s="764"/>
      <c r="F458" s="766"/>
      <c r="G458" s="764"/>
      <c r="H458" s="764" t="s">
        <v>875</v>
      </c>
      <c r="I458" s="764" t="s">
        <v>785</v>
      </c>
      <c r="J458" s="820">
        <v>146</v>
      </c>
    </row>
    <row r="459" spans="1:10" ht="14.25">
      <c r="A459" s="827"/>
      <c r="B459" s="828"/>
      <c r="C459" s="829" t="s">
        <v>810</v>
      </c>
      <c r="D459" s="827"/>
      <c r="E459" s="829"/>
      <c r="F459" s="827"/>
      <c r="G459" s="829">
        <v>300</v>
      </c>
      <c r="H459" s="829"/>
      <c r="I459" s="829"/>
      <c r="J459" s="832">
        <f>SUM(J449:J458)</f>
        <v>6729</v>
      </c>
    </row>
    <row r="460" spans="1:10" ht="14.25">
      <c r="A460" s="766"/>
      <c r="B460" s="806"/>
      <c r="C460" s="764" t="s">
        <v>810</v>
      </c>
      <c r="D460" s="766"/>
      <c r="E460" s="764" t="s">
        <v>786</v>
      </c>
      <c r="F460" s="766"/>
      <c r="G460" s="764">
        <v>310</v>
      </c>
      <c r="H460" s="764" t="s">
        <v>899</v>
      </c>
      <c r="I460" s="764" t="s">
        <v>785</v>
      </c>
      <c r="J460" s="820">
        <v>4866</v>
      </c>
    </row>
    <row r="461" spans="1:10" ht="14.25">
      <c r="A461" s="766"/>
      <c r="B461" s="806"/>
      <c r="C461" s="764"/>
      <c r="D461" s="766"/>
      <c r="E461" s="764"/>
      <c r="F461" s="766"/>
      <c r="G461" s="764"/>
      <c r="H461" s="764" t="s">
        <v>866</v>
      </c>
      <c r="I461" s="764" t="s">
        <v>785</v>
      </c>
      <c r="J461" s="820">
        <v>487</v>
      </c>
    </row>
    <row r="462" spans="1:10" ht="14.25">
      <c r="A462" s="766"/>
      <c r="B462" s="806"/>
      <c r="C462" s="764"/>
      <c r="D462" s="766"/>
      <c r="E462" s="764"/>
      <c r="F462" s="766"/>
      <c r="G462" s="764"/>
      <c r="H462" s="764" t="s">
        <v>859</v>
      </c>
      <c r="I462" s="764" t="s">
        <v>785</v>
      </c>
      <c r="J462" s="820">
        <v>69</v>
      </c>
    </row>
    <row r="463" spans="1:10" ht="14.25">
      <c r="A463" s="766"/>
      <c r="B463" s="806"/>
      <c r="C463" s="764"/>
      <c r="D463" s="766"/>
      <c r="E463" s="764"/>
      <c r="F463" s="766"/>
      <c r="G463" s="764"/>
      <c r="H463" s="764" t="s">
        <v>860</v>
      </c>
      <c r="I463" s="764" t="s">
        <v>785</v>
      </c>
      <c r="J463" s="820">
        <v>682</v>
      </c>
    </row>
    <row r="464" spans="1:10" ht="14.25">
      <c r="A464" s="766"/>
      <c r="B464" s="806"/>
      <c r="C464" s="764"/>
      <c r="D464" s="766"/>
      <c r="E464" s="764"/>
      <c r="F464" s="766"/>
      <c r="G464" s="764"/>
      <c r="H464" s="764" t="s">
        <v>861</v>
      </c>
      <c r="I464" s="764" t="s">
        <v>785</v>
      </c>
      <c r="J464" s="820">
        <v>39</v>
      </c>
    </row>
    <row r="465" spans="1:10" ht="14.25">
      <c r="A465" s="766"/>
      <c r="B465" s="806"/>
      <c r="C465" s="764"/>
      <c r="D465" s="766"/>
      <c r="E465" s="764"/>
      <c r="F465" s="766"/>
      <c r="G465" s="764"/>
      <c r="H465" s="764" t="s">
        <v>862</v>
      </c>
      <c r="I465" s="764" t="s">
        <v>785</v>
      </c>
      <c r="J465" s="820">
        <v>146</v>
      </c>
    </row>
    <row r="466" spans="1:10" ht="14.25">
      <c r="A466" s="766"/>
      <c r="B466" s="806"/>
      <c r="C466" s="764"/>
      <c r="D466" s="766"/>
      <c r="E466" s="764"/>
      <c r="F466" s="766"/>
      <c r="G466" s="764"/>
      <c r="H466" s="764" t="s">
        <v>863</v>
      </c>
      <c r="I466" s="764" t="s">
        <v>785</v>
      </c>
      <c r="J466" s="820">
        <v>49</v>
      </c>
    </row>
    <row r="467" spans="1:10" ht="14.25">
      <c r="A467" s="766"/>
      <c r="B467" s="806"/>
      <c r="C467" s="764"/>
      <c r="D467" s="766"/>
      <c r="E467" s="764"/>
      <c r="F467" s="766"/>
      <c r="G467" s="764"/>
      <c r="H467" s="764" t="s">
        <v>864</v>
      </c>
      <c r="I467" s="764" t="s">
        <v>785</v>
      </c>
      <c r="J467" s="820">
        <v>13</v>
      </c>
    </row>
    <row r="468" spans="1:10" ht="14.25">
      <c r="A468" s="766"/>
      <c r="B468" s="806"/>
      <c r="C468" s="764"/>
      <c r="D468" s="766"/>
      <c r="E468" s="764"/>
      <c r="F468" s="766"/>
      <c r="G468" s="764"/>
      <c r="H468" s="764" t="s">
        <v>865</v>
      </c>
      <c r="I468" s="764" t="s">
        <v>785</v>
      </c>
      <c r="J468" s="820">
        <v>232</v>
      </c>
    </row>
    <row r="469" spans="1:10" ht="14.25">
      <c r="A469" s="766"/>
      <c r="B469" s="806"/>
      <c r="C469" s="764"/>
      <c r="D469" s="766"/>
      <c r="E469" s="764"/>
      <c r="F469" s="766"/>
      <c r="G469" s="764"/>
      <c r="H469" s="764" t="s">
        <v>875</v>
      </c>
      <c r="I469" s="764" t="s">
        <v>785</v>
      </c>
      <c r="J469" s="820">
        <v>146</v>
      </c>
    </row>
    <row r="470" spans="1:10" ht="14.25">
      <c r="A470" s="827"/>
      <c r="B470" s="828"/>
      <c r="C470" s="829" t="s">
        <v>810</v>
      </c>
      <c r="D470" s="827"/>
      <c r="E470" s="829"/>
      <c r="F470" s="827"/>
      <c r="G470" s="829">
        <v>310</v>
      </c>
      <c r="H470" s="829"/>
      <c r="I470" s="829"/>
      <c r="J470" s="832">
        <f>SUM(J460:J469)</f>
        <v>6729</v>
      </c>
    </row>
    <row r="471" spans="1:10" ht="14.25">
      <c r="A471" s="766"/>
      <c r="B471" s="806"/>
      <c r="C471" s="764" t="s">
        <v>810</v>
      </c>
      <c r="D471" s="766"/>
      <c r="E471" s="764" t="s">
        <v>786</v>
      </c>
      <c r="F471" s="766"/>
      <c r="G471" s="764">
        <v>340</v>
      </c>
      <c r="H471" s="764" t="s">
        <v>899</v>
      </c>
      <c r="I471" s="764" t="s">
        <v>785</v>
      </c>
      <c r="J471" s="820">
        <v>9732</v>
      </c>
    </row>
    <row r="472" spans="1:10" ht="14.25">
      <c r="A472" s="766"/>
      <c r="B472" s="806"/>
      <c r="C472" s="764"/>
      <c r="D472" s="766"/>
      <c r="E472" s="764"/>
      <c r="F472" s="766"/>
      <c r="G472" s="764"/>
      <c r="H472" s="764" t="s">
        <v>866</v>
      </c>
      <c r="I472" s="764" t="s">
        <v>785</v>
      </c>
      <c r="J472" s="820">
        <v>974</v>
      </c>
    </row>
    <row r="473" spans="1:10" ht="14.25">
      <c r="A473" s="766"/>
      <c r="B473" s="806"/>
      <c r="C473" s="764"/>
      <c r="D473" s="766"/>
      <c r="E473" s="764"/>
      <c r="F473" s="766"/>
      <c r="G473" s="764"/>
      <c r="H473" s="764" t="s">
        <v>859</v>
      </c>
      <c r="I473" s="764" t="s">
        <v>785</v>
      </c>
      <c r="J473" s="820">
        <v>137</v>
      </c>
    </row>
    <row r="474" spans="1:10" ht="14.25">
      <c r="A474" s="766"/>
      <c r="B474" s="806"/>
      <c r="C474" s="764"/>
      <c r="D474" s="766"/>
      <c r="E474" s="764"/>
      <c r="F474" s="766"/>
      <c r="G474" s="764"/>
      <c r="H474" s="764" t="s">
        <v>860</v>
      </c>
      <c r="I474" s="764" t="s">
        <v>785</v>
      </c>
      <c r="J474" s="820">
        <v>1363</v>
      </c>
    </row>
    <row r="475" spans="1:10" ht="14.25">
      <c r="A475" s="766"/>
      <c r="B475" s="806"/>
      <c r="C475" s="764"/>
      <c r="D475" s="766"/>
      <c r="E475" s="764"/>
      <c r="F475" s="766"/>
      <c r="G475" s="764"/>
      <c r="H475" s="764" t="s">
        <v>861</v>
      </c>
      <c r="I475" s="764" t="s">
        <v>785</v>
      </c>
      <c r="J475" s="820">
        <v>78</v>
      </c>
    </row>
    <row r="476" spans="1:10" ht="14.25">
      <c r="A476" s="766"/>
      <c r="B476" s="806"/>
      <c r="C476" s="764"/>
      <c r="D476" s="766"/>
      <c r="E476" s="764"/>
      <c r="F476" s="766"/>
      <c r="G476" s="764"/>
      <c r="H476" s="764" t="s">
        <v>862</v>
      </c>
      <c r="I476" s="764" t="s">
        <v>785</v>
      </c>
      <c r="J476" s="820">
        <v>292</v>
      </c>
    </row>
    <row r="477" spans="1:10" ht="14.25">
      <c r="A477" s="766"/>
      <c r="B477" s="806"/>
      <c r="C477" s="764"/>
      <c r="D477" s="766"/>
      <c r="E477" s="764"/>
      <c r="F477" s="766"/>
      <c r="G477" s="764"/>
      <c r="H477" s="764" t="s">
        <v>863</v>
      </c>
      <c r="I477" s="764" t="s">
        <v>785</v>
      </c>
      <c r="J477" s="820">
        <v>98</v>
      </c>
    </row>
    <row r="478" spans="1:10" ht="14.25">
      <c r="A478" s="766"/>
      <c r="B478" s="806"/>
      <c r="C478" s="764"/>
      <c r="D478" s="766"/>
      <c r="E478" s="764"/>
      <c r="F478" s="766"/>
      <c r="G478" s="764"/>
      <c r="H478" s="764" t="s">
        <v>864</v>
      </c>
      <c r="I478" s="764" t="s">
        <v>785</v>
      </c>
      <c r="J478" s="820">
        <v>25</v>
      </c>
    </row>
    <row r="479" spans="1:10" ht="14.25">
      <c r="A479" s="766"/>
      <c r="B479" s="806"/>
      <c r="C479" s="764"/>
      <c r="D479" s="766"/>
      <c r="E479" s="764"/>
      <c r="F479" s="766"/>
      <c r="G479" s="764"/>
      <c r="H479" s="764" t="s">
        <v>865</v>
      </c>
      <c r="I479" s="764" t="s">
        <v>785</v>
      </c>
      <c r="J479" s="820">
        <v>463</v>
      </c>
    </row>
    <row r="480" spans="1:10" ht="14.25">
      <c r="A480" s="766"/>
      <c r="B480" s="806"/>
      <c r="C480" s="764"/>
      <c r="D480" s="766"/>
      <c r="E480" s="764"/>
      <c r="F480" s="766"/>
      <c r="G480" s="764"/>
      <c r="H480" s="764" t="s">
        <v>875</v>
      </c>
      <c r="I480" s="764" t="s">
        <v>785</v>
      </c>
      <c r="J480" s="820">
        <v>292</v>
      </c>
    </row>
    <row r="481" spans="1:10" ht="14.25">
      <c r="A481" s="827"/>
      <c r="B481" s="828"/>
      <c r="C481" s="829" t="s">
        <v>810</v>
      </c>
      <c r="D481" s="827"/>
      <c r="E481" s="829"/>
      <c r="F481" s="827"/>
      <c r="G481" s="829">
        <v>340</v>
      </c>
      <c r="H481" s="829"/>
      <c r="I481" s="829"/>
      <c r="J481" s="832">
        <f>SUM(J471:J480)</f>
        <v>13454</v>
      </c>
    </row>
    <row r="482" spans="1:10" ht="14.25">
      <c r="A482" s="766"/>
      <c r="B482" s="806"/>
      <c r="C482" s="764" t="s">
        <v>810</v>
      </c>
      <c r="D482" s="766"/>
      <c r="E482" s="764" t="s">
        <v>786</v>
      </c>
      <c r="F482" s="766"/>
      <c r="G482" s="764">
        <v>380</v>
      </c>
      <c r="H482" s="764" t="s">
        <v>899</v>
      </c>
      <c r="I482" s="764" t="s">
        <v>785</v>
      </c>
      <c r="J482" s="820">
        <v>4866</v>
      </c>
    </row>
    <row r="483" spans="1:10" ht="14.25">
      <c r="A483" s="766"/>
      <c r="B483" s="806"/>
      <c r="C483" s="764"/>
      <c r="D483" s="766"/>
      <c r="E483" s="764"/>
      <c r="F483" s="766"/>
      <c r="G483" s="764"/>
      <c r="H483" s="764" t="s">
        <v>866</v>
      </c>
      <c r="I483" s="764" t="s">
        <v>785</v>
      </c>
      <c r="J483" s="820">
        <v>487</v>
      </c>
    </row>
    <row r="484" spans="1:10" ht="14.25">
      <c r="A484" s="766"/>
      <c r="B484" s="806"/>
      <c r="C484" s="764"/>
      <c r="D484" s="766"/>
      <c r="E484" s="764"/>
      <c r="F484" s="766"/>
      <c r="G484" s="764"/>
      <c r="H484" s="764" t="s">
        <v>859</v>
      </c>
      <c r="I484" s="764" t="s">
        <v>785</v>
      </c>
      <c r="J484" s="820">
        <v>69</v>
      </c>
    </row>
    <row r="485" spans="1:10" ht="14.25">
      <c r="A485" s="766"/>
      <c r="B485" s="806"/>
      <c r="C485" s="764"/>
      <c r="D485" s="766"/>
      <c r="E485" s="764"/>
      <c r="F485" s="766"/>
      <c r="G485" s="764"/>
      <c r="H485" s="764" t="s">
        <v>860</v>
      </c>
      <c r="I485" s="764" t="s">
        <v>785</v>
      </c>
      <c r="J485" s="820">
        <v>682</v>
      </c>
    </row>
    <row r="486" spans="1:10" ht="14.25">
      <c r="A486" s="766"/>
      <c r="B486" s="806"/>
      <c r="C486" s="764"/>
      <c r="D486" s="766"/>
      <c r="E486" s="764"/>
      <c r="F486" s="766"/>
      <c r="G486" s="764"/>
      <c r="H486" s="764" t="s">
        <v>861</v>
      </c>
      <c r="I486" s="764" t="s">
        <v>785</v>
      </c>
      <c r="J486" s="820">
        <v>39</v>
      </c>
    </row>
    <row r="487" spans="1:10" ht="14.25">
      <c r="A487" s="766"/>
      <c r="B487" s="806"/>
      <c r="C487" s="764"/>
      <c r="D487" s="766"/>
      <c r="E487" s="764"/>
      <c r="F487" s="766"/>
      <c r="G487" s="764"/>
      <c r="H487" s="764" t="s">
        <v>862</v>
      </c>
      <c r="I487" s="764" t="s">
        <v>785</v>
      </c>
      <c r="J487" s="820">
        <v>146</v>
      </c>
    </row>
    <row r="488" spans="1:10" ht="14.25">
      <c r="A488" s="766"/>
      <c r="B488" s="806"/>
      <c r="C488" s="764"/>
      <c r="D488" s="766"/>
      <c r="E488" s="764"/>
      <c r="F488" s="766"/>
      <c r="G488" s="764"/>
      <c r="H488" s="764" t="s">
        <v>863</v>
      </c>
      <c r="I488" s="764" t="s">
        <v>785</v>
      </c>
      <c r="J488" s="820">
        <v>49</v>
      </c>
    </row>
    <row r="489" spans="1:10" ht="14.25">
      <c r="A489" s="766"/>
      <c r="B489" s="806"/>
      <c r="C489" s="764"/>
      <c r="D489" s="766"/>
      <c r="E489" s="764"/>
      <c r="F489" s="766"/>
      <c r="G489" s="764"/>
      <c r="H489" s="764" t="s">
        <v>864</v>
      </c>
      <c r="I489" s="764" t="s">
        <v>785</v>
      </c>
      <c r="J489" s="820">
        <v>13</v>
      </c>
    </row>
    <row r="490" spans="1:10" ht="14.25">
      <c r="A490" s="766"/>
      <c r="B490" s="806"/>
      <c r="C490" s="764"/>
      <c r="D490" s="766"/>
      <c r="E490" s="764"/>
      <c r="F490" s="766"/>
      <c r="G490" s="764"/>
      <c r="H490" s="764" t="s">
        <v>865</v>
      </c>
      <c r="I490" s="764" t="s">
        <v>785</v>
      </c>
      <c r="J490" s="820">
        <v>232</v>
      </c>
    </row>
    <row r="491" spans="1:10" ht="14.25">
      <c r="A491" s="766"/>
      <c r="B491" s="806"/>
      <c r="C491" s="764"/>
      <c r="D491" s="766"/>
      <c r="E491" s="764"/>
      <c r="F491" s="766"/>
      <c r="G491" s="764"/>
      <c r="H491" s="764" t="s">
        <v>875</v>
      </c>
      <c r="I491" s="764" t="s">
        <v>785</v>
      </c>
      <c r="J491" s="820">
        <v>146</v>
      </c>
    </row>
    <row r="492" spans="1:10" ht="14.25">
      <c r="A492" s="827"/>
      <c r="B492" s="828"/>
      <c r="C492" s="829" t="s">
        <v>810</v>
      </c>
      <c r="D492" s="827"/>
      <c r="E492" s="829"/>
      <c r="F492" s="827"/>
      <c r="G492" s="829">
        <v>380</v>
      </c>
      <c r="H492" s="829"/>
      <c r="I492" s="829"/>
      <c r="J492" s="832">
        <f>SUM(J482:J491)</f>
        <v>6729</v>
      </c>
    </row>
    <row r="493" spans="1:10" ht="14.25">
      <c r="A493" s="766"/>
      <c r="B493" s="806"/>
      <c r="C493" s="764" t="s">
        <v>810</v>
      </c>
      <c r="D493" s="766"/>
      <c r="E493" s="764" t="s">
        <v>782</v>
      </c>
      <c r="F493" s="766"/>
      <c r="G493" s="764">
        <v>31</v>
      </c>
      <c r="H493" s="764" t="s">
        <v>899</v>
      </c>
      <c r="I493" s="764" t="s">
        <v>785</v>
      </c>
      <c r="J493" s="820">
        <v>-282228</v>
      </c>
    </row>
    <row r="494" spans="1:10" ht="14.25">
      <c r="A494" s="766"/>
      <c r="B494" s="806"/>
      <c r="C494" s="764"/>
      <c r="D494" s="766"/>
      <c r="E494" s="764"/>
      <c r="F494" s="766"/>
      <c r="G494" s="764"/>
      <c r="H494" s="764" t="s">
        <v>866</v>
      </c>
      <c r="I494" s="764" t="s">
        <v>785</v>
      </c>
      <c r="J494" s="820">
        <v>-28235</v>
      </c>
    </row>
    <row r="495" spans="1:10" ht="14.25">
      <c r="A495" s="766"/>
      <c r="B495" s="806"/>
      <c r="C495" s="764"/>
      <c r="D495" s="766"/>
      <c r="E495" s="764"/>
      <c r="F495" s="766"/>
      <c r="G495" s="764"/>
      <c r="H495" s="764" t="s">
        <v>859</v>
      </c>
      <c r="I495" s="764" t="s">
        <v>785</v>
      </c>
      <c r="J495" s="820">
        <v>-3969</v>
      </c>
    </row>
    <row r="496" spans="1:10" ht="14.25">
      <c r="A496" s="766"/>
      <c r="B496" s="806"/>
      <c r="C496" s="764"/>
      <c r="D496" s="766"/>
      <c r="E496" s="764"/>
      <c r="F496" s="766"/>
      <c r="G496" s="764"/>
      <c r="H496" s="764" t="s">
        <v>860</v>
      </c>
      <c r="I496" s="764" t="s">
        <v>785</v>
      </c>
      <c r="J496" s="820">
        <v>-39526</v>
      </c>
    </row>
    <row r="497" spans="1:10" ht="14.25">
      <c r="A497" s="766"/>
      <c r="B497" s="806"/>
      <c r="C497" s="764"/>
      <c r="D497" s="766"/>
      <c r="E497" s="764"/>
      <c r="F497" s="766"/>
      <c r="G497" s="764"/>
      <c r="H497" s="764" t="s">
        <v>861</v>
      </c>
      <c r="I497" s="764" t="s">
        <v>785</v>
      </c>
      <c r="J497" s="820">
        <v>-2261</v>
      </c>
    </row>
    <row r="498" spans="1:10" ht="14.25">
      <c r="A498" s="766"/>
      <c r="B498" s="806"/>
      <c r="C498" s="764"/>
      <c r="D498" s="766"/>
      <c r="E498" s="764"/>
      <c r="F498" s="766"/>
      <c r="G498" s="764"/>
      <c r="H498" s="764" t="s">
        <v>862</v>
      </c>
      <c r="I498" s="764" t="s">
        <v>785</v>
      </c>
      <c r="J498" s="820">
        <v>-8468</v>
      </c>
    </row>
    <row r="499" spans="1:10" ht="14.25">
      <c r="A499" s="766"/>
      <c r="B499" s="806"/>
      <c r="C499" s="764"/>
      <c r="D499" s="766"/>
      <c r="E499" s="764"/>
      <c r="F499" s="766"/>
      <c r="G499" s="764"/>
      <c r="H499" s="764" t="s">
        <v>863</v>
      </c>
      <c r="I499" s="764" t="s">
        <v>785</v>
      </c>
      <c r="J499" s="820">
        <v>-2833</v>
      </c>
    </row>
    <row r="500" spans="1:10" ht="14.25">
      <c r="A500" s="766"/>
      <c r="B500" s="806"/>
      <c r="C500" s="764"/>
      <c r="D500" s="766"/>
      <c r="E500" s="764"/>
      <c r="F500" s="766"/>
      <c r="G500" s="764"/>
      <c r="H500" s="764" t="s">
        <v>864</v>
      </c>
      <c r="I500" s="764" t="s">
        <v>785</v>
      </c>
      <c r="J500" s="820">
        <v>-722</v>
      </c>
    </row>
    <row r="501" spans="1:10" ht="14.25">
      <c r="A501" s="766"/>
      <c r="B501" s="806"/>
      <c r="C501" s="764"/>
      <c r="D501" s="766"/>
      <c r="E501" s="764"/>
      <c r="F501" s="766"/>
      <c r="G501" s="764"/>
      <c r="H501" s="764" t="s">
        <v>865</v>
      </c>
      <c r="I501" s="764" t="s">
        <v>785</v>
      </c>
      <c r="J501" s="820">
        <v>-13423</v>
      </c>
    </row>
    <row r="502" spans="1:10" ht="14.25">
      <c r="A502" s="766"/>
      <c r="B502" s="806"/>
      <c r="C502" s="764"/>
      <c r="D502" s="766"/>
      <c r="E502" s="764"/>
      <c r="F502" s="766"/>
      <c r="G502" s="764"/>
      <c r="H502" s="764" t="s">
        <v>875</v>
      </c>
      <c r="I502" s="764" t="s">
        <v>785</v>
      </c>
      <c r="J502" s="820">
        <v>-8468</v>
      </c>
    </row>
    <row r="503" spans="1:10" ht="14.25">
      <c r="A503" s="827"/>
      <c r="B503" s="828"/>
      <c r="C503" s="829" t="s">
        <v>810</v>
      </c>
      <c r="D503" s="827"/>
      <c r="E503" s="829"/>
      <c r="F503" s="827"/>
      <c r="G503" s="829">
        <v>31</v>
      </c>
      <c r="H503" s="829"/>
      <c r="I503" s="829"/>
      <c r="J503" s="832">
        <f>SUM(J493:J502)</f>
        <v>-390133</v>
      </c>
    </row>
    <row r="504" spans="1:10" ht="14.25">
      <c r="A504" s="834" t="s">
        <v>903</v>
      </c>
      <c r="B504" s="835"/>
      <c r="C504" s="836"/>
      <c r="D504" s="835"/>
      <c r="E504" s="836"/>
      <c r="F504" s="835"/>
      <c r="G504" s="837"/>
      <c r="H504" s="837"/>
      <c r="I504" s="837"/>
      <c r="J504" s="838">
        <f>SUM(J239+J250+J261+J272+J283+J294+J305+J316+J327+J338+J349+J360+J371+J393+J404+J382+J415+J426+J437+J448+J459+J470+J481+J492+J503)</f>
        <v>0</v>
      </c>
    </row>
    <row r="505" spans="1:10" ht="14.25">
      <c r="A505" s="766"/>
      <c r="B505" s="766"/>
      <c r="C505" s="766"/>
      <c r="D505" s="766"/>
      <c r="E505" s="766"/>
      <c r="F505" s="766"/>
      <c r="G505" s="766"/>
      <c r="H505" s="766"/>
      <c r="I505" s="766"/>
      <c r="J505" s="767"/>
    </row>
    <row r="506" spans="1:10" ht="14.25">
      <c r="A506" s="794">
        <v>246</v>
      </c>
      <c r="B506" s="795">
        <v>41480</v>
      </c>
      <c r="C506" s="794" t="s">
        <v>810</v>
      </c>
      <c r="D506" s="796" t="s">
        <v>904</v>
      </c>
      <c r="E506" s="796" t="s">
        <v>782</v>
      </c>
      <c r="F506" s="766" t="s">
        <v>783</v>
      </c>
      <c r="G506" s="794" t="s">
        <v>809</v>
      </c>
      <c r="H506" s="764" t="s">
        <v>816</v>
      </c>
      <c r="I506" s="764" t="s">
        <v>905</v>
      </c>
      <c r="J506" s="820">
        <v>-30000</v>
      </c>
    </row>
    <row r="507" spans="1:10" ht="14.25">
      <c r="A507" s="796"/>
      <c r="B507" s="795"/>
      <c r="C507" s="796"/>
      <c r="D507" s="796"/>
      <c r="E507" s="796"/>
      <c r="F507" s="766" t="s">
        <v>787</v>
      </c>
      <c r="G507" s="796"/>
      <c r="H507" s="764" t="s">
        <v>820</v>
      </c>
      <c r="I507" s="764" t="s">
        <v>821</v>
      </c>
      <c r="J507" s="820">
        <v>-2815</v>
      </c>
    </row>
    <row r="508" spans="1:10" ht="14.25">
      <c r="A508" s="796"/>
      <c r="B508" s="795"/>
      <c r="C508" s="796"/>
      <c r="D508" s="796"/>
      <c r="E508" s="796"/>
      <c r="F508" s="796"/>
      <c r="G508" s="796"/>
      <c r="H508" s="764" t="s">
        <v>822</v>
      </c>
      <c r="I508" s="764" t="s">
        <v>823</v>
      </c>
      <c r="J508" s="820">
        <v>-68</v>
      </c>
    </row>
    <row r="509" spans="1:10" ht="14.25">
      <c r="A509" s="796"/>
      <c r="B509" s="795"/>
      <c r="C509" s="796"/>
      <c r="D509" s="796"/>
      <c r="E509" s="796"/>
      <c r="F509" s="796"/>
      <c r="G509" s="796"/>
      <c r="H509" s="764" t="s">
        <v>822</v>
      </c>
      <c r="I509" s="764" t="s">
        <v>835</v>
      </c>
      <c r="J509" s="820">
        <v>-96</v>
      </c>
    </row>
    <row r="510" spans="1:10" ht="14.25">
      <c r="A510" s="796"/>
      <c r="B510" s="795"/>
      <c r="C510" s="796"/>
      <c r="D510" s="796"/>
      <c r="E510" s="796"/>
      <c r="F510" s="796"/>
      <c r="G510" s="796"/>
      <c r="H510" s="764" t="s">
        <v>822</v>
      </c>
      <c r="I510" s="764" t="s">
        <v>836</v>
      </c>
      <c r="J510" s="820">
        <v>-1</v>
      </c>
    </row>
    <row r="511" spans="1:10" ht="14.25">
      <c r="A511" s="796"/>
      <c r="B511" s="795"/>
      <c r="C511" s="796"/>
      <c r="D511" s="796"/>
      <c r="E511" s="796"/>
      <c r="F511" s="796"/>
      <c r="G511" s="796"/>
      <c r="H511" s="764" t="s">
        <v>822</v>
      </c>
      <c r="I511" s="764" t="s">
        <v>906</v>
      </c>
      <c r="J511" s="820">
        <v>-25000</v>
      </c>
    </row>
    <row r="512" spans="1:10" ht="14.25">
      <c r="A512" s="796"/>
      <c r="B512" s="795"/>
      <c r="C512" s="796"/>
      <c r="D512" s="796"/>
      <c r="E512" s="796"/>
      <c r="F512" s="796"/>
      <c r="G512" s="796"/>
      <c r="H512" s="764" t="s">
        <v>822</v>
      </c>
      <c r="I512" s="764" t="s">
        <v>907</v>
      </c>
      <c r="J512" s="820">
        <v>-2640</v>
      </c>
    </row>
    <row r="513" spans="1:10" ht="14.25">
      <c r="A513" s="796"/>
      <c r="B513" s="795"/>
      <c r="C513" s="796"/>
      <c r="D513" s="796"/>
      <c r="E513" s="796"/>
      <c r="F513" s="796"/>
      <c r="G513" s="796"/>
      <c r="H513" s="764" t="s">
        <v>826</v>
      </c>
      <c r="I513" s="764" t="s">
        <v>838</v>
      </c>
      <c r="J513" s="820">
        <v>-6</v>
      </c>
    </row>
    <row r="514" spans="1:10" ht="14.25">
      <c r="A514" s="796"/>
      <c r="B514" s="795"/>
      <c r="C514" s="796"/>
      <c r="D514" s="796"/>
      <c r="E514" s="796"/>
      <c r="F514" s="796"/>
      <c r="G514" s="796"/>
      <c r="H514" s="764" t="s">
        <v>826</v>
      </c>
      <c r="I514" s="764" t="s">
        <v>842</v>
      </c>
      <c r="J514" s="820">
        <v>-7000</v>
      </c>
    </row>
    <row r="515" spans="1:10" ht="14.25">
      <c r="A515" s="796"/>
      <c r="B515" s="795"/>
      <c r="C515" s="796"/>
      <c r="D515" s="796"/>
      <c r="E515" s="796"/>
      <c r="F515" s="796"/>
      <c r="G515" s="796"/>
      <c r="H515" s="764" t="s">
        <v>826</v>
      </c>
      <c r="I515" s="764" t="s">
        <v>845</v>
      </c>
      <c r="J515" s="820">
        <v>-107</v>
      </c>
    </row>
    <row r="516" spans="1:10" ht="14.25">
      <c r="A516" s="796"/>
      <c r="B516" s="795"/>
      <c r="C516" s="796"/>
      <c r="D516" s="796"/>
      <c r="E516" s="796"/>
      <c r="F516" s="796"/>
      <c r="G516" s="796"/>
      <c r="H516" s="764" t="s">
        <v>829</v>
      </c>
      <c r="I516" s="764" t="s">
        <v>830</v>
      </c>
      <c r="J516" s="820">
        <v>-8000</v>
      </c>
    </row>
    <row r="517" spans="1:10" ht="14.25">
      <c r="A517" s="796"/>
      <c r="B517" s="795"/>
      <c r="C517" s="796"/>
      <c r="D517" s="796"/>
      <c r="E517" s="796"/>
      <c r="F517" s="796"/>
      <c r="G517" s="796"/>
      <c r="H517" s="764" t="s">
        <v>829</v>
      </c>
      <c r="I517" s="764" t="s">
        <v>908</v>
      </c>
      <c r="J517" s="820">
        <v>-1000</v>
      </c>
    </row>
    <row r="518" spans="1:10" ht="14.25">
      <c r="A518" s="796"/>
      <c r="B518" s="795"/>
      <c r="C518" s="796"/>
      <c r="D518" s="796"/>
      <c r="E518" s="796"/>
      <c r="F518" s="796"/>
      <c r="G518" s="796"/>
      <c r="H518" s="764" t="s">
        <v>829</v>
      </c>
      <c r="I518" s="764" t="s">
        <v>831</v>
      </c>
      <c r="J518" s="820">
        <v>-63451</v>
      </c>
    </row>
    <row r="519" spans="1:10" s="842" customFormat="1" ht="14.25">
      <c r="A519" s="839"/>
      <c r="B519" s="840"/>
      <c r="C519" s="839">
        <v>132</v>
      </c>
      <c r="D519" s="839"/>
      <c r="E519" s="839"/>
      <c r="F519" s="839"/>
      <c r="G519" s="839">
        <v>35</v>
      </c>
      <c r="H519" s="777"/>
      <c r="I519" s="777"/>
      <c r="J519" s="841">
        <f>SUM(J506:J518)</f>
        <v>-140184</v>
      </c>
    </row>
    <row r="520" spans="1:10" ht="14.25">
      <c r="A520" s="796"/>
      <c r="B520" s="795"/>
      <c r="C520" s="796"/>
      <c r="D520" s="796"/>
      <c r="E520" s="796"/>
      <c r="F520" s="796"/>
      <c r="G520" s="794">
        <v>43</v>
      </c>
      <c r="H520" s="764" t="s">
        <v>909</v>
      </c>
      <c r="I520" s="764" t="s">
        <v>910</v>
      </c>
      <c r="J520" s="820">
        <v>-334205</v>
      </c>
    </row>
    <row r="521" spans="1:10" ht="14.25">
      <c r="A521" s="796"/>
      <c r="B521" s="795"/>
      <c r="C521" s="796"/>
      <c r="D521" s="796"/>
      <c r="E521" s="796"/>
      <c r="F521" s="796"/>
      <c r="G521" s="796"/>
      <c r="H521" s="764" t="s">
        <v>911</v>
      </c>
      <c r="I521" s="764" t="s">
        <v>912</v>
      </c>
      <c r="J521" s="820">
        <v>-144816</v>
      </c>
    </row>
    <row r="522" spans="1:10" ht="14.25">
      <c r="A522" s="796"/>
      <c r="B522" s="795"/>
      <c r="C522" s="796"/>
      <c r="D522" s="796"/>
      <c r="E522" s="796"/>
      <c r="F522" s="796"/>
      <c r="G522" s="796"/>
      <c r="H522" s="764" t="s">
        <v>911</v>
      </c>
      <c r="I522" s="764" t="s">
        <v>913</v>
      </c>
      <c r="J522" s="820">
        <v>-3615</v>
      </c>
    </row>
    <row r="523" spans="1:10" ht="14.25">
      <c r="A523" s="796"/>
      <c r="B523" s="795"/>
      <c r="C523" s="796"/>
      <c r="D523" s="796"/>
      <c r="E523" s="796"/>
      <c r="F523" s="796"/>
      <c r="G523" s="796"/>
      <c r="H523" s="764" t="s">
        <v>914</v>
      </c>
      <c r="I523" s="764" t="s">
        <v>910</v>
      </c>
      <c r="J523" s="820">
        <v>-6000</v>
      </c>
    </row>
    <row r="524" spans="1:10" s="842" customFormat="1" ht="14.25">
      <c r="A524" s="843"/>
      <c r="B524" s="844"/>
      <c r="C524" s="839">
        <v>132</v>
      </c>
      <c r="D524" s="843"/>
      <c r="E524" s="843"/>
      <c r="F524" s="843"/>
      <c r="G524" s="839">
        <v>43</v>
      </c>
      <c r="H524" s="777"/>
      <c r="I524" s="777"/>
      <c r="J524" s="841">
        <f>SUM(J520:J523)</f>
        <v>-488636</v>
      </c>
    </row>
    <row r="525" spans="1:10" ht="14.25">
      <c r="A525" s="796"/>
      <c r="B525" s="795"/>
      <c r="C525" s="796"/>
      <c r="D525" s="796"/>
      <c r="E525" s="796" t="s">
        <v>786</v>
      </c>
      <c r="F525" s="796"/>
      <c r="G525" s="794">
        <v>35</v>
      </c>
      <c r="H525" s="764" t="s">
        <v>822</v>
      </c>
      <c r="I525" s="764" t="s">
        <v>915</v>
      </c>
      <c r="J525" s="820">
        <v>972</v>
      </c>
    </row>
    <row r="526" spans="1:10" ht="14.25">
      <c r="A526" s="796"/>
      <c r="B526" s="795"/>
      <c r="C526" s="796"/>
      <c r="D526" s="796"/>
      <c r="E526" s="796"/>
      <c r="F526" s="796"/>
      <c r="G526" s="796"/>
      <c r="H526" s="764" t="s">
        <v>826</v>
      </c>
      <c r="I526" s="764" t="s">
        <v>916</v>
      </c>
      <c r="J526" s="820">
        <v>3600</v>
      </c>
    </row>
    <row r="527" spans="1:10" ht="14.25">
      <c r="A527" s="796"/>
      <c r="B527" s="795"/>
      <c r="C527" s="796"/>
      <c r="D527" s="796"/>
      <c r="E527" s="796"/>
      <c r="F527" s="796"/>
      <c r="G527" s="796"/>
      <c r="H527" s="764" t="s">
        <v>826</v>
      </c>
      <c r="I527" s="764" t="s">
        <v>841</v>
      </c>
      <c r="J527" s="820">
        <v>10000</v>
      </c>
    </row>
    <row r="528" spans="1:10" ht="14.25">
      <c r="A528" s="796"/>
      <c r="B528" s="795"/>
      <c r="C528" s="796"/>
      <c r="D528" s="796"/>
      <c r="E528" s="796"/>
      <c r="F528" s="796"/>
      <c r="G528" s="796"/>
      <c r="H528" s="764" t="s">
        <v>826</v>
      </c>
      <c r="I528" s="764" t="s">
        <v>843</v>
      </c>
      <c r="J528" s="820">
        <v>67</v>
      </c>
    </row>
    <row r="529" spans="1:10" ht="14.25">
      <c r="A529" s="796"/>
      <c r="B529" s="795"/>
      <c r="C529" s="796"/>
      <c r="D529" s="796"/>
      <c r="E529" s="796"/>
      <c r="F529" s="796"/>
      <c r="G529" s="796"/>
      <c r="H529" s="764" t="s">
        <v>826</v>
      </c>
      <c r="I529" s="764" t="s">
        <v>846</v>
      </c>
      <c r="J529" s="820">
        <v>524</v>
      </c>
    </row>
    <row r="530" spans="1:10" ht="14.25">
      <c r="A530" s="796"/>
      <c r="B530" s="795"/>
      <c r="C530" s="796"/>
      <c r="D530" s="796"/>
      <c r="E530" s="796"/>
      <c r="F530" s="796"/>
      <c r="G530" s="796"/>
      <c r="H530" s="764" t="s">
        <v>826</v>
      </c>
      <c r="I530" s="764" t="s">
        <v>917</v>
      </c>
      <c r="J530" s="820">
        <v>3391</v>
      </c>
    </row>
    <row r="531" spans="1:10" ht="14.25">
      <c r="A531" s="796"/>
      <c r="B531" s="795"/>
      <c r="C531" s="796"/>
      <c r="D531" s="796"/>
      <c r="E531" s="796"/>
      <c r="F531" s="796"/>
      <c r="G531" s="796"/>
      <c r="H531" s="764" t="s">
        <v>829</v>
      </c>
      <c r="I531" s="764" t="s">
        <v>918</v>
      </c>
      <c r="J531" s="820">
        <v>1630</v>
      </c>
    </row>
    <row r="532" spans="1:10" ht="14.25">
      <c r="A532" s="796"/>
      <c r="B532" s="795"/>
      <c r="C532" s="839">
        <v>132</v>
      </c>
      <c r="D532" s="839"/>
      <c r="E532" s="839"/>
      <c r="F532" s="839"/>
      <c r="G532" s="839">
        <v>35</v>
      </c>
      <c r="H532" s="777"/>
      <c r="I532" s="777"/>
      <c r="J532" s="841">
        <f>SUM(J525:J531)</f>
        <v>20184</v>
      </c>
    </row>
    <row r="533" spans="1:10" ht="14.25">
      <c r="A533" s="796"/>
      <c r="B533" s="795"/>
      <c r="C533" s="796"/>
      <c r="D533" s="796"/>
      <c r="E533" s="796"/>
      <c r="F533" s="796"/>
      <c r="G533" s="794">
        <v>43</v>
      </c>
      <c r="H533" s="764" t="s">
        <v>909</v>
      </c>
      <c r="I533" s="764" t="s">
        <v>913</v>
      </c>
      <c r="J533" s="820">
        <v>33544</v>
      </c>
    </row>
    <row r="534" spans="1:10" ht="14.25">
      <c r="A534" s="796"/>
      <c r="B534" s="795"/>
      <c r="C534" s="796"/>
      <c r="D534" s="796"/>
      <c r="E534" s="796"/>
      <c r="F534" s="796"/>
      <c r="G534" s="796"/>
      <c r="H534" s="764" t="s">
        <v>911</v>
      </c>
      <c r="I534" s="764" t="s">
        <v>910</v>
      </c>
      <c r="J534" s="820">
        <v>345092</v>
      </c>
    </row>
    <row r="535" spans="1:10" ht="14.25">
      <c r="A535" s="796"/>
      <c r="B535" s="795"/>
      <c r="C535" s="796"/>
      <c r="D535" s="796"/>
      <c r="E535" s="796"/>
      <c r="F535" s="796"/>
      <c r="G535" s="796"/>
      <c r="H535" s="764" t="s">
        <v>919</v>
      </c>
      <c r="I535" s="764" t="s">
        <v>785</v>
      </c>
      <c r="J535" s="820">
        <v>230000</v>
      </c>
    </row>
    <row r="536" spans="1:10" ht="14.25">
      <c r="A536" s="843"/>
      <c r="B536" s="844"/>
      <c r="C536" s="839">
        <v>132</v>
      </c>
      <c r="D536" s="839"/>
      <c r="E536" s="839"/>
      <c r="F536" s="839"/>
      <c r="G536" s="839">
        <v>43</v>
      </c>
      <c r="H536" s="843"/>
      <c r="I536" s="839"/>
      <c r="J536" s="845">
        <f>SUM(J533:J535)</f>
        <v>608636</v>
      </c>
    </row>
    <row r="537" spans="1:10" ht="14.25">
      <c r="A537" s="796"/>
      <c r="B537" s="795"/>
      <c r="C537" s="796"/>
      <c r="D537" s="796"/>
      <c r="E537" s="796"/>
      <c r="F537" s="796"/>
      <c r="G537" s="796"/>
      <c r="H537" s="846"/>
      <c r="I537" s="847"/>
      <c r="J537" s="848"/>
    </row>
    <row r="538" spans="1:10" ht="15">
      <c r="A538" s="849"/>
      <c r="B538" s="850"/>
      <c r="C538" s="851">
        <v>132</v>
      </c>
      <c r="D538" s="849"/>
      <c r="E538" s="849"/>
      <c r="F538" s="849"/>
      <c r="G538" s="851">
        <v>35</v>
      </c>
      <c r="H538" s="849"/>
      <c r="I538" s="851"/>
      <c r="J538" s="852">
        <f>SUM(J519+J532)</f>
        <v>-120000</v>
      </c>
    </row>
    <row r="539" spans="1:10" ht="15">
      <c r="A539" s="849"/>
      <c r="B539" s="850"/>
      <c r="C539" s="851">
        <v>132</v>
      </c>
      <c r="D539" s="849"/>
      <c r="E539" s="849"/>
      <c r="F539" s="849"/>
      <c r="G539" s="851">
        <v>43</v>
      </c>
      <c r="H539" s="849"/>
      <c r="I539" s="851"/>
      <c r="J539" s="852">
        <f>SUM(J524+J536)</f>
        <v>120000</v>
      </c>
    </row>
    <row r="540" spans="1:10" ht="15" thickBot="1">
      <c r="A540" s="807" t="s">
        <v>920</v>
      </c>
      <c r="B540" s="853"/>
      <c r="C540" s="854">
        <v>132</v>
      </c>
      <c r="D540" s="853"/>
      <c r="E540" s="853"/>
      <c r="F540" s="853"/>
      <c r="G540" s="854"/>
      <c r="H540" s="853"/>
      <c r="I540" s="854"/>
      <c r="J540" s="855">
        <f>SUM(J538:J539)</f>
        <v>0</v>
      </c>
    </row>
    <row r="541" spans="1:10" ht="15.75" thickTop="1">
      <c r="A541" s="856"/>
      <c r="B541" s="856"/>
      <c r="C541" s="856"/>
      <c r="D541" s="856"/>
      <c r="E541" s="856"/>
      <c r="F541" s="856"/>
      <c r="G541" s="856"/>
      <c r="H541" s="856"/>
      <c r="I541" s="856"/>
      <c r="J541" s="856"/>
    </row>
    <row r="542" spans="1:10" ht="14.25">
      <c r="A542" s="857" t="s">
        <v>921</v>
      </c>
      <c r="B542" s="858">
        <v>41492</v>
      </c>
      <c r="C542" s="859" t="s">
        <v>810</v>
      </c>
      <c r="D542" s="857" t="s">
        <v>922</v>
      </c>
      <c r="E542" s="859" t="s">
        <v>782</v>
      </c>
      <c r="F542" s="766" t="s">
        <v>783</v>
      </c>
      <c r="G542" s="859" t="s">
        <v>874</v>
      </c>
      <c r="H542" s="857" t="s">
        <v>923</v>
      </c>
      <c r="I542" s="859" t="s">
        <v>785</v>
      </c>
      <c r="J542" s="860">
        <v>-19775</v>
      </c>
    </row>
    <row r="543" spans="1:10" ht="14.25">
      <c r="A543" s="839"/>
      <c r="B543" s="840"/>
      <c r="C543" s="839">
        <v>132</v>
      </c>
      <c r="D543" s="839"/>
      <c r="E543" s="839"/>
      <c r="F543" s="766" t="s">
        <v>787</v>
      </c>
      <c r="G543" s="839">
        <v>31</v>
      </c>
      <c r="H543" s="777"/>
      <c r="I543" s="777"/>
      <c r="J543" s="841">
        <f>SUM(J542)</f>
        <v>-19775</v>
      </c>
    </row>
    <row r="544" spans="1:10" ht="14.25">
      <c r="A544" s="857"/>
      <c r="B544" s="858"/>
      <c r="C544" s="859" t="s">
        <v>810</v>
      </c>
      <c r="D544" s="857"/>
      <c r="E544" s="859" t="s">
        <v>786</v>
      </c>
      <c r="F544" s="766"/>
      <c r="G544" s="859" t="s">
        <v>878</v>
      </c>
      <c r="H544" s="857" t="s">
        <v>924</v>
      </c>
      <c r="I544" s="859" t="s">
        <v>785</v>
      </c>
      <c r="J544" s="860">
        <v>12275</v>
      </c>
    </row>
    <row r="545" spans="1:10" ht="14.25">
      <c r="A545" s="839"/>
      <c r="B545" s="840"/>
      <c r="C545" s="839">
        <v>132</v>
      </c>
      <c r="D545" s="839"/>
      <c r="E545" s="839"/>
      <c r="F545" s="766"/>
      <c r="G545" s="839">
        <v>270</v>
      </c>
      <c r="H545" s="777"/>
      <c r="I545" s="777"/>
      <c r="J545" s="841">
        <f>SUM(J544)</f>
        <v>12275</v>
      </c>
    </row>
    <row r="546" spans="1:10" ht="14.25">
      <c r="A546" s="857"/>
      <c r="B546" s="858"/>
      <c r="C546" s="859" t="s">
        <v>810</v>
      </c>
      <c r="D546" s="857"/>
      <c r="E546" s="859" t="s">
        <v>786</v>
      </c>
      <c r="F546" s="857"/>
      <c r="G546" s="859" t="s">
        <v>883</v>
      </c>
      <c r="H546" s="857" t="s">
        <v>925</v>
      </c>
      <c r="I546" s="859" t="s">
        <v>785</v>
      </c>
      <c r="J546" s="860">
        <v>5000</v>
      </c>
    </row>
    <row r="547" spans="1:10" ht="14.25">
      <c r="A547" s="839"/>
      <c r="B547" s="840"/>
      <c r="C547" s="839">
        <v>132</v>
      </c>
      <c r="D547" s="839"/>
      <c r="E547" s="839"/>
      <c r="F547" s="766"/>
      <c r="G547" s="839">
        <v>100</v>
      </c>
      <c r="H547" s="777"/>
      <c r="I547" s="777"/>
      <c r="J547" s="841">
        <f>SUM(J546)</f>
        <v>5000</v>
      </c>
    </row>
    <row r="548" spans="1:10" ht="14.25">
      <c r="A548" s="857"/>
      <c r="B548" s="858"/>
      <c r="C548" s="859" t="s">
        <v>810</v>
      </c>
      <c r="D548" s="857"/>
      <c r="E548" s="859" t="s">
        <v>786</v>
      </c>
      <c r="F548" s="857"/>
      <c r="G548" s="859" t="s">
        <v>926</v>
      </c>
      <c r="H548" s="857" t="s">
        <v>924</v>
      </c>
      <c r="I548" s="859" t="s">
        <v>785</v>
      </c>
      <c r="J548" s="860">
        <v>2500</v>
      </c>
    </row>
    <row r="549" spans="1:10" ht="14.25">
      <c r="A549" s="839"/>
      <c r="B549" s="840"/>
      <c r="C549" s="839">
        <v>132</v>
      </c>
      <c r="D549" s="839"/>
      <c r="E549" s="839"/>
      <c r="F549" s="766"/>
      <c r="G549" s="839">
        <v>310</v>
      </c>
      <c r="H549" s="777"/>
      <c r="I549" s="777"/>
      <c r="J549" s="841">
        <f>SUM(J548)</f>
        <v>2500</v>
      </c>
    </row>
    <row r="550" spans="1:10" ht="14.25">
      <c r="A550" s="834" t="s">
        <v>927</v>
      </c>
      <c r="B550" s="861"/>
      <c r="C550" s="862">
        <v>132</v>
      </c>
      <c r="D550" s="861"/>
      <c r="E550" s="861"/>
      <c r="F550" s="861"/>
      <c r="G550" s="862"/>
      <c r="H550" s="861"/>
      <c r="I550" s="862"/>
      <c r="J550" s="863">
        <f>SUM(J543+J545+J547+J549)</f>
        <v>0</v>
      </c>
    </row>
    <row r="551" spans="1:10">
      <c r="A551" s="164"/>
      <c r="B551" s="164"/>
      <c r="C551" s="164"/>
      <c r="D551" s="164"/>
      <c r="E551" s="164"/>
      <c r="F551" s="164"/>
      <c r="G551" s="164"/>
      <c r="H551" s="164"/>
      <c r="I551" s="164"/>
      <c r="J551" s="164"/>
    </row>
    <row r="552" spans="1:10" ht="14.25">
      <c r="A552" s="864" t="s">
        <v>928</v>
      </c>
      <c r="B552" s="865">
        <v>41498</v>
      </c>
      <c r="C552" s="866" t="s">
        <v>929</v>
      </c>
      <c r="D552" s="864" t="s">
        <v>930</v>
      </c>
      <c r="E552" s="866" t="s">
        <v>782</v>
      </c>
      <c r="F552" s="766" t="s">
        <v>783</v>
      </c>
      <c r="G552" s="866" t="s">
        <v>809</v>
      </c>
      <c r="H552" s="864" t="s">
        <v>924</v>
      </c>
      <c r="I552" s="866" t="s">
        <v>785</v>
      </c>
      <c r="J552" s="867">
        <v>-1000</v>
      </c>
    </row>
    <row r="553" spans="1:10" ht="14.25">
      <c r="A553" s="864"/>
      <c r="B553" s="868"/>
      <c r="C553" s="866" t="s">
        <v>929</v>
      </c>
      <c r="D553" s="864"/>
      <c r="E553" s="866"/>
      <c r="F553" s="766" t="s">
        <v>787</v>
      </c>
      <c r="G553" s="866"/>
      <c r="H553" s="864" t="s">
        <v>931</v>
      </c>
      <c r="I553" s="866" t="s">
        <v>785</v>
      </c>
      <c r="J553" s="867">
        <v>-80</v>
      </c>
    </row>
    <row r="554" spans="1:10" ht="14.25">
      <c r="A554" s="839"/>
      <c r="B554" s="840"/>
      <c r="C554" s="839">
        <v>136</v>
      </c>
      <c r="D554" s="839"/>
      <c r="E554" s="839"/>
      <c r="F554" s="766"/>
      <c r="G554" s="839">
        <v>35</v>
      </c>
      <c r="H554" s="777"/>
      <c r="I554" s="777"/>
      <c r="J554" s="841">
        <f>SUM(J552:J553)</f>
        <v>-1080</v>
      </c>
    </row>
    <row r="555" spans="1:10" ht="14.25">
      <c r="A555" s="864"/>
      <c r="B555" s="868"/>
      <c r="C555" s="866" t="s">
        <v>810</v>
      </c>
      <c r="D555" s="864"/>
      <c r="E555" s="866"/>
      <c r="F555" s="864"/>
      <c r="G555" s="866"/>
      <c r="H555" s="864" t="s">
        <v>799</v>
      </c>
      <c r="I555" s="866" t="s">
        <v>785</v>
      </c>
      <c r="J555" s="867">
        <v>-3000</v>
      </c>
    </row>
    <row r="556" spans="1:10" ht="14.25">
      <c r="A556" s="839"/>
      <c r="B556" s="840"/>
      <c r="C556" s="839">
        <v>132</v>
      </c>
      <c r="D556" s="839"/>
      <c r="E556" s="839"/>
      <c r="F556" s="766"/>
      <c r="G556" s="839">
        <v>35</v>
      </c>
      <c r="H556" s="777"/>
      <c r="I556" s="777"/>
      <c r="J556" s="841">
        <f>SUM(J555)</f>
        <v>-3000</v>
      </c>
    </row>
    <row r="557" spans="1:10" ht="14.25">
      <c r="A557" s="839"/>
      <c r="B557" s="840"/>
      <c r="C557" s="839"/>
      <c r="D557" s="839"/>
      <c r="E557" s="839" t="s">
        <v>782</v>
      </c>
      <c r="F557" s="766"/>
      <c r="G557" s="839">
        <v>35</v>
      </c>
      <c r="H557" s="777"/>
      <c r="I557" s="777"/>
      <c r="J557" s="841">
        <f>SUM(J554+J556)</f>
        <v>-4080</v>
      </c>
    </row>
    <row r="558" spans="1:10" ht="14.25">
      <c r="A558" s="864"/>
      <c r="B558" s="868"/>
      <c r="C558" s="866" t="s">
        <v>929</v>
      </c>
      <c r="D558" s="864"/>
      <c r="E558" s="866" t="s">
        <v>786</v>
      </c>
      <c r="F558" s="864"/>
      <c r="G558" s="866"/>
      <c r="H558" s="864" t="s">
        <v>932</v>
      </c>
      <c r="I558" s="866" t="s">
        <v>785</v>
      </c>
      <c r="J558" s="867">
        <v>1000</v>
      </c>
    </row>
    <row r="559" spans="1:10" ht="14.25">
      <c r="A559" s="864"/>
      <c r="B559" s="868"/>
      <c r="C559" s="866" t="s">
        <v>929</v>
      </c>
      <c r="D559" s="864"/>
      <c r="E559" s="866"/>
      <c r="F559" s="864"/>
      <c r="G559" s="866"/>
      <c r="H559" s="864" t="s">
        <v>811</v>
      </c>
      <c r="I559" s="866" t="s">
        <v>785</v>
      </c>
      <c r="J559" s="867">
        <v>80</v>
      </c>
    </row>
    <row r="560" spans="1:10" ht="14.25">
      <c r="A560" s="839"/>
      <c r="B560" s="840"/>
      <c r="C560" s="839">
        <v>136</v>
      </c>
      <c r="D560" s="839"/>
      <c r="E560" s="839"/>
      <c r="F560" s="766"/>
      <c r="G560" s="839">
        <v>35</v>
      </c>
      <c r="H560" s="777"/>
      <c r="I560" s="777"/>
      <c r="J560" s="841">
        <f>SUM(J558:J559)</f>
        <v>1080</v>
      </c>
    </row>
    <row r="561" spans="1:10" ht="14.25">
      <c r="A561" s="864"/>
      <c r="B561" s="868"/>
      <c r="C561" s="866" t="s">
        <v>810</v>
      </c>
      <c r="D561" s="864"/>
      <c r="E561" s="866" t="s">
        <v>786</v>
      </c>
      <c r="F561" s="864"/>
      <c r="G561" s="866"/>
      <c r="H561" s="864" t="s">
        <v>812</v>
      </c>
      <c r="I561" s="866" t="s">
        <v>785</v>
      </c>
      <c r="J561" s="867">
        <v>2000</v>
      </c>
    </row>
    <row r="562" spans="1:10" ht="14.25">
      <c r="A562" s="864"/>
      <c r="B562" s="868"/>
      <c r="C562" s="866" t="s">
        <v>810</v>
      </c>
      <c r="D562" s="864"/>
      <c r="E562" s="866" t="s">
        <v>786</v>
      </c>
      <c r="F562" s="864"/>
      <c r="G562" s="866"/>
      <c r="H562" s="864" t="s">
        <v>893</v>
      </c>
      <c r="I562" s="866" t="s">
        <v>785</v>
      </c>
      <c r="J562" s="867">
        <v>1000</v>
      </c>
    </row>
    <row r="563" spans="1:10" ht="14.25">
      <c r="A563" s="839"/>
      <c r="B563" s="840"/>
      <c r="C563" s="839">
        <v>132</v>
      </c>
      <c r="D563" s="839"/>
      <c r="E563" s="839"/>
      <c r="F563" s="766"/>
      <c r="G563" s="839">
        <v>35</v>
      </c>
      <c r="H563" s="777"/>
      <c r="I563" s="777"/>
      <c r="J563" s="841">
        <f>SUM(J561:J562)</f>
        <v>3000</v>
      </c>
    </row>
    <row r="564" spans="1:10" ht="14.25">
      <c r="A564" s="839"/>
      <c r="B564" s="840"/>
      <c r="C564" s="839"/>
      <c r="D564" s="839"/>
      <c r="E564" s="839" t="s">
        <v>786</v>
      </c>
      <c r="F564" s="766"/>
      <c r="G564" s="839">
        <v>35</v>
      </c>
      <c r="H564" s="777"/>
      <c r="I564" s="777"/>
      <c r="J564" s="841">
        <f>SUM(J560+J563)</f>
        <v>4080</v>
      </c>
    </row>
    <row r="565" spans="1:10" ht="14.25">
      <c r="A565" s="834" t="s">
        <v>933</v>
      </c>
      <c r="B565" s="861"/>
      <c r="C565" s="862"/>
      <c r="D565" s="861"/>
      <c r="E565" s="861"/>
      <c r="F565" s="861"/>
      <c r="G565" s="862"/>
      <c r="H565" s="861"/>
      <c r="I565" s="862"/>
      <c r="J565" s="863">
        <f>SUM(J557+J564)</f>
        <v>0</v>
      </c>
    </row>
    <row r="566" spans="1:10">
      <c r="A566" s="164"/>
      <c r="B566" s="164"/>
      <c r="C566" s="164"/>
      <c r="D566" s="164"/>
      <c r="E566" s="164"/>
      <c r="F566" s="164"/>
      <c r="G566" s="164"/>
      <c r="H566" s="164"/>
      <c r="I566" s="164"/>
      <c r="J566" s="164"/>
    </row>
    <row r="567" spans="1:10" ht="14.25">
      <c r="A567" s="869" t="s">
        <v>934</v>
      </c>
      <c r="B567" s="870">
        <v>41514</v>
      </c>
      <c r="C567" s="871" t="s">
        <v>810</v>
      </c>
      <c r="D567" s="869" t="s">
        <v>935</v>
      </c>
      <c r="E567" s="871" t="s">
        <v>782</v>
      </c>
      <c r="F567" s="766" t="s">
        <v>783</v>
      </c>
      <c r="G567" s="871" t="s">
        <v>936</v>
      </c>
      <c r="H567" s="869" t="s">
        <v>872</v>
      </c>
      <c r="I567" s="871" t="s">
        <v>785</v>
      </c>
      <c r="J567" s="872">
        <v>-2000</v>
      </c>
    </row>
    <row r="568" spans="1:10" s="772" customFormat="1" ht="14.25">
      <c r="A568" s="873"/>
      <c r="B568" s="874"/>
      <c r="C568" s="873"/>
      <c r="D568" s="873"/>
      <c r="E568" s="875"/>
      <c r="F568" s="110" t="s">
        <v>787</v>
      </c>
      <c r="G568" s="875" t="s">
        <v>936</v>
      </c>
      <c r="H568" s="873"/>
      <c r="I568" s="875"/>
      <c r="J568" s="876">
        <v>-2000</v>
      </c>
    </row>
    <row r="569" spans="1:10" ht="14.25">
      <c r="A569" s="869"/>
      <c r="B569" s="877"/>
      <c r="C569" s="869"/>
      <c r="D569" s="869"/>
      <c r="E569" s="871" t="s">
        <v>782</v>
      </c>
      <c r="F569" s="869"/>
      <c r="G569" s="871" t="s">
        <v>937</v>
      </c>
      <c r="H569" s="869" t="s">
        <v>872</v>
      </c>
      <c r="I569" s="871" t="s">
        <v>785</v>
      </c>
      <c r="J569" s="872">
        <v>-2000</v>
      </c>
    </row>
    <row r="570" spans="1:10" s="772" customFormat="1" ht="14.25">
      <c r="A570" s="873"/>
      <c r="B570" s="874"/>
      <c r="C570" s="873"/>
      <c r="D570" s="873"/>
      <c r="E570" s="875"/>
      <c r="F570" s="873"/>
      <c r="G570" s="875" t="s">
        <v>937</v>
      </c>
      <c r="H570" s="873"/>
      <c r="I570" s="875"/>
      <c r="J570" s="876">
        <v>-2000</v>
      </c>
    </row>
    <row r="571" spans="1:10" ht="14.25">
      <c r="A571" s="869"/>
      <c r="B571" s="877"/>
      <c r="C571" s="869"/>
      <c r="D571" s="869"/>
      <c r="E571" s="871" t="s">
        <v>782</v>
      </c>
      <c r="F571" s="869"/>
      <c r="G571" s="871" t="s">
        <v>885</v>
      </c>
      <c r="H571" s="869" t="s">
        <v>872</v>
      </c>
      <c r="I571" s="871" t="s">
        <v>785</v>
      </c>
      <c r="J571" s="872">
        <v>-2000</v>
      </c>
    </row>
    <row r="572" spans="1:10" s="772" customFormat="1" ht="14.25">
      <c r="A572" s="873"/>
      <c r="B572" s="874"/>
      <c r="C572" s="873"/>
      <c r="D572" s="873"/>
      <c r="E572" s="875"/>
      <c r="F572" s="873"/>
      <c r="G572" s="875" t="s">
        <v>885</v>
      </c>
      <c r="H572" s="873"/>
      <c r="I572" s="875"/>
      <c r="J572" s="876">
        <v>-2000</v>
      </c>
    </row>
    <row r="573" spans="1:10" ht="14.25">
      <c r="A573" s="839"/>
      <c r="B573" s="840"/>
      <c r="C573" s="839">
        <v>132</v>
      </c>
      <c r="D573" s="839"/>
      <c r="E573" s="839" t="s">
        <v>782</v>
      </c>
      <c r="F573" s="766"/>
      <c r="G573" s="839"/>
      <c r="H573" s="777"/>
      <c r="I573" s="777"/>
      <c r="J573" s="841">
        <f>SUM(J568+J570+J572)</f>
        <v>-6000</v>
      </c>
    </row>
    <row r="574" spans="1:10" ht="14.25">
      <c r="A574" s="869"/>
      <c r="B574" s="877"/>
      <c r="C574" s="871" t="s">
        <v>810</v>
      </c>
      <c r="D574" s="869"/>
      <c r="E574" s="871" t="s">
        <v>786</v>
      </c>
      <c r="F574" s="869"/>
      <c r="G574" s="871" t="s">
        <v>938</v>
      </c>
      <c r="H574" s="869" t="s">
        <v>872</v>
      </c>
      <c r="I574" s="871" t="s">
        <v>785</v>
      </c>
      <c r="J574" s="872">
        <v>2000</v>
      </c>
    </row>
    <row r="575" spans="1:10" s="772" customFormat="1" ht="14.25">
      <c r="A575" s="873"/>
      <c r="B575" s="874"/>
      <c r="C575" s="873"/>
      <c r="D575" s="873"/>
      <c r="E575" s="875"/>
      <c r="F575" s="873"/>
      <c r="G575" s="875" t="s">
        <v>938</v>
      </c>
      <c r="H575" s="873"/>
      <c r="I575" s="875"/>
      <c r="J575" s="876">
        <v>2000</v>
      </c>
    </row>
    <row r="576" spans="1:10" ht="14.25">
      <c r="A576" s="869"/>
      <c r="B576" s="877"/>
      <c r="C576" s="869"/>
      <c r="D576" s="869"/>
      <c r="E576" s="871" t="s">
        <v>786</v>
      </c>
      <c r="F576" s="869"/>
      <c r="G576" s="871" t="s">
        <v>939</v>
      </c>
      <c r="H576" s="869" t="s">
        <v>872</v>
      </c>
      <c r="I576" s="871" t="s">
        <v>785</v>
      </c>
      <c r="J576" s="872">
        <v>4000</v>
      </c>
    </row>
    <row r="577" spans="1:10" s="772" customFormat="1" ht="14.25">
      <c r="A577" s="873"/>
      <c r="B577" s="874"/>
      <c r="C577" s="873"/>
      <c r="D577" s="873"/>
      <c r="E577" s="875"/>
      <c r="F577" s="873"/>
      <c r="G577" s="875" t="s">
        <v>939</v>
      </c>
      <c r="H577" s="873"/>
      <c r="I577" s="873"/>
      <c r="J577" s="876">
        <v>4000</v>
      </c>
    </row>
    <row r="578" spans="1:10" ht="14.25">
      <c r="A578" s="839"/>
      <c r="B578" s="840"/>
      <c r="C578" s="839">
        <v>132</v>
      </c>
      <c r="D578" s="839"/>
      <c r="E578" s="839" t="s">
        <v>786</v>
      </c>
      <c r="F578" s="766"/>
      <c r="G578" s="839"/>
      <c r="H578" s="777"/>
      <c r="I578" s="777"/>
      <c r="J578" s="841">
        <f>SUM(J575+J577)</f>
        <v>6000</v>
      </c>
    </row>
    <row r="579" spans="1:10" ht="15" thickBot="1">
      <c r="A579" s="798" t="s">
        <v>940</v>
      </c>
      <c r="B579" s="799"/>
      <c r="C579" s="800"/>
      <c r="D579" s="799"/>
      <c r="E579" s="799"/>
      <c r="F579" s="799"/>
      <c r="G579" s="800"/>
      <c r="H579" s="799"/>
      <c r="I579" s="800"/>
      <c r="J579" s="801">
        <f>SUM(J573+J578)</f>
        <v>0</v>
      </c>
    </row>
    <row r="580" spans="1:10" ht="13.5" thickTop="1">
      <c r="A580" s="802"/>
      <c r="B580" s="802"/>
      <c r="C580" s="802"/>
      <c r="D580" s="802"/>
      <c r="E580" s="802"/>
      <c r="F580" s="802"/>
      <c r="G580" s="802"/>
      <c r="H580" s="802"/>
      <c r="I580" s="802"/>
      <c r="J580" s="802"/>
    </row>
    <row r="581" spans="1:10" ht="14.25">
      <c r="A581" s="878" t="s">
        <v>941</v>
      </c>
      <c r="B581" s="879">
        <v>41529</v>
      </c>
      <c r="C581" s="880" t="s">
        <v>810</v>
      </c>
      <c r="D581" s="878" t="s">
        <v>942</v>
      </c>
      <c r="E581" s="880" t="s">
        <v>943</v>
      </c>
      <c r="F581" s="766" t="s">
        <v>783</v>
      </c>
      <c r="G581" s="880" t="s">
        <v>944</v>
      </c>
      <c r="H581" s="878" t="s">
        <v>909</v>
      </c>
      <c r="I581" s="880" t="s">
        <v>910</v>
      </c>
      <c r="J581" s="881">
        <v>1475562</v>
      </c>
    </row>
    <row r="582" spans="1:10" ht="14.25">
      <c r="A582" s="878"/>
      <c r="B582" s="882"/>
      <c r="C582" s="878"/>
      <c r="D582" s="878"/>
      <c r="E582" s="878"/>
      <c r="F582" s="110" t="s">
        <v>787</v>
      </c>
      <c r="G582" s="878"/>
      <c r="H582" s="878" t="s">
        <v>911</v>
      </c>
      <c r="I582" s="880" t="s">
        <v>912</v>
      </c>
      <c r="J582" s="881">
        <v>1113062</v>
      </c>
    </row>
    <row r="583" spans="1:10" ht="14.25">
      <c r="A583" s="878"/>
      <c r="B583" s="882"/>
      <c r="C583" s="878"/>
      <c r="D583" s="878"/>
      <c r="E583" s="878"/>
      <c r="F583" s="878"/>
      <c r="G583" s="878"/>
      <c r="H583" s="878" t="s">
        <v>945</v>
      </c>
      <c r="I583" s="880" t="s">
        <v>785</v>
      </c>
      <c r="J583" s="881">
        <v>21000</v>
      </c>
    </row>
    <row r="584" spans="1:10" ht="14.25">
      <c r="A584" s="878"/>
      <c r="B584" s="882"/>
      <c r="C584" s="878"/>
      <c r="D584" s="878"/>
      <c r="E584" s="878"/>
      <c r="F584" s="878"/>
      <c r="G584" s="878"/>
      <c r="H584" s="878" t="s">
        <v>946</v>
      </c>
      <c r="I584" s="880" t="s">
        <v>785</v>
      </c>
      <c r="J584" s="881">
        <v>180000</v>
      </c>
    </row>
    <row r="585" spans="1:10" ht="14.25">
      <c r="A585" s="878"/>
      <c r="B585" s="882"/>
      <c r="C585" s="878"/>
      <c r="D585" s="878"/>
      <c r="E585" s="878"/>
      <c r="F585" s="878"/>
      <c r="G585" s="878"/>
      <c r="H585" s="878" t="s">
        <v>947</v>
      </c>
      <c r="I585" s="880" t="s">
        <v>785</v>
      </c>
      <c r="J585" s="881">
        <v>-8000</v>
      </c>
    </row>
    <row r="586" spans="1:10" ht="14.25">
      <c r="A586" s="878"/>
      <c r="B586" s="882"/>
      <c r="C586" s="878"/>
      <c r="D586" s="878"/>
      <c r="E586" s="878"/>
      <c r="F586" s="878"/>
      <c r="G586" s="878"/>
      <c r="H586" s="878" t="s">
        <v>919</v>
      </c>
      <c r="I586" s="880" t="s">
        <v>785</v>
      </c>
      <c r="J586" s="881">
        <v>3125000</v>
      </c>
    </row>
    <row r="587" spans="1:10" ht="14.25">
      <c r="A587" s="878"/>
      <c r="B587" s="882"/>
      <c r="C587" s="878"/>
      <c r="D587" s="878"/>
      <c r="E587" s="878"/>
      <c r="F587" s="878"/>
      <c r="G587" s="878"/>
      <c r="H587" s="878" t="s">
        <v>948</v>
      </c>
      <c r="I587" s="880" t="s">
        <v>785</v>
      </c>
      <c r="J587" s="881">
        <v>5000</v>
      </c>
    </row>
    <row r="588" spans="1:10" ht="14.25">
      <c r="A588" s="878"/>
      <c r="B588" s="882"/>
      <c r="C588" s="878"/>
      <c r="D588" s="878"/>
      <c r="E588" s="878"/>
      <c r="F588" s="878"/>
      <c r="G588" s="878"/>
      <c r="H588" s="878" t="s">
        <v>872</v>
      </c>
      <c r="I588" s="880" t="s">
        <v>785</v>
      </c>
      <c r="J588" s="881">
        <v>102146</v>
      </c>
    </row>
    <row r="589" spans="1:10" s="814" customFormat="1" ht="14.25">
      <c r="A589" s="883"/>
      <c r="B589" s="884"/>
      <c r="C589" s="885" t="s">
        <v>810</v>
      </c>
      <c r="D589" s="883"/>
      <c r="E589" s="883"/>
      <c r="F589" s="883"/>
      <c r="G589" s="885" t="s">
        <v>944</v>
      </c>
      <c r="H589" s="883"/>
      <c r="I589" s="885"/>
      <c r="J589" s="886">
        <f>SUM(J581:J588)</f>
        <v>6013770</v>
      </c>
    </row>
    <row r="590" spans="1:10" ht="14.25">
      <c r="A590" s="878"/>
      <c r="B590" s="882"/>
      <c r="C590" s="880" t="s">
        <v>949</v>
      </c>
      <c r="D590" s="878"/>
      <c r="E590" s="878"/>
      <c r="F590" s="878"/>
      <c r="G590" s="880" t="s">
        <v>809</v>
      </c>
      <c r="H590" s="878" t="s">
        <v>799</v>
      </c>
      <c r="I590" s="880" t="s">
        <v>785</v>
      </c>
      <c r="J590" s="881">
        <v>1000</v>
      </c>
    </row>
    <row r="591" spans="1:10" ht="14.25">
      <c r="A591" s="878"/>
      <c r="B591" s="882"/>
      <c r="C591" s="878"/>
      <c r="D591" s="878"/>
      <c r="E591" s="878"/>
      <c r="F591" s="878"/>
      <c r="G591" s="878"/>
      <c r="H591" s="878" t="s">
        <v>811</v>
      </c>
      <c r="I591" s="880" t="s">
        <v>785</v>
      </c>
      <c r="J591" s="881">
        <v>1000</v>
      </c>
    </row>
    <row r="592" spans="1:10" ht="14.25">
      <c r="A592" s="878"/>
      <c r="B592" s="882"/>
      <c r="C592" s="878"/>
      <c r="D592" s="878"/>
      <c r="E592" s="878"/>
      <c r="F592" s="878"/>
      <c r="G592" s="878"/>
      <c r="H592" s="878" t="s">
        <v>950</v>
      </c>
      <c r="I592" s="880" t="s">
        <v>785</v>
      </c>
      <c r="J592" s="881">
        <v>1000</v>
      </c>
    </row>
    <row r="593" spans="1:10" ht="14.25">
      <c r="A593" s="878"/>
      <c r="B593" s="882"/>
      <c r="C593" s="878"/>
      <c r="D593" s="878"/>
      <c r="E593" s="878"/>
      <c r="F593" s="878"/>
      <c r="G593" s="878"/>
      <c r="H593" s="878" t="s">
        <v>925</v>
      </c>
      <c r="I593" s="880" t="s">
        <v>785</v>
      </c>
      <c r="J593" s="881">
        <v>600</v>
      </c>
    </row>
    <row r="594" spans="1:10" s="814" customFormat="1" ht="14.25">
      <c r="A594" s="883"/>
      <c r="B594" s="884"/>
      <c r="C594" s="885" t="s">
        <v>949</v>
      </c>
      <c r="D594" s="883"/>
      <c r="E594" s="883"/>
      <c r="F594" s="883"/>
      <c r="G594" s="885" t="s">
        <v>809</v>
      </c>
      <c r="H594" s="883"/>
      <c r="I594" s="885"/>
      <c r="J594" s="886">
        <f>SUM(J590:J593)</f>
        <v>3600</v>
      </c>
    </row>
    <row r="595" spans="1:10" ht="14.25">
      <c r="A595" s="878"/>
      <c r="B595" s="882"/>
      <c r="C595" s="880" t="s">
        <v>929</v>
      </c>
      <c r="D595" s="878"/>
      <c r="E595" s="878"/>
      <c r="F595" s="878"/>
      <c r="G595" s="880" t="s">
        <v>809</v>
      </c>
      <c r="H595" s="878" t="s">
        <v>799</v>
      </c>
      <c r="I595" s="880" t="s">
        <v>785</v>
      </c>
      <c r="J595" s="881">
        <v>3000</v>
      </c>
    </row>
    <row r="596" spans="1:10" ht="14.25">
      <c r="A596" s="878"/>
      <c r="B596" s="882"/>
      <c r="C596" s="878"/>
      <c r="D596" s="878"/>
      <c r="E596" s="878"/>
      <c r="F596" s="878"/>
      <c r="G596" s="878"/>
      <c r="H596" s="878" t="s">
        <v>925</v>
      </c>
      <c r="I596" s="880" t="s">
        <v>785</v>
      </c>
      <c r="J596" s="881">
        <v>600</v>
      </c>
    </row>
    <row r="597" spans="1:10" ht="14.25">
      <c r="A597" s="878"/>
      <c r="B597" s="882"/>
      <c r="C597" s="878"/>
      <c r="D597" s="878"/>
      <c r="E597" s="878"/>
      <c r="F597" s="878"/>
      <c r="G597" s="878"/>
      <c r="H597" s="878" t="s">
        <v>951</v>
      </c>
      <c r="I597" s="880" t="s">
        <v>785</v>
      </c>
      <c r="J597" s="881">
        <v>1000</v>
      </c>
    </row>
    <row r="598" spans="1:10" s="814" customFormat="1" ht="14.25">
      <c r="A598" s="883"/>
      <c r="B598" s="884"/>
      <c r="C598" s="885" t="s">
        <v>929</v>
      </c>
      <c r="D598" s="883"/>
      <c r="E598" s="883"/>
      <c r="F598" s="883"/>
      <c r="G598" s="885" t="s">
        <v>809</v>
      </c>
      <c r="H598" s="883"/>
      <c r="I598" s="885"/>
      <c r="J598" s="886">
        <f>SUM(J595:J597)</f>
        <v>4600</v>
      </c>
    </row>
    <row r="599" spans="1:10" ht="14.25">
      <c r="A599" s="878"/>
      <c r="B599" s="882"/>
      <c r="C599" s="880" t="s">
        <v>807</v>
      </c>
      <c r="D599" s="878"/>
      <c r="E599" s="878"/>
      <c r="F599" s="878"/>
      <c r="G599" s="880" t="s">
        <v>809</v>
      </c>
      <c r="H599" s="878" t="s">
        <v>950</v>
      </c>
      <c r="I599" s="880" t="s">
        <v>785</v>
      </c>
      <c r="J599" s="881">
        <v>4000</v>
      </c>
    </row>
    <row r="600" spans="1:10" ht="14.25">
      <c r="A600" s="878"/>
      <c r="B600" s="882"/>
      <c r="C600" s="878"/>
      <c r="D600" s="878"/>
      <c r="E600" s="878"/>
      <c r="F600" s="878"/>
      <c r="G600" s="878"/>
      <c r="H600" s="878" t="s">
        <v>952</v>
      </c>
      <c r="I600" s="880" t="s">
        <v>785</v>
      </c>
      <c r="J600" s="881">
        <v>6000</v>
      </c>
    </row>
    <row r="601" spans="1:10" s="814" customFormat="1" ht="14.25">
      <c r="A601" s="883"/>
      <c r="B601" s="884"/>
      <c r="C601" s="885" t="s">
        <v>807</v>
      </c>
      <c r="D601" s="883"/>
      <c r="E601" s="883"/>
      <c r="F601" s="883"/>
      <c r="G601" s="885" t="s">
        <v>809</v>
      </c>
      <c r="H601" s="883"/>
      <c r="I601" s="885"/>
      <c r="J601" s="886">
        <f>SUM(J599:J600)</f>
        <v>10000</v>
      </c>
    </row>
    <row r="602" spans="1:10" ht="14.25">
      <c r="A602" s="878"/>
      <c r="B602" s="882"/>
      <c r="C602" s="880" t="s">
        <v>810</v>
      </c>
      <c r="D602" s="878"/>
      <c r="E602" s="878"/>
      <c r="F602" s="878"/>
      <c r="G602" s="880" t="s">
        <v>809</v>
      </c>
      <c r="H602" s="878" t="s">
        <v>820</v>
      </c>
      <c r="I602" s="880" t="s">
        <v>821</v>
      </c>
      <c r="J602" s="881">
        <v>4000</v>
      </c>
    </row>
    <row r="603" spans="1:10" ht="14.25">
      <c r="A603" s="878"/>
      <c r="B603" s="882"/>
      <c r="C603" s="878"/>
      <c r="D603" s="878"/>
      <c r="E603" s="878"/>
      <c r="F603" s="878"/>
      <c r="G603" s="878"/>
      <c r="H603" s="878" t="s">
        <v>826</v>
      </c>
      <c r="I603" s="880" t="s">
        <v>953</v>
      </c>
      <c r="J603" s="881">
        <v>2500</v>
      </c>
    </row>
    <row r="604" spans="1:10" ht="14.25">
      <c r="A604" s="878"/>
      <c r="B604" s="882"/>
      <c r="C604" s="878"/>
      <c r="D604" s="878"/>
      <c r="E604" s="878"/>
      <c r="F604" s="878"/>
      <c r="G604" s="878"/>
      <c r="H604" s="878" t="s">
        <v>829</v>
      </c>
      <c r="I604" s="880" t="s">
        <v>830</v>
      </c>
      <c r="J604" s="881">
        <v>2600</v>
      </c>
    </row>
    <row r="605" spans="1:10" ht="14.25">
      <c r="A605" s="878"/>
      <c r="B605" s="882"/>
      <c r="C605" s="878"/>
      <c r="D605" s="878"/>
      <c r="E605" s="878"/>
      <c r="F605" s="878"/>
      <c r="G605" s="878"/>
      <c r="H605" s="878" t="s">
        <v>799</v>
      </c>
      <c r="I605" s="880" t="s">
        <v>785</v>
      </c>
      <c r="J605" s="881">
        <v>100000</v>
      </c>
    </row>
    <row r="606" spans="1:10" ht="14.25">
      <c r="A606" s="878"/>
      <c r="B606" s="882"/>
      <c r="C606" s="878"/>
      <c r="D606" s="878"/>
      <c r="E606" s="878"/>
      <c r="F606" s="878"/>
      <c r="G606" s="878"/>
      <c r="H606" s="878" t="s">
        <v>925</v>
      </c>
      <c r="I606" s="880" t="s">
        <v>785</v>
      </c>
      <c r="J606" s="881">
        <v>5000</v>
      </c>
    </row>
    <row r="607" spans="1:10" ht="14.25">
      <c r="A607" s="878"/>
      <c r="B607" s="882"/>
      <c r="C607" s="878"/>
      <c r="D607" s="878"/>
      <c r="E607" s="878"/>
      <c r="F607" s="878"/>
      <c r="G607" s="878"/>
      <c r="H607" s="878" t="s">
        <v>853</v>
      </c>
      <c r="I607" s="880" t="s">
        <v>785</v>
      </c>
      <c r="J607" s="881">
        <v>100000</v>
      </c>
    </row>
    <row r="608" spans="1:10" ht="14.25">
      <c r="A608" s="878"/>
      <c r="B608" s="882"/>
      <c r="C608" s="878"/>
      <c r="D608" s="878"/>
      <c r="E608" s="878"/>
      <c r="F608" s="878"/>
      <c r="G608" s="878"/>
      <c r="H608" s="878" t="s">
        <v>954</v>
      </c>
      <c r="I608" s="880" t="s">
        <v>785</v>
      </c>
      <c r="J608" s="881">
        <v>2000</v>
      </c>
    </row>
    <row r="609" spans="1:10" ht="14.25">
      <c r="A609" s="878"/>
      <c r="B609" s="882"/>
      <c r="C609" s="878"/>
      <c r="D609" s="878"/>
      <c r="E609" s="878"/>
      <c r="F609" s="878"/>
      <c r="G609" s="878"/>
      <c r="H609" s="878" t="s">
        <v>955</v>
      </c>
      <c r="I609" s="880" t="s">
        <v>785</v>
      </c>
      <c r="J609" s="881">
        <v>1000</v>
      </c>
    </row>
    <row r="610" spans="1:10" ht="14.25">
      <c r="A610" s="878"/>
      <c r="B610" s="882"/>
      <c r="C610" s="878"/>
      <c r="D610" s="878"/>
      <c r="E610" s="878"/>
      <c r="F610" s="878"/>
      <c r="G610" s="878"/>
      <c r="H610" s="878" t="s">
        <v>956</v>
      </c>
      <c r="I610" s="880" t="s">
        <v>785</v>
      </c>
      <c r="J610" s="881">
        <v>1000</v>
      </c>
    </row>
    <row r="611" spans="1:10" ht="14.25">
      <c r="A611" s="878"/>
      <c r="B611" s="882"/>
      <c r="C611" s="878"/>
      <c r="D611" s="878"/>
      <c r="E611" s="878"/>
      <c r="F611" s="878"/>
      <c r="G611" s="878"/>
      <c r="H611" s="878" t="s">
        <v>804</v>
      </c>
      <c r="I611" s="880" t="s">
        <v>785</v>
      </c>
      <c r="J611" s="881">
        <v>3000</v>
      </c>
    </row>
    <row r="612" spans="1:10" ht="14.25">
      <c r="A612" s="878"/>
      <c r="B612" s="882"/>
      <c r="C612" s="878"/>
      <c r="D612" s="878"/>
      <c r="E612" s="878"/>
      <c r="F612" s="878"/>
      <c r="G612" s="878"/>
      <c r="H612" s="878" t="s">
        <v>957</v>
      </c>
      <c r="I612" s="880" t="s">
        <v>785</v>
      </c>
      <c r="J612" s="881">
        <v>4010</v>
      </c>
    </row>
    <row r="613" spans="1:10" ht="14.25">
      <c r="A613" s="878"/>
      <c r="B613" s="882"/>
      <c r="C613" s="878"/>
      <c r="D613" s="878"/>
      <c r="E613" s="878"/>
      <c r="F613" s="878"/>
      <c r="G613" s="878"/>
      <c r="H613" s="878" t="s">
        <v>951</v>
      </c>
      <c r="I613" s="880" t="s">
        <v>785</v>
      </c>
      <c r="J613" s="881">
        <v>8000</v>
      </c>
    </row>
    <row r="614" spans="1:10" ht="14.25">
      <c r="A614" s="878"/>
      <c r="B614" s="882"/>
      <c r="C614" s="878"/>
      <c r="D614" s="878"/>
      <c r="E614" s="878"/>
      <c r="F614" s="878"/>
      <c r="G614" s="878"/>
      <c r="H614" s="878" t="s">
        <v>932</v>
      </c>
      <c r="I614" s="880" t="s">
        <v>785</v>
      </c>
      <c r="J614" s="881">
        <v>10000</v>
      </c>
    </row>
    <row r="615" spans="1:10" ht="14.25">
      <c r="A615" s="878"/>
      <c r="B615" s="882"/>
      <c r="C615" s="878"/>
      <c r="D615" s="878"/>
      <c r="E615" s="878"/>
      <c r="F615" s="878"/>
      <c r="G615" s="878"/>
      <c r="H615" s="878" t="s">
        <v>958</v>
      </c>
      <c r="I615" s="880" t="s">
        <v>785</v>
      </c>
      <c r="J615" s="881">
        <v>100000</v>
      </c>
    </row>
    <row r="616" spans="1:10" ht="14.25">
      <c r="A616" s="878"/>
      <c r="B616" s="882"/>
      <c r="C616" s="878"/>
      <c r="D616" s="878"/>
      <c r="E616" s="878"/>
      <c r="F616" s="878"/>
      <c r="G616" s="878"/>
      <c r="H616" s="878" t="s">
        <v>931</v>
      </c>
      <c r="I616" s="880" t="s">
        <v>785</v>
      </c>
      <c r="J616" s="881">
        <v>20000</v>
      </c>
    </row>
    <row r="617" spans="1:10" s="814" customFormat="1" ht="14.25">
      <c r="A617" s="883"/>
      <c r="B617" s="884"/>
      <c r="C617" s="885" t="s">
        <v>810</v>
      </c>
      <c r="D617" s="883"/>
      <c r="E617" s="883"/>
      <c r="F617" s="883"/>
      <c r="G617" s="885" t="s">
        <v>809</v>
      </c>
      <c r="H617" s="883"/>
      <c r="I617" s="885"/>
      <c r="J617" s="886">
        <f>SUM(J602:J616)</f>
        <v>363110</v>
      </c>
    </row>
    <row r="618" spans="1:10" ht="14.25">
      <c r="A618" s="878"/>
      <c r="B618" s="882"/>
      <c r="C618" s="880" t="s">
        <v>810</v>
      </c>
      <c r="D618" s="878"/>
      <c r="E618" s="878"/>
      <c r="F618" s="878"/>
      <c r="G618" s="880" t="s">
        <v>874</v>
      </c>
      <c r="H618" s="878" t="s">
        <v>899</v>
      </c>
      <c r="I618" s="880" t="s">
        <v>785</v>
      </c>
      <c r="J618" s="881">
        <v>348000</v>
      </c>
    </row>
    <row r="619" spans="1:10" ht="14.25">
      <c r="A619" s="878"/>
      <c r="B619" s="882"/>
      <c r="C619" s="878"/>
      <c r="D619" s="878"/>
      <c r="E619" s="878"/>
      <c r="F619" s="878"/>
      <c r="G619" s="878"/>
      <c r="H619" s="878" t="s">
        <v>866</v>
      </c>
      <c r="I619" s="880" t="s">
        <v>785</v>
      </c>
      <c r="J619" s="881">
        <v>18616</v>
      </c>
    </row>
    <row r="620" spans="1:10" ht="14.25">
      <c r="A620" s="878"/>
      <c r="B620" s="882"/>
      <c r="C620" s="878"/>
      <c r="D620" s="878"/>
      <c r="E620" s="878"/>
      <c r="F620" s="878"/>
      <c r="G620" s="878"/>
      <c r="H620" s="878" t="s">
        <v>871</v>
      </c>
      <c r="I620" s="880" t="s">
        <v>785</v>
      </c>
      <c r="J620" s="881">
        <v>6564</v>
      </c>
    </row>
    <row r="621" spans="1:10" ht="14.25">
      <c r="A621" s="878"/>
      <c r="B621" s="882"/>
      <c r="C621" s="878"/>
      <c r="D621" s="878"/>
      <c r="E621" s="878"/>
      <c r="F621" s="878"/>
      <c r="G621" s="878"/>
      <c r="H621" s="878" t="s">
        <v>859</v>
      </c>
      <c r="I621" s="880" t="s">
        <v>785</v>
      </c>
      <c r="J621" s="881">
        <v>3525</v>
      </c>
    </row>
    <row r="622" spans="1:10" ht="14.25">
      <c r="A622" s="878"/>
      <c r="B622" s="882"/>
      <c r="C622" s="878"/>
      <c r="D622" s="878"/>
      <c r="E622" s="878"/>
      <c r="F622" s="878"/>
      <c r="G622" s="878"/>
      <c r="H622" s="878" t="s">
        <v>860</v>
      </c>
      <c r="I622" s="880" t="s">
        <v>785</v>
      </c>
      <c r="J622" s="881">
        <v>34741</v>
      </c>
    </row>
    <row r="623" spans="1:10" ht="14.25">
      <c r="A623" s="878"/>
      <c r="B623" s="882"/>
      <c r="C623" s="878"/>
      <c r="D623" s="878"/>
      <c r="E623" s="878"/>
      <c r="F623" s="878"/>
      <c r="G623" s="878"/>
      <c r="H623" s="878" t="s">
        <v>861</v>
      </c>
      <c r="I623" s="880" t="s">
        <v>785</v>
      </c>
      <c r="J623" s="881">
        <v>2012</v>
      </c>
    </row>
    <row r="624" spans="1:10" ht="14.25">
      <c r="A624" s="878"/>
      <c r="B624" s="882"/>
      <c r="C624" s="878"/>
      <c r="D624" s="878"/>
      <c r="E624" s="878"/>
      <c r="F624" s="878"/>
      <c r="G624" s="878"/>
      <c r="H624" s="878" t="s">
        <v>862</v>
      </c>
      <c r="I624" s="880" t="s">
        <v>785</v>
      </c>
      <c r="J624" s="881">
        <v>7299</v>
      </c>
    </row>
    <row r="625" spans="1:10" ht="14.25">
      <c r="A625" s="878"/>
      <c r="B625" s="882"/>
      <c r="C625" s="878"/>
      <c r="D625" s="878"/>
      <c r="E625" s="878"/>
      <c r="F625" s="878"/>
      <c r="G625" s="878"/>
      <c r="H625" s="878" t="s">
        <v>863</v>
      </c>
      <c r="I625" s="880" t="s">
        <v>785</v>
      </c>
      <c r="J625" s="881">
        <v>2390</v>
      </c>
    </row>
    <row r="626" spans="1:10" ht="14.25">
      <c r="A626" s="878"/>
      <c r="B626" s="882"/>
      <c r="C626" s="878"/>
      <c r="D626" s="878"/>
      <c r="E626" s="878"/>
      <c r="F626" s="878"/>
      <c r="G626" s="878"/>
      <c r="H626" s="878" t="s">
        <v>864</v>
      </c>
      <c r="I626" s="880" t="s">
        <v>785</v>
      </c>
      <c r="J626" s="881">
        <v>629</v>
      </c>
    </row>
    <row r="627" spans="1:10" ht="14.25">
      <c r="A627" s="878"/>
      <c r="B627" s="882"/>
      <c r="C627" s="878"/>
      <c r="D627" s="878"/>
      <c r="E627" s="878"/>
      <c r="F627" s="878"/>
      <c r="G627" s="878"/>
      <c r="H627" s="878" t="s">
        <v>865</v>
      </c>
      <c r="I627" s="880" t="s">
        <v>785</v>
      </c>
      <c r="J627" s="881">
        <v>11576</v>
      </c>
    </row>
    <row r="628" spans="1:10" ht="14.25">
      <c r="A628" s="878"/>
      <c r="B628" s="882"/>
      <c r="C628" s="878"/>
      <c r="D628" s="878"/>
      <c r="E628" s="878"/>
      <c r="F628" s="878"/>
      <c r="G628" s="878"/>
      <c r="H628" s="878" t="s">
        <v>875</v>
      </c>
      <c r="I628" s="880" t="s">
        <v>785</v>
      </c>
      <c r="J628" s="881">
        <v>8844</v>
      </c>
    </row>
    <row r="629" spans="1:10" ht="14.25">
      <c r="A629" s="878"/>
      <c r="B629" s="882"/>
      <c r="C629" s="878"/>
      <c r="D629" s="878"/>
      <c r="E629" s="878"/>
      <c r="F629" s="878"/>
      <c r="G629" s="878"/>
      <c r="H629" s="878" t="s">
        <v>792</v>
      </c>
      <c r="I629" s="880" t="s">
        <v>785</v>
      </c>
      <c r="J629" s="881">
        <v>600000</v>
      </c>
    </row>
    <row r="630" spans="1:10" ht="14.25">
      <c r="A630" s="878"/>
      <c r="B630" s="882"/>
      <c r="C630" s="878"/>
      <c r="D630" s="878"/>
      <c r="E630" s="878"/>
      <c r="F630" s="878"/>
      <c r="G630" s="878"/>
      <c r="H630" s="878" t="s">
        <v>959</v>
      </c>
      <c r="I630" s="880" t="s">
        <v>785</v>
      </c>
      <c r="J630" s="881">
        <v>20000</v>
      </c>
    </row>
    <row r="631" spans="1:10" ht="14.25">
      <c r="A631" s="878"/>
      <c r="B631" s="882"/>
      <c r="C631" s="878"/>
      <c r="D631" s="878"/>
      <c r="E631" s="878"/>
      <c r="F631" s="878"/>
      <c r="G631" s="878"/>
      <c r="H631" s="878" t="s">
        <v>960</v>
      </c>
      <c r="I631" s="880" t="s">
        <v>785</v>
      </c>
      <c r="J631" s="881">
        <v>5000</v>
      </c>
    </row>
    <row r="632" spans="1:10" ht="14.25">
      <c r="A632" s="878"/>
      <c r="B632" s="882"/>
      <c r="C632" s="878"/>
      <c r="D632" s="878"/>
      <c r="E632" s="878"/>
      <c r="F632" s="878"/>
      <c r="G632" s="878"/>
      <c r="H632" s="878" t="s">
        <v>961</v>
      </c>
      <c r="I632" s="880" t="s">
        <v>785</v>
      </c>
      <c r="J632" s="881">
        <v>30000</v>
      </c>
    </row>
    <row r="633" spans="1:10" ht="14.25">
      <c r="A633" s="878"/>
      <c r="B633" s="882"/>
      <c r="C633" s="878"/>
      <c r="D633" s="878"/>
      <c r="E633" s="878"/>
      <c r="F633" s="878"/>
      <c r="G633" s="878"/>
      <c r="H633" s="878" t="s">
        <v>962</v>
      </c>
      <c r="I633" s="880" t="s">
        <v>785</v>
      </c>
      <c r="J633" s="881">
        <v>200000</v>
      </c>
    </row>
    <row r="634" spans="1:10" ht="14.25">
      <c r="A634" s="878"/>
      <c r="B634" s="882"/>
      <c r="C634" s="878"/>
      <c r="D634" s="878"/>
      <c r="E634" s="878"/>
      <c r="F634" s="878"/>
      <c r="G634" s="878"/>
      <c r="H634" s="878" t="s">
        <v>788</v>
      </c>
      <c r="I634" s="880" t="s">
        <v>785</v>
      </c>
      <c r="J634" s="881">
        <v>1200</v>
      </c>
    </row>
    <row r="635" spans="1:10" ht="14.25">
      <c r="A635" s="878"/>
      <c r="B635" s="882"/>
      <c r="C635" s="878"/>
      <c r="D635" s="878"/>
      <c r="E635" s="878"/>
      <c r="F635" s="878"/>
      <c r="G635" s="878"/>
      <c r="H635" s="878" t="s">
        <v>963</v>
      </c>
      <c r="I635" s="880" t="s">
        <v>785</v>
      </c>
      <c r="J635" s="881">
        <v>4524</v>
      </c>
    </row>
    <row r="636" spans="1:10" s="814" customFormat="1" ht="14.25">
      <c r="A636" s="883"/>
      <c r="B636" s="884"/>
      <c r="C636" s="885" t="s">
        <v>810</v>
      </c>
      <c r="D636" s="883"/>
      <c r="E636" s="883"/>
      <c r="F636" s="883"/>
      <c r="G636" s="885" t="s">
        <v>874</v>
      </c>
      <c r="H636" s="883"/>
      <c r="I636" s="883"/>
      <c r="J636" s="886">
        <f>SUM(J618:J635)</f>
        <v>1304920</v>
      </c>
    </row>
    <row r="637" spans="1:10" s="274" customFormat="1" ht="15">
      <c r="A637" s="887" t="s">
        <v>964</v>
      </c>
      <c r="B637" s="888"/>
      <c r="C637" s="889"/>
      <c r="D637" s="889"/>
      <c r="E637" s="890" t="s">
        <v>943</v>
      </c>
      <c r="F637" s="889"/>
      <c r="G637" s="889" t="s">
        <v>4</v>
      </c>
      <c r="H637" s="889"/>
      <c r="I637" s="889"/>
      <c r="J637" s="891">
        <f>SUM(J636,J617,J601,J598,J594,J589)</f>
        <v>7700000</v>
      </c>
    </row>
    <row r="638" spans="1:10" ht="14.25">
      <c r="A638" s="892"/>
      <c r="B638" s="892"/>
      <c r="C638" s="892"/>
      <c r="D638" s="892"/>
      <c r="E638" s="892"/>
      <c r="F638" s="892"/>
      <c r="G638" s="892"/>
      <c r="H638" s="892"/>
      <c r="I638" s="892"/>
      <c r="J638" s="892"/>
    </row>
    <row r="639" spans="1:10" ht="14.25">
      <c r="A639" s="893">
        <v>362</v>
      </c>
      <c r="B639" s="879">
        <v>41542</v>
      </c>
      <c r="C639" s="880" t="s">
        <v>810</v>
      </c>
      <c r="D639" s="878"/>
      <c r="E639" s="880" t="s">
        <v>786</v>
      </c>
      <c r="F639" s="766" t="s">
        <v>783</v>
      </c>
      <c r="G639" s="880" t="s">
        <v>858</v>
      </c>
      <c r="H639" s="878" t="s">
        <v>889</v>
      </c>
      <c r="I639" s="880" t="s">
        <v>785</v>
      </c>
      <c r="J639" s="881">
        <v>4000</v>
      </c>
    </row>
    <row r="640" spans="1:10" s="814" customFormat="1" ht="14.25">
      <c r="A640" s="883"/>
      <c r="B640" s="884"/>
      <c r="C640" s="885" t="s">
        <v>810</v>
      </c>
      <c r="D640" s="883"/>
      <c r="E640" s="885"/>
      <c r="F640" s="894" t="s">
        <v>787</v>
      </c>
      <c r="G640" s="885" t="s">
        <v>858</v>
      </c>
      <c r="H640" s="883"/>
      <c r="I640" s="885"/>
      <c r="J640" s="886">
        <v>4000</v>
      </c>
    </row>
    <row r="641" spans="1:10" ht="14.25">
      <c r="A641" s="878"/>
      <c r="B641" s="882"/>
      <c r="C641" s="880" t="s">
        <v>810</v>
      </c>
      <c r="D641" s="878"/>
      <c r="E641" s="880" t="s">
        <v>786</v>
      </c>
      <c r="F641" s="878"/>
      <c r="G641" s="880" t="s">
        <v>869</v>
      </c>
      <c r="H641" s="878" t="s">
        <v>924</v>
      </c>
      <c r="I641" s="880" t="s">
        <v>785</v>
      </c>
      <c r="J641" s="881">
        <v>4000</v>
      </c>
    </row>
    <row r="642" spans="1:10" ht="14.25">
      <c r="A642" s="878"/>
      <c r="B642" s="882"/>
      <c r="C642" s="880"/>
      <c r="D642" s="878"/>
      <c r="E642" s="880"/>
      <c r="F642" s="878"/>
      <c r="G642" s="880"/>
      <c r="H642" s="878" t="s">
        <v>800</v>
      </c>
      <c r="I642" s="880" t="s">
        <v>785</v>
      </c>
      <c r="J642" s="881">
        <v>3200</v>
      </c>
    </row>
    <row r="643" spans="1:10" ht="14.25">
      <c r="A643" s="878"/>
      <c r="B643" s="882"/>
      <c r="C643" s="880"/>
      <c r="D643" s="878"/>
      <c r="E643" s="880"/>
      <c r="F643" s="878"/>
      <c r="G643" s="880"/>
      <c r="H643" s="878" t="s">
        <v>889</v>
      </c>
      <c r="I643" s="880" t="s">
        <v>785</v>
      </c>
      <c r="J643" s="881">
        <v>1000</v>
      </c>
    </row>
    <row r="644" spans="1:10" s="815" customFormat="1" ht="14.25">
      <c r="A644" s="883"/>
      <c r="B644" s="884"/>
      <c r="C644" s="885" t="s">
        <v>810</v>
      </c>
      <c r="D644" s="883"/>
      <c r="E644" s="885"/>
      <c r="F644" s="883"/>
      <c r="G644" s="885" t="s">
        <v>869</v>
      </c>
      <c r="H644" s="883"/>
      <c r="I644" s="885"/>
      <c r="J644" s="886">
        <f>SUM(J641:J643)</f>
        <v>8200</v>
      </c>
    </row>
    <row r="645" spans="1:10" ht="14.25">
      <c r="A645" s="878"/>
      <c r="B645" s="882"/>
      <c r="C645" s="880" t="s">
        <v>810</v>
      </c>
      <c r="D645" s="878"/>
      <c r="E645" s="880" t="s">
        <v>786</v>
      </c>
      <c r="F645" s="878"/>
      <c r="G645" s="880" t="s">
        <v>937</v>
      </c>
      <c r="H645" s="878" t="s">
        <v>866</v>
      </c>
      <c r="I645" s="880" t="s">
        <v>785</v>
      </c>
      <c r="J645" s="881">
        <v>400</v>
      </c>
    </row>
    <row r="646" spans="1:10" ht="14.25">
      <c r="A646" s="878"/>
      <c r="B646" s="882"/>
      <c r="C646" s="880"/>
      <c r="D646" s="878"/>
      <c r="E646" s="880"/>
      <c r="F646" s="878"/>
      <c r="G646" s="880"/>
      <c r="H646" s="878" t="s">
        <v>793</v>
      </c>
      <c r="I646" s="880" t="s">
        <v>785</v>
      </c>
      <c r="J646" s="881">
        <v>304</v>
      </c>
    </row>
    <row r="647" spans="1:10" ht="14.25">
      <c r="A647" s="878"/>
      <c r="B647" s="882"/>
      <c r="C647" s="880"/>
      <c r="D647" s="878"/>
      <c r="E647" s="880"/>
      <c r="F647" s="878"/>
      <c r="G647" s="880"/>
      <c r="H647" s="878" t="s">
        <v>794</v>
      </c>
      <c r="I647" s="880" t="s">
        <v>785</v>
      </c>
      <c r="J647" s="881">
        <v>2032</v>
      </c>
    </row>
    <row r="648" spans="1:10" s="815" customFormat="1" ht="14.25">
      <c r="A648" s="883"/>
      <c r="B648" s="884"/>
      <c r="C648" s="885" t="s">
        <v>810</v>
      </c>
      <c r="D648" s="883"/>
      <c r="E648" s="885"/>
      <c r="F648" s="883"/>
      <c r="G648" s="885" t="s">
        <v>937</v>
      </c>
      <c r="H648" s="883"/>
      <c r="I648" s="885"/>
      <c r="J648" s="886">
        <f>SUM(J645:J647)</f>
        <v>2736</v>
      </c>
    </row>
    <row r="649" spans="1:10" ht="14.25">
      <c r="A649" s="878"/>
      <c r="B649" s="882"/>
      <c r="C649" s="880" t="s">
        <v>810</v>
      </c>
      <c r="D649" s="878"/>
      <c r="E649" s="880" t="s">
        <v>786</v>
      </c>
      <c r="F649" s="878"/>
      <c r="G649" s="880" t="s">
        <v>870</v>
      </c>
      <c r="H649" s="878" t="s">
        <v>965</v>
      </c>
      <c r="I649" s="880" t="s">
        <v>785</v>
      </c>
      <c r="J649" s="881">
        <v>25000</v>
      </c>
    </row>
    <row r="650" spans="1:10" s="815" customFormat="1" ht="14.25">
      <c r="A650" s="883"/>
      <c r="B650" s="884"/>
      <c r="C650" s="885" t="s">
        <v>810</v>
      </c>
      <c r="D650" s="883"/>
      <c r="E650" s="885"/>
      <c r="F650" s="883"/>
      <c r="G650" s="885" t="s">
        <v>870</v>
      </c>
      <c r="H650" s="883"/>
      <c r="I650" s="885"/>
      <c r="J650" s="886">
        <f>SUM(J649)</f>
        <v>25000</v>
      </c>
    </row>
    <row r="651" spans="1:10" ht="14.25">
      <c r="A651" s="878"/>
      <c r="B651" s="882"/>
      <c r="C651" s="880" t="s">
        <v>810</v>
      </c>
      <c r="D651" s="878"/>
      <c r="E651" s="880" t="s">
        <v>782</v>
      </c>
      <c r="F651" s="878"/>
      <c r="G651" s="880" t="s">
        <v>874</v>
      </c>
      <c r="H651" s="878" t="s">
        <v>859</v>
      </c>
      <c r="I651" s="880" t="s">
        <v>785</v>
      </c>
      <c r="J651" s="881">
        <v>-62</v>
      </c>
    </row>
    <row r="652" spans="1:10" ht="14.25">
      <c r="A652" s="878"/>
      <c r="B652" s="882"/>
      <c r="C652" s="880" t="s">
        <v>810</v>
      </c>
      <c r="D652" s="878"/>
      <c r="E652" s="880"/>
      <c r="F652" s="878"/>
      <c r="G652" s="880"/>
      <c r="H652" s="878" t="s">
        <v>860</v>
      </c>
      <c r="I652" s="880" t="s">
        <v>785</v>
      </c>
      <c r="J652" s="881">
        <v>-610</v>
      </c>
    </row>
    <row r="653" spans="1:10" ht="14.25">
      <c r="A653" s="878"/>
      <c r="B653" s="882"/>
      <c r="C653" s="880" t="s">
        <v>810</v>
      </c>
      <c r="D653" s="878"/>
      <c r="E653" s="880"/>
      <c r="F653" s="878"/>
      <c r="G653" s="880"/>
      <c r="H653" s="878" t="s">
        <v>861</v>
      </c>
      <c r="I653" s="880" t="s">
        <v>785</v>
      </c>
      <c r="J653" s="881">
        <v>-98</v>
      </c>
    </row>
    <row r="654" spans="1:10" ht="14.25">
      <c r="A654" s="878"/>
      <c r="B654" s="882"/>
      <c r="C654" s="880" t="s">
        <v>810</v>
      </c>
      <c r="D654" s="878"/>
      <c r="E654" s="880"/>
      <c r="F654" s="878"/>
      <c r="G654" s="880"/>
      <c r="H654" s="878" t="s">
        <v>862</v>
      </c>
      <c r="I654" s="880" t="s">
        <v>785</v>
      </c>
      <c r="J654" s="881">
        <v>-131</v>
      </c>
    </row>
    <row r="655" spans="1:10" ht="14.25">
      <c r="A655" s="878"/>
      <c r="B655" s="882"/>
      <c r="C655" s="880" t="s">
        <v>810</v>
      </c>
      <c r="D655" s="878"/>
      <c r="E655" s="880"/>
      <c r="F655" s="878"/>
      <c r="G655" s="880"/>
      <c r="H655" s="878" t="s">
        <v>863</v>
      </c>
      <c r="I655" s="880" t="s">
        <v>785</v>
      </c>
      <c r="J655" s="881">
        <v>-45</v>
      </c>
    </row>
    <row r="656" spans="1:10" ht="14.25">
      <c r="A656" s="878"/>
      <c r="B656" s="882"/>
      <c r="C656" s="880" t="s">
        <v>810</v>
      </c>
      <c r="D656" s="878"/>
      <c r="E656" s="880"/>
      <c r="F656" s="878"/>
      <c r="G656" s="880"/>
      <c r="H656" s="878" t="s">
        <v>864</v>
      </c>
      <c r="I656" s="880" t="s">
        <v>785</v>
      </c>
      <c r="J656" s="881">
        <v>-12</v>
      </c>
    </row>
    <row r="657" spans="1:10" ht="14.25">
      <c r="A657" s="878"/>
      <c r="B657" s="882"/>
      <c r="C657" s="880" t="s">
        <v>810</v>
      </c>
      <c r="D657" s="878"/>
      <c r="E657" s="880"/>
      <c r="F657" s="878"/>
      <c r="G657" s="880"/>
      <c r="H657" s="878" t="s">
        <v>865</v>
      </c>
      <c r="I657" s="880" t="s">
        <v>785</v>
      </c>
      <c r="J657" s="881">
        <v>-207</v>
      </c>
    </row>
    <row r="658" spans="1:10" ht="14.25">
      <c r="A658" s="878"/>
      <c r="B658" s="882"/>
      <c r="C658" s="880" t="s">
        <v>810</v>
      </c>
      <c r="D658" s="878"/>
      <c r="E658" s="880"/>
      <c r="F658" s="878"/>
      <c r="G658" s="880"/>
      <c r="H658" s="878" t="s">
        <v>875</v>
      </c>
      <c r="I658" s="880" t="s">
        <v>785</v>
      </c>
      <c r="J658" s="881">
        <v>-292</v>
      </c>
    </row>
    <row r="659" spans="1:10" ht="14.25">
      <c r="A659" s="878"/>
      <c r="B659" s="882"/>
      <c r="C659" s="880" t="s">
        <v>810</v>
      </c>
      <c r="D659" s="878"/>
      <c r="E659" s="880"/>
      <c r="F659" s="878"/>
      <c r="G659" s="880"/>
      <c r="H659" s="878" t="s">
        <v>866</v>
      </c>
      <c r="I659" s="880" t="s">
        <v>785</v>
      </c>
      <c r="J659" s="881">
        <v>-1623</v>
      </c>
    </row>
    <row r="660" spans="1:10" ht="14.25">
      <c r="A660" s="878"/>
      <c r="B660" s="882"/>
      <c r="C660" s="880" t="s">
        <v>810</v>
      </c>
      <c r="D660" s="878"/>
      <c r="E660" s="880"/>
      <c r="F660" s="878"/>
      <c r="G660" s="880"/>
      <c r="H660" s="878" t="s">
        <v>923</v>
      </c>
      <c r="I660" s="880" t="s">
        <v>785</v>
      </c>
      <c r="J660" s="881">
        <v>-197188</v>
      </c>
    </row>
    <row r="661" spans="1:10" ht="14.25">
      <c r="A661" s="878"/>
      <c r="B661" s="882"/>
      <c r="C661" s="880" t="s">
        <v>810</v>
      </c>
      <c r="D661" s="878"/>
      <c r="E661" s="880"/>
      <c r="F661" s="878"/>
      <c r="G661" s="880"/>
      <c r="H661" s="878" t="s">
        <v>867</v>
      </c>
      <c r="I661" s="880" t="s">
        <v>785</v>
      </c>
      <c r="J661" s="881">
        <v>-5300</v>
      </c>
    </row>
    <row r="662" spans="1:10" ht="14.25">
      <c r="A662" s="878"/>
      <c r="B662" s="882"/>
      <c r="C662" s="880" t="s">
        <v>810</v>
      </c>
      <c r="D662" s="878"/>
      <c r="E662" s="880"/>
      <c r="F662" s="878"/>
      <c r="G662" s="880"/>
      <c r="H662" s="878" t="s">
        <v>868</v>
      </c>
      <c r="I662" s="880" t="s">
        <v>785</v>
      </c>
      <c r="J662" s="881">
        <v>-2574</v>
      </c>
    </row>
    <row r="663" spans="1:10" s="815" customFormat="1" ht="14.25">
      <c r="A663" s="883"/>
      <c r="B663" s="884"/>
      <c r="C663" s="885" t="s">
        <v>810</v>
      </c>
      <c r="D663" s="883"/>
      <c r="E663" s="885"/>
      <c r="F663" s="883"/>
      <c r="G663" s="885" t="s">
        <v>874</v>
      </c>
      <c r="H663" s="883"/>
      <c r="I663" s="885"/>
      <c r="J663" s="886">
        <f>SUM(J651:J662)</f>
        <v>-208142</v>
      </c>
    </row>
    <row r="664" spans="1:10" ht="14.25">
      <c r="A664" s="878"/>
      <c r="B664" s="882"/>
      <c r="C664" s="880" t="s">
        <v>810</v>
      </c>
      <c r="D664" s="878"/>
      <c r="E664" s="880" t="s">
        <v>786</v>
      </c>
      <c r="F664" s="878"/>
      <c r="G664" s="880" t="s">
        <v>966</v>
      </c>
      <c r="H664" s="878" t="s">
        <v>965</v>
      </c>
      <c r="I664" s="880" t="s">
        <v>785</v>
      </c>
      <c r="J664" s="881">
        <v>1900</v>
      </c>
    </row>
    <row r="665" spans="1:10" s="815" customFormat="1" ht="14.25">
      <c r="A665" s="883"/>
      <c r="B665" s="884"/>
      <c r="C665" s="885" t="s">
        <v>810</v>
      </c>
      <c r="D665" s="883"/>
      <c r="E665" s="885"/>
      <c r="F665" s="883"/>
      <c r="G665" s="885" t="s">
        <v>966</v>
      </c>
      <c r="H665" s="883"/>
      <c r="I665" s="885"/>
      <c r="J665" s="886">
        <v>1900</v>
      </c>
    </row>
    <row r="666" spans="1:10" ht="14.25">
      <c r="A666" s="878"/>
      <c r="B666" s="882"/>
      <c r="C666" s="880" t="s">
        <v>810</v>
      </c>
      <c r="D666" s="878"/>
      <c r="E666" s="880" t="s">
        <v>786</v>
      </c>
      <c r="F666" s="878"/>
      <c r="G666" s="880" t="s">
        <v>878</v>
      </c>
      <c r="H666" s="878" t="s">
        <v>861</v>
      </c>
      <c r="I666" s="880" t="s">
        <v>785</v>
      </c>
      <c r="J666" s="881">
        <v>40</v>
      </c>
    </row>
    <row r="667" spans="1:10" ht="14.25">
      <c r="A667" s="878"/>
      <c r="B667" s="882"/>
      <c r="C667" s="880"/>
      <c r="D667" s="878"/>
      <c r="E667" s="880"/>
      <c r="F667" s="878"/>
      <c r="G667" s="880" t="s">
        <v>878</v>
      </c>
      <c r="H667" s="878" t="s">
        <v>866</v>
      </c>
      <c r="I667" s="880" t="s">
        <v>785</v>
      </c>
      <c r="J667" s="881">
        <v>504</v>
      </c>
    </row>
    <row r="668" spans="1:10" ht="14.25">
      <c r="A668" s="878"/>
      <c r="B668" s="882"/>
      <c r="C668" s="880"/>
      <c r="D668" s="878"/>
      <c r="E668" s="880"/>
      <c r="F668" s="878"/>
      <c r="G668" s="880" t="s">
        <v>878</v>
      </c>
      <c r="H668" s="878" t="s">
        <v>867</v>
      </c>
      <c r="I668" s="880" t="s">
        <v>785</v>
      </c>
      <c r="J668" s="881">
        <v>3598</v>
      </c>
    </row>
    <row r="669" spans="1:10" ht="14.25">
      <c r="A669" s="878"/>
      <c r="B669" s="882"/>
      <c r="C669" s="880"/>
      <c r="D669" s="878"/>
      <c r="E669" s="880"/>
      <c r="F669" s="878"/>
      <c r="G669" s="880" t="s">
        <v>878</v>
      </c>
      <c r="H669" s="878" t="s">
        <v>868</v>
      </c>
      <c r="I669" s="880" t="s">
        <v>785</v>
      </c>
      <c r="J669" s="881">
        <v>1439</v>
      </c>
    </row>
    <row r="670" spans="1:10" s="815" customFormat="1" ht="14.25">
      <c r="A670" s="883"/>
      <c r="B670" s="884"/>
      <c r="C670" s="885" t="s">
        <v>810</v>
      </c>
      <c r="D670" s="883"/>
      <c r="E670" s="885"/>
      <c r="F670" s="883"/>
      <c r="G670" s="885" t="s">
        <v>878</v>
      </c>
      <c r="H670" s="883"/>
      <c r="I670" s="885"/>
      <c r="J670" s="886">
        <f>SUM(J666:J669)</f>
        <v>5581</v>
      </c>
    </row>
    <row r="671" spans="1:10" ht="14.25">
      <c r="A671" s="878"/>
      <c r="B671" s="882"/>
      <c r="C671" s="880" t="s">
        <v>810</v>
      </c>
      <c r="D671" s="878"/>
      <c r="E671" s="880" t="s">
        <v>786</v>
      </c>
      <c r="F671" s="878"/>
      <c r="G671" s="880" t="s">
        <v>967</v>
      </c>
      <c r="H671" s="878" t="s">
        <v>889</v>
      </c>
      <c r="I671" s="880" t="s">
        <v>785</v>
      </c>
      <c r="J671" s="881">
        <v>2500</v>
      </c>
    </row>
    <row r="672" spans="1:10" ht="14.25">
      <c r="A672" s="878"/>
      <c r="B672" s="882"/>
      <c r="C672" s="880"/>
      <c r="D672" s="878"/>
      <c r="E672" s="880"/>
      <c r="F672" s="878"/>
      <c r="G672" s="880"/>
      <c r="H672" s="878" t="s">
        <v>861</v>
      </c>
      <c r="I672" s="880" t="s">
        <v>785</v>
      </c>
      <c r="J672" s="881">
        <v>23</v>
      </c>
    </row>
    <row r="673" spans="1:10" ht="14.25">
      <c r="A673" s="878"/>
      <c r="B673" s="882"/>
      <c r="C673" s="880"/>
      <c r="D673" s="878"/>
      <c r="E673" s="880"/>
      <c r="F673" s="878"/>
      <c r="G673" s="880"/>
      <c r="H673" s="878" t="s">
        <v>866</v>
      </c>
      <c r="I673" s="880" t="s">
        <v>785</v>
      </c>
      <c r="J673" s="881">
        <v>284</v>
      </c>
    </row>
    <row r="674" spans="1:10" ht="14.25">
      <c r="A674" s="878"/>
      <c r="B674" s="882"/>
      <c r="C674" s="880"/>
      <c r="D674" s="878"/>
      <c r="E674" s="880"/>
      <c r="F674" s="878"/>
      <c r="G674" s="880"/>
      <c r="H674" s="878" t="s">
        <v>867</v>
      </c>
      <c r="I674" s="880" t="s">
        <v>785</v>
      </c>
      <c r="J674" s="881">
        <v>1702</v>
      </c>
    </row>
    <row r="675" spans="1:10" ht="14.25">
      <c r="A675" s="878"/>
      <c r="B675" s="882"/>
      <c r="C675" s="880"/>
      <c r="D675" s="878"/>
      <c r="E675" s="880"/>
      <c r="F675" s="878"/>
      <c r="G675" s="880"/>
      <c r="H675" s="878" t="s">
        <v>868</v>
      </c>
      <c r="I675" s="880" t="s">
        <v>785</v>
      </c>
      <c r="J675" s="881">
        <v>1135</v>
      </c>
    </row>
    <row r="676" spans="1:10" s="815" customFormat="1" ht="14.25">
      <c r="A676" s="883"/>
      <c r="B676" s="884"/>
      <c r="C676" s="885" t="s">
        <v>810</v>
      </c>
      <c r="D676" s="883"/>
      <c r="E676" s="885"/>
      <c r="F676" s="883"/>
      <c r="G676" s="885" t="s">
        <v>967</v>
      </c>
      <c r="H676" s="883"/>
      <c r="I676" s="885"/>
      <c r="J676" s="886">
        <f>SUM(J671:J675)</f>
        <v>5644</v>
      </c>
    </row>
    <row r="677" spans="1:10" ht="14.25">
      <c r="A677" s="878"/>
      <c r="B677" s="882"/>
      <c r="C677" s="880" t="s">
        <v>810</v>
      </c>
      <c r="D677" s="878"/>
      <c r="E677" s="880" t="s">
        <v>786</v>
      </c>
      <c r="F677" s="878"/>
      <c r="G677" s="880" t="s">
        <v>968</v>
      </c>
      <c r="H677" s="878" t="s">
        <v>969</v>
      </c>
      <c r="I677" s="880" t="s">
        <v>785</v>
      </c>
      <c r="J677" s="881">
        <v>800</v>
      </c>
    </row>
    <row r="678" spans="1:10" ht="14.25">
      <c r="A678" s="878"/>
      <c r="B678" s="882"/>
      <c r="C678" s="880"/>
      <c r="D678" s="878"/>
      <c r="E678" s="880"/>
      <c r="F678" s="878"/>
      <c r="G678" s="880"/>
      <c r="H678" s="878" t="s">
        <v>925</v>
      </c>
      <c r="I678" s="880" t="s">
        <v>785</v>
      </c>
      <c r="J678" s="881">
        <v>4200</v>
      </c>
    </row>
    <row r="679" spans="1:10" ht="14.25">
      <c r="A679" s="878"/>
      <c r="B679" s="882"/>
      <c r="C679" s="880"/>
      <c r="D679" s="878"/>
      <c r="E679" s="880"/>
      <c r="F679" s="878"/>
      <c r="G679" s="880"/>
      <c r="H679" s="878" t="s">
        <v>799</v>
      </c>
      <c r="I679" s="880" t="s">
        <v>785</v>
      </c>
      <c r="J679" s="881">
        <v>6000</v>
      </c>
    </row>
    <row r="680" spans="1:10" ht="14.25">
      <c r="A680" s="878"/>
      <c r="B680" s="882"/>
      <c r="C680" s="880"/>
      <c r="D680" s="878"/>
      <c r="E680" s="880"/>
      <c r="F680" s="878"/>
      <c r="G680" s="880"/>
      <c r="H680" s="878" t="s">
        <v>811</v>
      </c>
      <c r="I680" s="880" t="s">
        <v>785</v>
      </c>
      <c r="J680" s="881">
        <v>2000</v>
      </c>
    </row>
    <row r="681" spans="1:10" ht="14.25">
      <c r="A681" s="878"/>
      <c r="B681" s="882"/>
      <c r="C681" s="880"/>
      <c r="D681" s="878"/>
      <c r="E681" s="880"/>
      <c r="F681" s="878"/>
      <c r="G681" s="880"/>
      <c r="H681" s="878" t="s">
        <v>792</v>
      </c>
      <c r="I681" s="880" t="s">
        <v>785</v>
      </c>
      <c r="J681" s="881">
        <v>2000</v>
      </c>
    </row>
    <row r="682" spans="1:10" ht="14.25">
      <c r="A682" s="878"/>
      <c r="B682" s="882"/>
      <c r="C682" s="880"/>
      <c r="D682" s="878"/>
      <c r="E682" s="880"/>
      <c r="F682" s="878"/>
      <c r="G682" s="880"/>
      <c r="H682" s="878" t="s">
        <v>800</v>
      </c>
      <c r="I682" s="880" t="s">
        <v>785</v>
      </c>
      <c r="J682" s="881">
        <v>6000</v>
      </c>
    </row>
    <row r="683" spans="1:10" ht="14.25">
      <c r="A683" s="878"/>
      <c r="B683" s="882"/>
      <c r="C683" s="880"/>
      <c r="D683" s="878"/>
      <c r="E683" s="880"/>
      <c r="F683" s="878"/>
      <c r="G683" s="880"/>
      <c r="H683" s="878" t="s">
        <v>970</v>
      </c>
      <c r="I683" s="880" t="s">
        <v>785</v>
      </c>
      <c r="J683" s="881">
        <v>1000</v>
      </c>
    </row>
    <row r="684" spans="1:10" s="815" customFormat="1" ht="14.25">
      <c r="A684" s="883"/>
      <c r="B684" s="884"/>
      <c r="C684" s="885" t="s">
        <v>810</v>
      </c>
      <c r="D684" s="883"/>
      <c r="E684" s="885"/>
      <c r="F684" s="883"/>
      <c r="G684" s="885" t="s">
        <v>968</v>
      </c>
      <c r="H684" s="883"/>
      <c r="I684" s="885"/>
      <c r="J684" s="886">
        <f>SUM(J677:J683)</f>
        <v>22000</v>
      </c>
    </row>
    <row r="685" spans="1:10" ht="14.25">
      <c r="A685" s="878"/>
      <c r="B685" s="882"/>
      <c r="C685" s="880" t="s">
        <v>810</v>
      </c>
      <c r="D685" s="878"/>
      <c r="E685" s="880" t="s">
        <v>786</v>
      </c>
      <c r="F685" s="878"/>
      <c r="G685" s="880" t="s">
        <v>880</v>
      </c>
      <c r="H685" s="878" t="s">
        <v>789</v>
      </c>
      <c r="I685" s="880" t="s">
        <v>785</v>
      </c>
      <c r="J685" s="881">
        <v>27468</v>
      </c>
    </row>
    <row r="686" spans="1:10" ht="14.25">
      <c r="A686" s="878"/>
      <c r="B686" s="882"/>
      <c r="C686" s="880"/>
      <c r="D686" s="878"/>
      <c r="E686" s="880"/>
      <c r="F686" s="878"/>
      <c r="G686" s="880"/>
      <c r="H686" s="878" t="s">
        <v>971</v>
      </c>
      <c r="I686" s="880" t="s">
        <v>785</v>
      </c>
      <c r="J686" s="881">
        <v>9000</v>
      </c>
    </row>
    <row r="687" spans="1:10" s="815" customFormat="1" ht="14.25">
      <c r="A687" s="883"/>
      <c r="B687" s="884"/>
      <c r="C687" s="885" t="s">
        <v>810</v>
      </c>
      <c r="D687" s="883"/>
      <c r="E687" s="885"/>
      <c r="F687" s="883"/>
      <c r="G687" s="885" t="s">
        <v>880</v>
      </c>
      <c r="H687" s="883"/>
      <c r="I687" s="885"/>
      <c r="J687" s="886">
        <f>SUM(J685:J686)</f>
        <v>36468</v>
      </c>
    </row>
    <row r="688" spans="1:10" ht="14.25">
      <c r="A688" s="878"/>
      <c r="B688" s="882"/>
      <c r="C688" s="880" t="s">
        <v>810</v>
      </c>
      <c r="D688" s="878"/>
      <c r="E688" s="880" t="s">
        <v>786</v>
      </c>
      <c r="F688" s="878"/>
      <c r="G688" s="880" t="s">
        <v>882</v>
      </c>
      <c r="H688" s="878" t="s">
        <v>969</v>
      </c>
      <c r="I688" s="880" t="s">
        <v>785</v>
      </c>
      <c r="J688" s="881">
        <v>700</v>
      </c>
    </row>
    <row r="689" spans="1:10" ht="14.25">
      <c r="A689" s="878"/>
      <c r="B689" s="882"/>
      <c r="C689" s="880"/>
      <c r="D689" s="878"/>
      <c r="E689" s="880"/>
      <c r="F689" s="878"/>
      <c r="G689" s="880"/>
      <c r="H689" s="878" t="s">
        <v>792</v>
      </c>
      <c r="I689" s="880" t="s">
        <v>785</v>
      </c>
      <c r="J689" s="881">
        <v>4200</v>
      </c>
    </row>
    <row r="690" spans="1:10" ht="14.25">
      <c r="A690" s="878"/>
      <c r="B690" s="882"/>
      <c r="C690" s="880"/>
      <c r="D690" s="878"/>
      <c r="E690" s="880"/>
      <c r="F690" s="878"/>
      <c r="G690" s="880"/>
      <c r="H690" s="878" t="s">
        <v>972</v>
      </c>
      <c r="I690" s="880" t="s">
        <v>785</v>
      </c>
      <c r="J690" s="881">
        <v>500</v>
      </c>
    </row>
    <row r="691" spans="1:10" ht="14.25">
      <c r="A691" s="878"/>
      <c r="B691" s="882"/>
      <c r="C691" s="880"/>
      <c r="D691" s="878"/>
      <c r="E691" s="880"/>
      <c r="F691" s="878"/>
      <c r="G691" s="880"/>
      <c r="H691" s="878" t="s">
        <v>973</v>
      </c>
      <c r="I691" s="880" t="s">
        <v>785</v>
      </c>
      <c r="J691" s="881">
        <v>400</v>
      </c>
    </row>
    <row r="692" spans="1:10" s="815" customFormat="1" ht="14.25">
      <c r="A692" s="883"/>
      <c r="B692" s="884"/>
      <c r="C692" s="885" t="s">
        <v>810</v>
      </c>
      <c r="D692" s="883"/>
      <c r="E692" s="885"/>
      <c r="F692" s="883"/>
      <c r="G692" s="885" t="s">
        <v>882</v>
      </c>
      <c r="H692" s="883"/>
      <c r="I692" s="885"/>
      <c r="J692" s="886">
        <f>SUM(J688:J691)</f>
        <v>5800</v>
      </c>
    </row>
    <row r="693" spans="1:10" ht="14.25">
      <c r="A693" s="878"/>
      <c r="B693" s="882"/>
      <c r="C693" s="880" t="s">
        <v>810</v>
      </c>
      <c r="D693" s="878"/>
      <c r="E693" s="880" t="s">
        <v>786</v>
      </c>
      <c r="F693" s="878"/>
      <c r="G693" s="880" t="s">
        <v>884</v>
      </c>
      <c r="H693" s="878" t="s">
        <v>969</v>
      </c>
      <c r="I693" s="880" t="s">
        <v>785</v>
      </c>
      <c r="J693" s="881">
        <v>2500</v>
      </c>
    </row>
    <row r="694" spans="1:10" ht="14.25">
      <c r="A694" s="878"/>
      <c r="B694" s="882"/>
      <c r="C694" s="880"/>
      <c r="D694" s="878"/>
      <c r="E694" s="880"/>
      <c r="F694" s="878"/>
      <c r="G694" s="880"/>
      <c r="H694" s="878" t="s">
        <v>973</v>
      </c>
      <c r="I694" s="880" t="s">
        <v>785</v>
      </c>
      <c r="J694" s="881">
        <v>800</v>
      </c>
    </row>
    <row r="695" spans="1:10" ht="14.25">
      <c r="A695" s="878"/>
      <c r="B695" s="882"/>
      <c r="C695" s="880"/>
      <c r="D695" s="878"/>
      <c r="E695" s="880"/>
      <c r="F695" s="878"/>
      <c r="G695" s="880"/>
      <c r="H695" s="878" t="s">
        <v>971</v>
      </c>
      <c r="I695" s="880" t="s">
        <v>785</v>
      </c>
      <c r="J695" s="881">
        <v>2300</v>
      </c>
    </row>
    <row r="696" spans="1:10" s="815" customFormat="1" ht="14.25">
      <c r="A696" s="883"/>
      <c r="B696" s="884"/>
      <c r="C696" s="885" t="s">
        <v>810</v>
      </c>
      <c r="D696" s="883"/>
      <c r="E696" s="885"/>
      <c r="F696" s="883"/>
      <c r="G696" s="885" t="s">
        <v>884</v>
      </c>
      <c r="H696" s="883"/>
      <c r="I696" s="885"/>
      <c r="J696" s="886">
        <f>SUM(J693:J695)</f>
        <v>5600</v>
      </c>
    </row>
    <row r="697" spans="1:10" ht="14.25">
      <c r="A697" s="878"/>
      <c r="B697" s="882"/>
      <c r="C697" s="880" t="s">
        <v>810</v>
      </c>
      <c r="D697" s="878"/>
      <c r="E697" s="880" t="s">
        <v>786</v>
      </c>
      <c r="F697" s="878"/>
      <c r="G697" s="880" t="s">
        <v>974</v>
      </c>
      <c r="H697" s="878" t="s">
        <v>853</v>
      </c>
      <c r="I697" s="880" t="s">
        <v>785</v>
      </c>
      <c r="J697" s="881">
        <v>3000</v>
      </c>
    </row>
    <row r="698" spans="1:10" ht="14.25">
      <c r="A698" s="878"/>
      <c r="B698" s="882"/>
      <c r="C698" s="880"/>
      <c r="D698" s="878"/>
      <c r="E698" s="880"/>
      <c r="F698" s="878"/>
      <c r="G698" s="880"/>
      <c r="H698" s="878" t="s">
        <v>925</v>
      </c>
      <c r="I698" s="880" t="s">
        <v>785</v>
      </c>
      <c r="J698" s="881">
        <v>1800</v>
      </c>
    </row>
    <row r="699" spans="1:10" ht="14.25">
      <c r="A699" s="878"/>
      <c r="B699" s="882"/>
      <c r="C699" s="880"/>
      <c r="D699" s="878"/>
      <c r="E699" s="880"/>
      <c r="F699" s="878"/>
      <c r="G699" s="880"/>
      <c r="H699" s="878" t="s">
        <v>800</v>
      </c>
      <c r="I699" s="880" t="s">
        <v>785</v>
      </c>
      <c r="J699" s="881">
        <v>13500</v>
      </c>
    </row>
    <row r="700" spans="1:10" s="815" customFormat="1" ht="14.25">
      <c r="A700" s="883"/>
      <c r="B700" s="884"/>
      <c r="C700" s="885" t="s">
        <v>810</v>
      </c>
      <c r="D700" s="883"/>
      <c r="E700" s="885"/>
      <c r="F700" s="883"/>
      <c r="G700" s="885" t="s">
        <v>974</v>
      </c>
      <c r="H700" s="883"/>
      <c r="I700" s="885"/>
      <c r="J700" s="886">
        <f>SUM(J697:J699)</f>
        <v>18300</v>
      </c>
    </row>
    <row r="701" spans="1:10" ht="14.25">
      <c r="A701" s="878"/>
      <c r="B701" s="882"/>
      <c r="C701" s="880" t="s">
        <v>810</v>
      </c>
      <c r="D701" s="878"/>
      <c r="E701" s="880" t="s">
        <v>786</v>
      </c>
      <c r="F701" s="878"/>
      <c r="G701" s="880" t="s">
        <v>885</v>
      </c>
      <c r="H701" s="878" t="s">
        <v>859</v>
      </c>
      <c r="I701" s="880" t="s">
        <v>785</v>
      </c>
      <c r="J701" s="881">
        <v>62</v>
      </c>
    </row>
    <row r="702" spans="1:10" ht="14.25">
      <c r="A702" s="878"/>
      <c r="B702" s="882"/>
      <c r="C702" s="880"/>
      <c r="D702" s="878"/>
      <c r="E702" s="880"/>
      <c r="F702" s="878"/>
      <c r="G702" s="880"/>
      <c r="H702" s="878" t="s">
        <v>860</v>
      </c>
      <c r="I702" s="880" t="s">
        <v>785</v>
      </c>
      <c r="J702" s="881">
        <v>610</v>
      </c>
    </row>
    <row r="703" spans="1:10" ht="14.25">
      <c r="A703" s="878"/>
      <c r="B703" s="882"/>
      <c r="C703" s="880"/>
      <c r="D703" s="878"/>
      <c r="E703" s="880"/>
      <c r="F703" s="878"/>
      <c r="G703" s="880"/>
      <c r="H703" s="878" t="s">
        <v>861</v>
      </c>
      <c r="I703" s="880" t="s">
        <v>785</v>
      </c>
      <c r="J703" s="881">
        <v>35</v>
      </c>
    </row>
    <row r="704" spans="1:10" ht="14.25">
      <c r="A704" s="878"/>
      <c r="B704" s="882"/>
      <c r="C704" s="880"/>
      <c r="D704" s="878"/>
      <c r="E704" s="880"/>
      <c r="F704" s="878"/>
      <c r="G704" s="880"/>
      <c r="H704" s="878" t="s">
        <v>862</v>
      </c>
      <c r="I704" s="880" t="s">
        <v>785</v>
      </c>
      <c r="J704" s="881">
        <v>131</v>
      </c>
    </row>
    <row r="705" spans="1:10" ht="14.25">
      <c r="A705" s="878"/>
      <c r="B705" s="882"/>
      <c r="C705" s="880"/>
      <c r="D705" s="878"/>
      <c r="E705" s="880"/>
      <c r="F705" s="878"/>
      <c r="G705" s="880"/>
      <c r="H705" s="878" t="s">
        <v>863</v>
      </c>
      <c r="I705" s="880" t="s">
        <v>785</v>
      </c>
      <c r="J705" s="881">
        <v>45</v>
      </c>
    </row>
    <row r="706" spans="1:10" ht="14.25">
      <c r="A706" s="878"/>
      <c r="B706" s="882"/>
      <c r="C706" s="880"/>
      <c r="D706" s="878"/>
      <c r="E706" s="880"/>
      <c r="F706" s="878"/>
      <c r="G706" s="880"/>
      <c r="H706" s="878" t="s">
        <v>864</v>
      </c>
      <c r="I706" s="880" t="s">
        <v>785</v>
      </c>
      <c r="J706" s="881">
        <v>12</v>
      </c>
    </row>
    <row r="707" spans="1:10" ht="14.25">
      <c r="A707" s="878"/>
      <c r="B707" s="882"/>
      <c r="C707" s="880"/>
      <c r="D707" s="878"/>
      <c r="E707" s="880"/>
      <c r="F707" s="878"/>
      <c r="G707" s="880"/>
      <c r="H707" s="878" t="s">
        <v>865</v>
      </c>
      <c r="I707" s="880" t="s">
        <v>785</v>
      </c>
      <c r="J707" s="881">
        <v>207</v>
      </c>
    </row>
    <row r="708" spans="1:10" ht="14.25">
      <c r="A708" s="878"/>
      <c r="B708" s="882"/>
      <c r="C708" s="880"/>
      <c r="D708" s="878"/>
      <c r="E708" s="880"/>
      <c r="F708" s="878"/>
      <c r="G708" s="880"/>
      <c r="H708" s="878" t="s">
        <v>875</v>
      </c>
      <c r="I708" s="880" t="s">
        <v>785</v>
      </c>
      <c r="J708" s="881">
        <v>292</v>
      </c>
    </row>
    <row r="709" spans="1:10" ht="14.25">
      <c r="A709" s="878"/>
      <c r="B709" s="882"/>
      <c r="C709" s="880"/>
      <c r="D709" s="878"/>
      <c r="E709" s="880"/>
      <c r="F709" s="878"/>
      <c r="G709" s="880"/>
      <c r="H709" s="878" t="s">
        <v>866</v>
      </c>
      <c r="I709" s="880" t="s">
        <v>785</v>
      </c>
      <c r="J709" s="881">
        <v>435</v>
      </c>
    </row>
    <row r="710" spans="1:10" ht="14.25">
      <c r="A710" s="878"/>
      <c r="B710" s="882"/>
      <c r="C710" s="880"/>
      <c r="D710" s="878"/>
      <c r="E710" s="880"/>
      <c r="F710" s="878"/>
      <c r="G710" s="880"/>
      <c r="H710" s="878" t="s">
        <v>792</v>
      </c>
      <c r="I710" s="880" t="s">
        <v>785</v>
      </c>
      <c r="J710" s="881">
        <v>3530</v>
      </c>
    </row>
    <row r="711" spans="1:10" ht="14.25">
      <c r="A711" s="878"/>
      <c r="B711" s="882"/>
      <c r="C711" s="880"/>
      <c r="D711" s="878"/>
      <c r="E711" s="880"/>
      <c r="F711" s="878"/>
      <c r="G711" s="880"/>
      <c r="H711" s="878" t="s">
        <v>794</v>
      </c>
      <c r="I711" s="880" t="s">
        <v>785</v>
      </c>
      <c r="J711" s="881">
        <v>1135</v>
      </c>
    </row>
    <row r="712" spans="1:10" s="815" customFormat="1" ht="14.25">
      <c r="A712" s="883"/>
      <c r="B712" s="884"/>
      <c r="C712" s="885" t="s">
        <v>810</v>
      </c>
      <c r="D712" s="883"/>
      <c r="E712" s="885"/>
      <c r="F712" s="883"/>
      <c r="G712" s="885" t="s">
        <v>885</v>
      </c>
      <c r="H712" s="883"/>
      <c r="I712" s="885"/>
      <c r="J712" s="886">
        <f>SUM(J701:J711)</f>
        <v>6494</v>
      </c>
    </row>
    <row r="713" spans="1:10" ht="14.25">
      <c r="A713" s="878"/>
      <c r="B713" s="882"/>
      <c r="C713" s="880" t="s">
        <v>810</v>
      </c>
      <c r="D713" s="878"/>
      <c r="E713" s="880" t="s">
        <v>786</v>
      </c>
      <c r="F713" s="878"/>
      <c r="G713" s="880" t="s">
        <v>886</v>
      </c>
      <c r="H713" s="878" t="s">
        <v>853</v>
      </c>
      <c r="I713" s="880" t="s">
        <v>785</v>
      </c>
      <c r="J713" s="881">
        <v>16000</v>
      </c>
    </row>
    <row r="714" spans="1:10" ht="14.25">
      <c r="A714" s="878"/>
      <c r="B714" s="882"/>
      <c r="C714" s="880"/>
      <c r="D714" s="878"/>
      <c r="E714" s="880"/>
      <c r="F714" s="878"/>
      <c r="G714" s="880"/>
      <c r="H714" s="878" t="s">
        <v>925</v>
      </c>
      <c r="I714" s="880" t="s">
        <v>785</v>
      </c>
      <c r="J714" s="881">
        <v>8912</v>
      </c>
    </row>
    <row r="715" spans="1:10" ht="14.25">
      <c r="A715" s="878"/>
      <c r="B715" s="882"/>
      <c r="C715" s="880"/>
      <c r="D715" s="878"/>
      <c r="E715" s="880"/>
      <c r="F715" s="878"/>
      <c r="G715" s="880"/>
      <c r="H715" s="878" t="s">
        <v>799</v>
      </c>
      <c r="I715" s="880" t="s">
        <v>785</v>
      </c>
      <c r="J715" s="881">
        <v>11605</v>
      </c>
    </row>
    <row r="716" spans="1:10" ht="14.25">
      <c r="A716" s="878"/>
      <c r="B716" s="882"/>
      <c r="C716" s="880"/>
      <c r="D716" s="878"/>
      <c r="E716" s="880"/>
      <c r="F716" s="878"/>
      <c r="G716" s="880"/>
      <c r="H716" s="878" t="s">
        <v>924</v>
      </c>
      <c r="I716" s="880" t="s">
        <v>785</v>
      </c>
      <c r="J716" s="881">
        <v>8000</v>
      </c>
    </row>
    <row r="717" spans="1:10" ht="14.25">
      <c r="A717" s="878"/>
      <c r="B717" s="882"/>
      <c r="C717" s="880"/>
      <c r="D717" s="878"/>
      <c r="E717" s="880"/>
      <c r="F717" s="878"/>
      <c r="G717" s="880"/>
      <c r="H717" s="878" t="s">
        <v>975</v>
      </c>
      <c r="I717" s="880" t="s">
        <v>785</v>
      </c>
      <c r="J717" s="881">
        <v>3842</v>
      </c>
    </row>
    <row r="718" spans="1:10" ht="14.25">
      <c r="A718" s="878"/>
      <c r="B718" s="882"/>
      <c r="C718" s="880"/>
      <c r="D718" s="878"/>
      <c r="E718" s="880"/>
      <c r="F718" s="878"/>
      <c r="G718" s="880"/>
      <c r="H718" s="878" t="s">
        <v>976</v>
      </c>
      <c r="I718" s="880" t="s">
        <v>785</v>
      </c>
      <c r="J718" s="881">
        <v>12060</v>
      </c>
    </row>
    <row r="719" spans="1:10" s="815" customFormat="1" ht="14.25">
      <c r="A719" s="883"/>
      <c r="B719" s="884"/>
      <c r="C719" s="885" t="s">
        <v>810</v>
      </c>
      <c r="D719" s="883"/>
      <c r="E719" s="885"/>
      <c r="F719" s="883"/>
      <c r="G719" s="885" t="s">
        <v>886</v>
      </c>
      <c r="H719" s="883"/>
      <c r="I719" s="885"/>
      <c r="J719" s="886">
        <f>SUM(J713:J718)</f>
        <v>60419</v>
      </c>
    </row>
    <row r="720" spans="1:10" ht="13.5" thickBot="1">
      <c r="A720" s="895" t="s">
        <v>977</v>
      </c>
      <c r="B720" s="896"/>
      <c r="C720" s="897"/>
      <c r="D720" s="896"/>
      <c r="E720" s="897"/>
      <c r="F720" s="896"/>
      <c r="G720" s="897"/>
      <c r="H720" s="896"/>
      <c r="I720" s="897"/>
      <c r="J720" s="898">
        <f>SUM(J640+J644+J648+J650+J663+J665+J670+J676+J684+J687+J692+J696+J700+J712+J719)</f>
        <v>0</v>
      </c>
    </row>
    <row r="721" spans="1:10" ht="13.5" thickTop="1">
      <c r="A721" s="164"/>
      <c r="B721" s="164"/>
      <c r="C721" s="825"/>
      <c r="D721" s="164"/>
      <c r="E721" s="164"/>
      <c r="F721" s="164"/>
      <c r="G721" s="825"/>
      <c r="H721" s="164"/>
      <c r="I721" s="825"/>
      <c r="J721" s="899"/>
    </row>
    <row r="722" spans="1:10" ht="14.25">
      <c r="A722" s="900" t="s">
        <v>978</v>
      </c>
      <c r="B722" s="901">
        <v>41555</v>
      </c>
      <c r="C722" s="900" t="s">
        <v>949</v>
      </c>
      <c r="D722" s="900" t="s">
        <v>979</v>
      </c>
      <c r="E722" s="900" t="s">
        <v>786</v>
      </c>
      <c r="F722" s="902" t="s">
        <v>783</v>
      </c>
      <c r="G722" s="900">
        <v>35</v>
      </c>
      <c r="H722" s="900" t="s">
        <v>954</v>
      </c>
      <c r="I722" s="900" t="s">
        <v>785</v>
      </c>
      <c r="J722" s="903">
        <v>1000</v>
      </c>
    </row>
    <row r="723" spans="1:10" ht="14.25">
      <c r="A723" s="904"/>
      <c r="B723" s="905"/>
      <c r="C723" s="900"/>
      <c r="D723" s="904"/>
      <c r="E723" s="900" t="s">
        <v>786</v>
      </c>
      <c r="F723" s="906" t="s">
        <v>787</v>
      </c>
      <c r="G723" s="900" t="s">
        <v>809</v>
      </c>
      <c r="H723" s="900" t="s">
        <v>955</v>
      </c>
      <c r="I723" s="900" t="s">
        <v>785</v>
      </c>
      <c r="J723" s="903">
        <v>1000</v>
      </c>
    </row>
    <row r="724" spans="1:10" ht="14.25">
      <c r="A724" s="904"/>
      <c r="B724" s="905"/>
      <c r="C724" s="900"/>
      <c r="D724" s="904"/>
      <c r="E724" s="900" t="s">
        <v>786</v>
      </c>
      <c r="F724" s="904"/>
      <c r="G724" s="900" t="s">
        <v>809</v>
      </c>
      <c r="H724" s="900" t="s">
        <v>924</v>
      </c>
      <c r="I724" s="900" t="s">
        <v>785</v>
      </c>
      <c r="J724" s="903">
        <v>5000</v>
      </c>
    </row>
    <row r="725" spans="1:10" s="814" customFormat="1" ht="14.25">
      <c r="A725" s="907"/>
      <c r="B725" s="908"/>
      <c r="C725" s="909" t="s">
        <v>949</v>
      </c>
      <c r="D725" s="907"/>
      <c r="E725" s="909"/>
      <c r="F725" s="907"/>
      <c r="G725" s="909" t="s">
        <v>809</v>
      </c>
      <c r="H725" s="909"/>
      <c r="I725" s="909"/>
      <c r="J725" s="910">
        <v>7000</v>
      </c>
    </row>
    <row r="726" spans="1:10" ht="14.25">
      <c r="A726" s="904"/>
      <c r="B726" s="905"/>
      <c r="C726" s="900" t="s">
        <v>929</v>
      </c>
      <c r="D726" s="904"/>
      <c r="E726" s="900" t="s">
        <v>786</v>
      </c>
      <c r="F726" s="904"/>
      <c r="G726" s="900" t="s">
        <v>809</v>
      </c>
      <c r="H726" s="900" t="s">
        <v>954</v>
      </c>
      <c r="I726" s="900" t="s">
        <v>785</v>
      </c>
      <c r="J726" s="903">
        <v>1000</v>
      </c>
    </row>
    <row r="727" spans="1:10" ht="14.25">
      <c r="A727" s="904"/>
      <c r="B727" s="905"/>
      <c r="C727" s="900"/>
      <c r="D727" s="904"/>
      <c r="E727" s="900" t="s">
        <v>786</v>
      </c>
      <c r="F727" s="904"/>
      <c r="G727" s="900" t="s">
        <v>809</v>
      </c>
      <c r="H727" s="900" t="s">
        <v>955</v>
      </c>
      <c r="I727" s="900" t="s">
        <v>785</v>
      </c>
      <c r="J727" s="903">
        <v>1000</v>
      </c>
    </row>
    <row r="728" spans="1:10" ht="14.25">
      <c r="A728" s="904"/>
      <c r="B728" s="905"/>
      <c r="C728" s="900"/>
      <c r="D728" s="904"/>
      <c r="E728" s="900" t="s">
        <v>786</v>
      </c>
      <c r="F728" s="904"/>
      <c r="G728" s="900" t="s">
        <v>809</v>
      </c>
      <c r="H728" s="900" t="s">
        <v>924</v>
      </c>
      <c r="I728" s="900" t="s">
        <v>785</v>
      </c>
      <c r="J728" s="903">
        <v>5000</v>
      </c>
    </row>
    <row r="729" spans="1:10" s="814" customFormat="1" ht="14.25">
      <c r="A729" s="907"/>
      <c r="B729" s="908"/>
      <c r="C729" s="909" t="s">
        <v>929</v>
      </c>
      <c r="D729" s="907"/>
      <c r="E729" s="909"/>
      <c r="F729" s="907"/>
      <c r="G729" s="909" t="s">
        <v>809</v>
      </c>
      <c r="H729" s="909"/>
      <c r="I729" s="909"/>
      <c r="J729" s="910">
        <v>7000</v>
      </c>
    </row>
    <row r="730" spans="1:10" ht="14.25">
      <c r="A730" s="904"/>
      <c r="B730" s="905"/>
      <c r="C730" s="900" t="s">
        <v>810</v>
      </c>
      <c r="D730" s="904"/>
      <c r="E730" s="900" t="s">
        <v>786</v>
      </c>
      <c r="F730" s="904"/>
      <c r="G730" s="900" t="s">
        <v>809</v>
      </c>
      <c r="H730" s="900" t="s">
        <v>980</v>
      </c>
      <c r="I730" s="900" t="s">
        <v>981</v>
      </c>
      <c r="J730" s="903">
        <v>62000</v>
      </c>
    </row>
    <row r="731" spans="1:10" ht="14.25">
      <c r="A731" s="904"/>
      <c r="B731" s="905"/>
      <c r="C731" s="900"/>
      <c r="D731" s="904"/>
      <c r="E731" s="900" t="s">
        <v>782</v>
      </c>
      <c r="F731" s="904"/>
      <c r="G731" s="900" t="s">
        <v>809</v>
      </c>
      <c r="H731" s="900" t="s">
        <v>982</v>
      </c>
      <c r="I731" s="900" t="s">
        <v>983</v>
      </c>
      <c r="J731" s="903">
        <v>-134000</v>
      </c>
    </row>
    <row r="732" spans="1:10" ht="14.25">
      <c r="A732" s="904"/>
      <c r="B732" s="905"/>
      <c r="C732" s="900"/>
      <c r="D732" s="904"/>
      <c r="E732" s="900" t="s">
        <v>782</v>
      </c>
      <c r="F732" s="904"/>
      <c r="G732" s="900" t="s">
        <v>809</v>
      </c>
      <c r="H732" s="900" t="s">
        <v>822</v>
      </c>
      <c r="I732" s="900" t="s">
        <v>984</v>
      </c>
      <c r="J732" s="903">
        <v>-2700</v>
      </c>
    </row>
    <row r="733" spans="1:10" ht="14.25">
      <c r="A733" s="904"/>
      <c r="B733" s="905"/>
      <c r="C733" s="900"/>
      <c r="D733" s="904"/>
      <c r="E733" s="900" t="s">
        <v>786</v>
      </c>
      <c r="F733" s="904"/>
      <c r="G733" s="900" t="s">
        <v>809</v>
      </c>
      <c r="H733" s="900" t="s">
        <v>822</v>
      </c>
      <c r="I733" s="900" t="s">
        <v>985</v>
      </c>
      <c r="J733" s="903">
        <v>500</v>
      </c>
    </row>
    <row r="734" spans="1:10" ht="14.25">
      <c r="A734" s="904"/>
      <c r="B734" s="905"/>
      <c r="C734" s="900"/>
      <c r="D734" s="904"/>
      <c r="E734" s="900" t="s">
        <v>786</v>
      </c>
      <c r="F734" s="904"/>
      <c r="G734" s="900" t="s">
        <v>809</v>
      </c>
      <c r="H734" s="900" t="s">
        <v>822</v>
      </c>
      <c r="I734" s="900" t="s">
        <v>986</v>
      </c>
      <c r="J734" s="903">
        <v>1500</v>
      </c>
    </row>
    <row r="735" spans="1:10" ht="14.25">
      <c r="A735" s="904"/>
      <c r="B735" s="905"/>
      <c r="C735" s="900"/>
      <c r="D735" s="904"/>
      <c r="E735" s="900" t="s">
        <v>782</v>
      </c>
      <c r="F735" s="904"/>
      <c r="G735" s="900" t="s">
        <v>809</v>
      </c>
      <c r="H735" s="900" t="s">
        <v>822</v>
      </c>
      <c r="I735" s="900" t="s">
        <v>987</v>
      </c>
      <c r="J735" s="903">
        <v>-300</v>
      </c>
    </row>
    <row r="736" spans="1:10" ht="14.25">
      <c r="A736" s="904"/>
      <c r="B736" s="905"/>
      <c r="C736" s="900"/>
      <c r="D736" s="904"/>
      <c r="E736" s="900" t="s">
        <v>782</v>
      </c>
      <c r="F736" s="904"/>
      <c r="G736" s="900" t="s">
        <v>809</v>
      </c>
      <c r="H736" s="900" t="s">
        <v>826</v>
      </c>
      <c r="I736" s="900" t="s">
        <v>988</v>
      </c>
      <c r="J736" s="903">
        <v>-76800</v>
      </c>
    </row>
    <row r="737" spans="1:10" ht="14.25">
      <c r="A737" s="904"/>
      <c r="B737" s="905"/>
      <c r="C737" s="900"/>
      <c r="D737" s="904"/>
      <c r="E737" s="900" t="s">
        <v>786</v>
      </c>
      <c r="F737" s="904"/>
      <c r="G737" s="900" t="s">
        <v>809</v>
      </c>
      <c r="H737" s="900" t="s">
        <v>826</v>
      </c>
      <c r="I737" s="900" t="s">
        <v>989</v>
      </c>
      <c r="J737" s="903">
        <v>35000</v>
      </c>
    </row>
    <row r="738" spans="1:10" ht="14.25">
      <c r="A738" s="904"/>
      <c r="B738" s="905"/>
      <c r="C738" s="900"/>
      <c r="D738" s="904"/>
      <c r="E738" s="900" t="s">
        <v>786</v>
      </c>
      <c r="F738" s="904"/>
      <c r="G738" s="900" t="s">
        <v>809</v>
      </c>
      <c r="H738" s="900" t="s">
        <v>826</v>
      </c>
      <c r="I738" s="900" t="s">
        <v>990</v>
      </c>
      <c r="J738" s="903">
        <v>11000</v>
      </c>
    </row>
    <row r="739" spans="1:10" ht="14.25">
      <c r="A739" s="904"/>
      <c r="B739" s="905"/>
      <c r="C739" s="900"/>
      <c r="D739" s="904"/>
      <c r="E739" s="900" t="s">
        <v>782</v>
      </c>
      <c r="F739" s="904"/>
      <c r="G739" s="900" t="s">
        <v>809</v>
      </c>
      <c r="H739" s="900" t="s">
        <v>826</v>
      </c>
      <c r="I739" s="900" t="s">
        <v>839</v>
      </c>
      <c r="J739" s="903">
        <v>-5000</v>
      </c>
    </row>
    <row r="740" spans="1:10" ht="14.25">
      <c r="A740" s="904"/>
      <c r="B740" s="905"/>
      <c r="C740" s="900"/>
      <c r="D740" s="904"/>
      <c r="E740" s="900" t="s">
        <v>782</v>
      </c>
      <c r="F740" s="904"/>
      <c r="G740" s="900" t="s">
        <v>809</v>
      </c>
      <c r="H740" s="900" t="s">
        <v>826</v>
      </c>
      <c r="I740" s="900" t="s">
        <v>841</v>
      </c>
      <c r="J740" s="903">
        <v>-1000</v>
      </c>
    </row>
    <row r="741" spans="1:10" ht="14.25">
      <c r="A741" s="904"/>
      <c r="B741" s="905"/>
      <c r="C741" s="900"/>
      <c r="D741" s="904"/>
      <c r="E741" s="900" t="s">
        <v>782</v>
      </c>
      <c r="F741" s="904"/>
      <c r="G741" s="900" t="s">
        <v>809</v>
      </c>
      <c r="H741" s="900" t="s">
        <v>826</v>
      </c>
      <c r="I741" s="900" t="s">
        <v>991</v>
      </c>
      <c r="J741" s="903">
        <v>-60600</v>
      </c>
    </row>
    <row r="742" spans="1:10" ht="14.25">
      <c r="A742" s="904"/>
      <c r="B742" s="905"/>
      <c r="C742" s="900"/>
      <c r="D742" s="904"/>
      <c r="E742" s="900" t="s">
        <v>782</v>
      </c>
      <c r="F742" s="904"/>
      <c r="G742" s="900" t="s">
        <v>809</v>
      </c>
      <c r="H742" s="900" t="s">
        <v>826</v>
      </c>
      <c r="I742" s="900" t="s">
        <v>992</v>
      </c>
      <c r="J742" s="903">
        <v>-10000</v>
      </c>
    </row>
    <row r="743" spans="1:10" ht="14.25">
      <c r="A743" s="904"/>
      <c r="B743" s="905"/>
      <c r="C743" s="900"/>
      <c r="D743" s="904"/>
      <c r="E743" s="900" t="s">
        <v>782</v>
      </c>
      <c r="F743" s="904"/>
      <c r="G743" s="900" t="s">
        <v>809</v>
      </c>
      <c r="H743" s="900" t="s">
        <v>826</v>
      </c>
      <c r="I743" s="900" t="s">
        <v>847</v>
      </c>
      <c r="J743" s="903">
        <v>-65000</v>
      </c>
    </row>
    <row r="744" spans="1:10" ht="14.25">
      <c r="A744" s="904"/>
      <c r="B744" s="905"/>
      <c r="C744" s="900"/>
      <c r="D744" s="904"/>
      <c r="E744" s="900" t="s">
        <v>782</v>
      </c>
      <c r="F744" s="904"/>
      <c r="G744" s="900" t="s">
        <v>809</v>
      </c>
      <c r="H744" s="900" t="s">
        <v>826</v>
      </c>
      <c r="I744" s="900" t="s">
        <v>953</v>
      </c>
      <c r="J744" s="903">
        <v>-1300</v>
      </c>
    </row>
    <row r="745" spans="1:10" ht="14.25">
      <c r="A745" s="904"/>
      <c r="B745" s="905"/>
      <c r="C745" s="900"/>
      <c r="D745" s="904"/>
      <c r="E745" s="900" t="s">
        <v>786</v>
      </c>
      <c r="F745" s="904"/>
      <c r="G745" s="900" t="s">
        <v>809</v>
      </c>
      <c r="H745" s="900" t="s">
        <v>829</v>
      </c>
      <c r="I745" s="900" t="s">
        <v>830</v>
      </c>
      <c r="J745" s="903">
        <v>2600</v>
      </c>
    </row>
    <row r="746" spans="1:10" ht="14.25">
      <c r="A746" s="904"/>
      <c r="B746" s="905"/>
      <c r="C746" s="900"/>
      <c r="D746" s="904"/>
      <c r="E746" s="900" t="s">
        <v>786</v>
      </c>
      <c r="F746" s="904"/>
      <c r="G746" s="900" t="s">
        <v>809</v>
      </c>
      <c r="H746" s="900" t="s">
        <v>829</v>
      </c>
      <c r="I746" s="900" t="s">
        <v>830</v>
      </c>
      <c r="J746" s="903">
        <v>13500</v>
      </c>
    </row>
    <row r="747" spans="1:10" ht="14.25">
      <c r="A747" s="904"/>
      <c r="B747" s="905"/>
      <c r="C747" s="900"/>
      <c r="D747" s="904"/>
      <c r="E747" s="900" t="s">
        <v>782</v>
      </c>
      <c r="F747" s="904"/>
      <c r="G747" s="900" t="s">
        <v>809</v>
      </c>
      <c r="H747" s="900" t="s">
        <v>829</v>
      </c>
      <c r="I747" s="900" t="s">
        <v>831</v>
      </c>
      <c r="J747" s="903">
        <v>-7659</v>
      </c>
    </row>
    <row r="748" spans="1:10" ht="14.25">
      <c r="A748" s="904"/>
      <c r="B748" s="905"/>
      <c r="C748" s="900"/>
      <c r="D748" s="904"/>
      <c r="E748" s="900" t="s">
        <v>782</v>
      </c>
      <c r="F748" s="904"/>
      <c r="G748" s="900" t="s">
        <v>809</v>
      </c>
      <c r="H748" s="900" t="s">
        <v>829</v>
      </c>
      <c r="I748" s="900" t="s">
        <v>993</v>
      </c>
      <c r="J748" s="903">
        <v>-26741</v>
      </c>
    </row>
    <row r="749" spans="1:10" ht="14.25">
      <c r="A749" s="904"/>
      <c r="B749" s="905"/>
      <c r="C749" s="900"/>
      <c r="D749" s="904"/>
      <c r="E749" s="900" t="s">
        <v>786</v>
      </c>
      <c r="F749" s="904"/>
      <c r="G749" s="900" t="s">
        <v>809</v>
      </c>
      <c r="H749" s="900" t="s">
        <v>994</v>
      </c>
      <c r="I749" s="900" t="s">
        <v>785</v>
      </c>
      <c r="J749" s="903">
        <v>10000</v>
      </c>
    </row>
    <row r="750" spans="1:10" ht="14.25">
      <c r="A750" s="904"/>
      <c r="B750" s="905"/>
      <c r="C750" s="900"/>
      <c r="D750" s="904"/>
      <c r="E750" s="900" t="s">
        <v>786</v>
      </c>
      <c r="F750" s="904"/>
      <c r="G750" s="900" t="s">
        <v>809</v>
      </c>
      <c r="H750" s="900" t="s">
        <v>956</v>
      </c>
      <c r="I750" s="900" t="s">
        <v>785</v>
      </c>
      <c r="J750" s="903">
        <v>1000</v>
      </c>
    </row>
    <row r="751" spans="1:10" ht="14.25">
      <c r="A751" s="904"/>
      <c r="B751" s="905"/>
      <c r="C751" s="900"/>
      <c r="D751" s="904"/>
      <c r="E751" s="900" t="s">
        <v>786</v>
      </c>
      <c r="F751" s="904"/>
      <c r="G751" s="900" t="s">
        <v>809</v>
      </c>
      <c r="H751" s="900" t="s">
        <v>925</v>
      </c>
      <c r="I751" s="900" t="s">
        <v>785</v>
      </c>
      <c r="J751" s="903">
        <v>10000</v>
      </c>
    </row>
    <row r="752" spans="1:10" ht="14.25">
      <c r="A752" s="904"/>
      <c r="B752" s="905"/>
      <c r="C752" s="900"/>
      <c r="D752" s="904"/>
      <c r="E752" s="900" t="s">
        <v>786</v>
      </c>
      <c r="F752" s="904"/>
      <c r="G752" s="900" t="s">
        <v>809</v>
      </c>
      <c r="H752" s="900" t="s">
        <v>811</v>
      </c>
      <c r="I752" s="900" t="s">
        <v>785</v>
      </c>
      <c r="J752" s="903">
        <v>10000</v>
      </c>
    </row>
    <row r="753" spans="1:10" ht="14.25">
      <c r="A753" s="904"/>
      <c r="B753" s="905"/>
      <c r="C753" s="900"/>
      <c r="D753" s="904"/>
      <c r="E753" s="900" t="s">
        <v>786</v>
      </c>
      <c r="F753" s="904"/>
      <c r="G753" s="900" t="s">
        <v>809</v>
      </c>
      <c r="H753" s="900" t="s">
        <v>924</v>
      </c>
      <c r="I753" s="900" t="s">
        <v>785</v>
      </c>
      <c r="J753" s="903">
        <v>15000</v>
      </c>
    </row>
    <row r="754" spans="1:10" ht="14.25">
      <c r="A754" s="904"/>
      <c r="B754" s="905"/>
      <c r="C754" s="900"/>
      <c r="D754" s="904"/>
      <c r="E754" s="900" t="s">
        <v>786</v>
      </c>
      <c r="F754" s="904"/>
      <c r="G754" s="900" t="s">
        <v>809</v>
      </c>
      <c r="H754" s="900" t="s">
        <v>932</v>
      </c>
      <c r="I754" s="900" t="s">
        <v>785</v>
      </c>
      <c r="J754" s="903">
        <v>10000</v>
      </c>
    </row>
    <row r="755" spans="1:10" ht="14.25">
      <c r="A755" s="904"/>
      <c r="B755" s="905"/>
      <c r="C755" s="900"/>
      <c r="D755" s="904"/>
      <c r="E755" s="900" t="s">
        <v>786</v>
      </c>
      <c r="F755" s="904"/>
      <c r="G755" s="900" t="s">
        <v>809</v>
      </c>
      <c r="H755" s="900" t="s">
        <v>957</v>
      </c>
      <c r="I755" s="900" t="s">
        <v>785</v>
      </c>
      <c r="J755" s="903">
        <v>8000</v>
      </c>
    </row>
    <row r="756" spans="1:10" ht="14.25">
      <c r="A756" s="904"/>
      <c r="B756" s="905"/>
      <c r="C756" s="900"/>
      <c r="D756" s="904"/>
      <c r="E756" s="900" t="s">
        <v>786</v>
      </c>
      <c r="F756" s="904"/>
      <c r="G756" s="900" t="s">
        <v>809</v>
      </c>
      <c r="H756" s="900" t="s">
        <v>812</v>
      </c>
      <c r="I756" s="900" t="s">
        <v>785</v>
      </c>
      <c r="J756" s="903">
        <v>1000</v>
      </c>
    </row>
    <row r="757" spans="1:10" ht="14.25">
      <c r="A757" s="904"/>
      <c r="B757" s="905"/>
      <c r="C757" s="900"/>
      <c r="D757" s="904"/>
      <c r="E757" s="900" t="s">
        <v>786</v>
      </c>
      <c r="F757" s="904"/>
      <c r="G757" s="900" t="s">
        <v>809</v>
      </c>
      <c r="H757" s="900" t="s">
        <v>797</v>
      </c>
      <c r="I757" s="900" t="s">
        <v>785</v>
      </c>
      <c r="J757" s="903">
        <v>100</v>
      </c>
    </row>
    <row r="758" spans="1:10" s="814" customFormat="1" ht="14.25">
      <c r="A758" s="907"/>
      <c r="B758" s="908"/>
      <c r="C758" s="909" t="s">
        <v>810</v>
      </c>
      <c r="D758" s="907"/>
      <c r="E758" s="909"/>
      <c r="F758" s="907"/>
      <c r="G758" s="909" t="s">
        <v>809</v>
      </c>
      <c r="H758" s="909"/>
      <c r="I758" s="909"/>
      <c r="J758" s="910">
        <v>-199900</v>
      </c>
    </row>
    <row r="759" spans="1:10" s="274" customFormat="1" ht="15">
      <c r="A759" s="911"/>
      <c r="B759" s="912"/>
      <c r="C759" s="913"/>
      <c r="D759" s="911"/>
      <c r="E759" s="913"/>
      <c r="F759" s="911"/>
      <c r="G759" s="913" t="s">
        <v>809</v>
      </c>
      <c r="H759" s="913"/>
      <c r="I759" s="913"/>
      <c r="J759" s="914">
        <v>-185900</v>
      </c>
    </row>
    <row r="760" spans="1:10" ht="14.25">
      <c r="A760" s="904"/>
      <c r="B760" s="905"/>
      <c r="C760" s="900" t="s">
        <v>810</v>
      </c>
      <c r="D760" s="904"/>
      <c r="E760" s="900" t="s">
        <v>786</v>
      </c>
      <c r="F760" s="904"/>
      <c r="G760" s="900" t="s">
        <v>944</v>
      </c>
      <c r="H760" s="900" t="s">
        <v>919</v>
      </c>
      <c r="I760" s="900" t="s">
        <v>785</v>
      </c>
      <c r="J760" s="903">
        <v>185900</v>
      </c>
    </row>
    <row r="761" spans="1:10" s="814" customFormat="1" ht="14.25">
      <c r="A761" s="915" t="s">
        <v>995</v>
      </c>
      <c r="B761" s="916"/>
      <c r="C761" s="917" t="s">
        <v>810</v>
      </c>
      <c r="D761" s="918"/>
      <c r="E761" s="917"/>
      <c r="F761" s="918"/>
      <c r="G761" s="917" t="s">
        <v>944</v>
      </c>
      <c r="H761" s="917"/>
      <c r="I761" s="917"/>
      <c r="J761" s="919">
        <v>185900</v>
      </c>
    </row>
    <row r="762" spans="1:10" ht="14.25">
      <c r="A762" s="892"/>
      <c r="B762" s="892"/>
      <c r="C762" s="920"/>
      <c r="D762" s="892"/>
      <c r="E762" s="892"/>
      <c r="F762" s="892"/>
      <c r="G762" s="920"/>
      <c r="H762" s="920"/>
      <c r="I762" s="920"/>
      <c r="J762" s="921"/>
    </row>
    <row r="763" spans="1:10" ht="14.25">
      <c r="A763" s="900" t="s">
        <v>996</v>
      </c>
      <c r="B763" s="901">
        <v>41562</v>
      </c>
      <c r="C763" s="900" t="s">
        <v>810</v>
      </c>
      <c r="D763" s="900" t="s">
        <v>997</v>
      </c>
      <c r="E763" s="900" t="s">
        <v>782</v>
      </c>
      <c r="F763" s="902" t="s">
        <v>783</v>
      </c>
      <c r="G763" s="900" t="s">
        <v>874</v>
      </c>
      <c r="H763" s="900" t="s">
        <v>923</v>
      </c>
      <c r="I763" s="900" t="s">
        <v>785</v>
      </c>
      <c r="J763" s="903">
        <v>-19510</v>
      </c>
    </row>
    <row r="764" spans="1:10" s="814" customFormat="1" ht="14.25">
      <c r="A764" s="810"/>
      <c r="B764" s="810"/>
      <c r="C764" s="812">
        <v>132</v>
      </c>
      <c r="D764" s="810"/>
      <c r="E764" s="812"/>
      <c r="F764" s="894" t="s">
        <v>787</v>
      </c>
      <c r="G764" s="909" t="s">
        <v>874</v>
      </c>
      <c r="H764" s="909"/>
      <c r="I764" s="909"/>
      <c r="J764" s="910">
        <v>-19510</v>
      </c>
    </row>
    <row r="765" spans="1:10" ht="14.25">
      <c r="A765" s="900"/>
      <c r="B765" s="901"/>
      <c r="C765" s="900" t="s">
        <v>810</v>
      </c>
      <c r="D765" s="900"/>
      <c r="E765" s="900" t="s">
        <v>786</v>
      </c>
      <c r="F765" s="902"/>
      <c r="G765" s="900" t="s">
        <v>858</v>
      </c>
      <c r="H765" s="900" t="s">
        <v>994</v>
      </c>
      <c r="I765" s="900" t="s">
        <v>785</v>
      </c>
      <c r="J765" s="903">
        <v>1200</v>
      </c>
    </row>
    <row r="766" spans="1:10" ht="14.25">
      <c r="A766" s="904"/>
      <c r="B766" s="905"/>
      <c r="C766" s="900"/>
      <c r="D766" s="904"/>
      <c r="E766" s="900" t="s">
        <v>786</v>
      </c>
      <c r="F766" s="906"/>
      <c r="G766" s="900" t="s">
        <v>858</v>
      </c>
      <c r="H766" s="900" t="s">
        <v>998</v>
      </c>
      <c r="I766" s="900" t="s">
        <v>785</v>
      </c>
      <c r="J766" s="903">
        <v>1500</v>
      </c>
    </row>
    <row r="767" spans="1:10" ht="14.25">
      <c r="A767" s="904"/>
      <c r="B767" s="905"/>
      <c r="C767" s="900"/>
      <c r="D767" s="904"/>
      <c r="E767" s="900" t="s">
        <v>786</v>
      </c>
      <c r="F767" s="904"/>
      <c r="G767" s="900" t="s">
        <v>858</v>
      </c>
      <c r="H767" s="900" t="s">
        <v>792</v>
      </c>
      <c r="I767" s="900" t="s">
        <v>785</v>
      </c>
      <c r="J767" s="903">
        <v>8000</v>
      </c>
    </row>
    <row r="768" spans="1:10" ht="14.25">
      <c r="A768" s="904"/>
      <c r="B768" s="905"/>
      <c r="C768" s="900"/>
      <c r="D768" s="904"/>
      <c r="E768" s="900" t="s">
        <v>786</v>
      </c>
      <c r="F768" s="904"/>
      <c r="G768" s="900" t="s">
        <v>858</v>
      </c>
      <c r="H768" s="900" t="s">
        <v>800</v>
      </c>
      <c r="I768" s="900" t="s">
        <v>785</v>
      </c>
      <c r="J768" s="903">
        <v>1100</v>
      </c>
    </row>
    <row r="769" spans="1:10" s="814" customFormat="1" ht="14.25">
      <c r="A769" s="907"/>
      <c r="B769" s="908"/>
      <c r="C769" s="909" t="s">
        <v>810</v>
      </c>
      <c r="D769" s="907"/>
      <c r="E769" s="909"/>
      <c r="F769" s="907"/>
      <c r="G769" s="909" t="s">
        <v>858</v>
      </c>
      <c r="H769" s="909"/>
      <c r="I769" s="909"/>
      <c r="J769" s="910">
        <v>11800</v>
      </c>
    </row>
    <row r="770" spans="1:10" ht="14.25">
      <c r="A770" s="904"/>
      <c r="B770" s="905"/>
      <c r="C770" s="900" t="s">
        <v>810</v>
      </c>
      <c r="D770" s="904"/>
      <c r="E770" s="900" t="s">
        <v>786</v>
      </c>
      <c r="F770" s="904"/>
      <c r="G770" s="900" t="s">
        <v>999</v>
      </c>
      <c r="H770" s="900" t="s">
        <v>853</v>
      </c>
      <c r="I770" s="900" t="s">
        <v>785</v>
      </c>
      <c r="J770" s="903">
        <v>1000</v>
      </c>
    </row>
    <row r="771" spans="1:10" ht="14.25">
      <c r="A771" s="904"/>
      <c r="B771" s="905"/>
      <c r="C771" s="900"/>
      <c r="D771" s="904"/>
      <c r="E771" s="900" t="s">
        <v>786</v>
      </c>
      <c r="F771" s="904"/>
      <c r="G771" s="900" t="s">
        <v>999</v>
      </c>
      <c r="H771" s="900" t="s">
        <v>969</v>
      </c>
      <c r="I771" s="900" t="s">
        <v>785</v>
      </c>
      <c r="J771" s="903">
        <v>1000</v>
      </c>
    </row>
    <row r="772" spans="1:10" ht="14.25">
      <c r="A772" s="904"/>
      <c r="B772" s="905"/>
      <c r="C772" s="900"/>
      <c r="D772" s="904"/>
      <c r="E772" s="900" t="s">
        <v>786</v>
      </c>
      <c r="F772" s="904"/>
      <c r="G772" s="900" t="s">
        <v>999</v>
      </c>
      <c r="H772" s="900" t="s">
        <v>998</v>
      </c>
      <c r="I772" s="900" t="s">
        <v>785</v>
      </c>
      <c r="J772" s="903">
        <v>1740</v>
      </c>
    </row>
    <row r="773" spans="1:10" ht="14.25">
      <c r="A773" s="904"/>
      <c r="B773" s="905"/>
      <c r="C773" s="900"/>
      <c r="D773" s="904"/>
      <c r="E773" s="900" t="s">
        <v>786</v>
      </c>
      <c r="F773" s="904"/>
      <c r="G773" s="900" t="s">
        <v>999</v>
      </c>
      <c r="H773" s="900" t="s">
        <v>1000</v>
      </c>
      <c r="I773" s="900" t="s">
        <v>785</v>
      </c>
      <c r="J773" s="903">
        <v>200</v>
      </c>
    </row>
    <row r="774" spans="1:10" ht="14.25">
      <c r="A774" s="904"/>
      <c r="B774" s="905"/>
      <c r="C774" s="900"/>
      <c r="D774" s="904"/>
      <c r="E774" s="900" t="s">
        <v>786</v>
      </c>
      <c r="F774" s="904"/>
      <c r="G774" s="900" t="s">
        <v>999</v>
      </c>
      <c r="H774" s="900" t="s">
        <v>924</v>
      </c>
      <c r="I774" s="900" t="s">
        <v>785</v>
      </c>
      <c r="J774" s="903">
        <v>320</v>
      </c>
    </row>
    <row r="775" spans="1:10" ht="14.25">
      <c r="A775" s="904"/>
      <c r="B775" s="905"/>
      <c r="C775" s="900"/>
      <c r="D775" s="904"/>
      <c r="E775" s="900" t="s">
        <v>786</v>
      </c>
      <c r="F775" s="904"/>
      <c r="G775" s="900" t="s">
        <v>999</v>
      </c>
      <c r="H775" s="900" t="s">
        <v>975</v>
      </c>
      <c r="I775" s="900" t="s">
        <v>785</v>
      </c>
      <c r="J775" s="903">
        <v>1500</v>
      </c>
    </row>
    <row r="776" spans="1:10" ht="14.25">
      <c r="A776" s="904"/>
      <c r="B776" s="905"/>
      <c r="C776" s="900"/>
      <c r="D776" s="904"/>
      <c r="E776" s="900" t="s">
        <v>786</v>
      </c>
      <c r="F776" s="904"/>
      <c r="G776" s="900" t="s">
        <v>999</v>
      </c>
      <c r="H776" s="900" t="s">
        <v>812</v>
      </c>
      <c r="I776" s="900" t="s">
        <v>785</v>
      </c>
      <c r="J776" s="903">
        <v>450</v>
      </c>
    </row>
    <row r="777" spans="1:10" ht="14.25">
      <c r="A777" s="904"/>
      <c r="B777" s="905"/>
      <c r="C777" s="900"/>
      <c r="D777" s="904"/>
      <c r="E777" s="900" t="s">
        <v>786</v>
      </c>
      <c r="F777" s="904"/>
      <c r="G777" s="900" t="s">
        <v>999</v>
      </c>
      <c r="H777" s="900" t="s">
        <v>971</v>
      </c>
      <c r="I777" s="900" t="s">
        <v>785</v>
      </c>
      <c r="J777" s="903">
        <v>1500</v>
      </c>
    </row>
    <row r="778" spans="1:10" s="814" customFormat="1" ht="14.25">
      <c r="A778" s="915" t="s">
        <v>1001</v>
      </c>
      <c r="B778" s="916"/>
      <c r="C778" s="917" t="s">
        <v>810</v>
      </c>
      <c r="D778" s="918"/>
      <c r="E778" s="918"/>
      <c r="F778" s="918"/>
      <c r="G778" s="917" t="s">
        <v>999</v>
      </c>
      <c r="H778" s="917"/>
      <c r="I778" s="917"/>
      <c r="J778" s="919">
        <v>7710</v>
      </c>
    </row>
    <row r="779" spans="1:10" ht="14.25">
      <c r="A779" s="892"/>
      <c r="B779" s="892"/>
      <c r="C779" s="920"/>
      <c r="D779" s="892"/>
      <c r="E779" s="892"/>
      <c r="F779" s="892"/>
      <c r="G779" s="892"/>
      <c r="H779" s="920"/>
      <c r="I779" s="920"/>
      <c r="J779" s="921"/>
    </row>
    <row r="780" spans="1:10" ht="14.25">
      <c r="A780" s="900" t="s">
        <v>1002</v>
      </c>
      <c r="B780" s="901">
        <v>41564</v>
      </c>
      <c r="C780" s="900" t="s">
        <v>810</v>
      </c>
      <c r="D780" s="900" t="s">
        <v>1003</v>
      </c>
      <c r="E780" s="900" t="s">
        <v>782</v>
      </c>
      <c r="F780" s="902" t="s">
        <v>783</v>
      </c>
      <c r="G780" s="900" t="s">
        <v>874</v>
      </c>
      <c r="H780" s="904" t="s">
        <v>876</v>
      </c>
      <c r="I780" s="900" t="s">
        <v>785</v>
      </c>
      <c r="J780" s="903">
        <v>-47800</v>
      </c>
    </row>
    <row r="781" spans="1:10" ht="14.25">
      <c r="A781" s="900"/>
      <c r="B781" s="901"/>
      <c r="C781" s="900"/>
      <c r="D781" s="900"/>
      <c r="E781" s="900" t="s">
        <v>782</v>
      </c>
      <c r="F781" s="894" t="s">
        <v>787</v>
      </c>
      <c r="G781" s="900" t="s">
        <v>874</v>
      </c>
      <c r="H781" s="904" t="s">
        <v>868</v>
      </c>
      <c r="I781" s="900" t="s">
        <v>785</v>
      </c>
      <c r="J781" s="903">
        <v>-48000</v>
      </c>
    </row>
    <row r="782" spans="1:10" s="772" customFormat="1" ht="14.25">
      <c r="A782" s="922"/>
      <c r="B782" s="923"/>
      <c r="C782" s="922">
        <v>132</v>
      </c>
      <c r="D782" s="922"/>
      <c r="E782" s="924"/>
      <c r="F782" s="924"/>
      <c r="G782" s="922">
        <v>31</v>
      </c>
      <c r="H782" s="924"/>
      <c r="I782" s="922"/>
      <c r="J782" s="925">
        <f>SUM(J780:J781)</f>
        <v>-95800</v>
      </c>
    </row>
    <row r="783" spans="1:10" ht="14.25">
      <c r="A783" s="900"/>
      <c r="B783" s="901"/>
      <c r="C783" s="900"/>
      <c r="D783" s="904"/>
      <c r="E783" s="900" t="s">
        <v>786</v>
      </c>
      <c r="F783" s="904"/>
      <c r="G783" s="900" t="s">
        <v>874</v>
      </c>
      <c r="H783" s="904" t="s">
        <v>1004</v>
      </c>
      <c r="I783" s="900" t="s">
        <v>785</v>
      </c>
      <c r="J783" s="903">
        <v>100</v>
      </c>
    </row>
    <row r="784" spans="1:10" ht="14.25">
      <c r="A784" s="900"/>
      <c r="B784" s="901"/>
      <c r="C784" s="900"/>
      <c r="D784" s="904"/>
      <c r="E784" s="900" t="s">
        <v>786</v>
      </c>
      <c r="F784" s="904"/>
      <c r="G784" s="900" t="s">
        <v>874</v>
      </c>
      <c r="H784" s="904" t="s">
        <v>1005</v>
      </c>
      <c r="I784" s="900" t="s">
        <v>785</v>
      </c>
      <c r="J784" s="903">
        <v>24000</v>
      </c>
    </row>
    <row r="785" spans="1:10" ht="14.25">
      <c r="A785" s="900"/>
      <c r="B785" s="901"/>
      <c r="C785" s="900"/>
      <c r="D785" s="904"/>
      <c r="E785" s="900" t="s">
        <v>786</v>
      </c>
      <c r="F785" s="904"/>
      <c r="G785" s="900" t="s">
        <v>874</v>
      </c>
      <c r="H785" s="904" t="s">
        <v>889</v>
      </c>
      <c r="I785" s="900" t="s">
        <v>785</v>
      </c>
      <c r="J785" s="903">
        <v>200</v>
      </c>
    </row>
    <row r="786" spans="1:10" ht="14.25">
      <c r="A786" s="900"/>
      <c r="B786" s="901"/>
      <c r="C786" s="900"/>
      <c r="D786" s="904"/>
      <c r="E786" s="900" t="s">
        <v>786</v>
      </c>
      <c r="F786" s="904"/>
      <c r="G786" s="900" t="s">
        <v>874</v>
      </c>
      <c r="H786" s="904" t="s">
        <v>890</v>
      </c>
      <c r="I786" s="900" t="s">
        <v>785</v>
      </c>
      <c r="J786" s="903">
        <v>500</v>
      </c>
    </row>
    <row r="787" spans="1:10" ht="14.25">
      <c r="A787" s="900"/>
      <c r="B787" s="901"/>
      <c r="C787" s="900"/>
      <c r="D787" s="904"/>
      <c r="E787" s="900" t="s">
        <v>786</v>
      </c>
      <c r="F787" s="904"/>
      <c r="G787" s="900" t="s">
        <v>874</v>
      </c>
      <c r="H787" s="904" t="s">
        <v>1006</v>
      </c>
      <c r="I787" s="900" t="s">
        <v>785</v>
      </c>
      <c r="J787" s="903">
        <v>20000</v>
      </c>
    </row>
    <row r="788" spans="1:10" ht="14.25">
      <c r="A788" s="900"/>
      <c r="B788" s="901"/>
      <c r="C788" s="900"/>
      <c r="D788" s="904"/>
      <c r="E788" s="900" t="s">
        <v>786</v>
      </c>
      <c r="F788" s="904"/>
      <c r="G788" s="900" t="s">
        <v>874</v>
      </c>
      <c r="H788" s="904" t="s">
        <v>1007</v>
      </c>
      <c r="I788" s="900" t="s">
        <v>785</v>
      </c>
      <c r="J788" s="903">
        <v>3000</v>
      </c>
    </row>
    <row r="789" spans="1:10" ht="14.25">
      <c r="A789" s="900"/>
      <c r="B789" s="901"/>
      <c r="C789" s="900"/>
      <c r="D789" s="904"/>
      <c r="E789" s="900" t="s">
        <v>786</v>
      </c>
      <c r="F789" s="904"/>
      <c r="G789" s="900" t="s">
        <v>874</v>
      </c>
      <c r="H789" s="904" t="s">
        <v>971</v>
      </c>
      <c r="I789" s="900" t="s">
        <v>785</v>
      </c>
      <c r="J789" s="903">
        <v>48000</v>
      </c>
    </row>
    <row r="790" spans="1:10" s="814" customFormat="1" ht="14.25">
      <c r="A790" s="909"/>
      <c r="B790" s="926"/>
      <c r="C790" s="909" t="s">
        <v>810</v>
      </c>
      <c r="D790" s="907"/>
      <c r="E790" s="907"/>
      <c r="F790" s="907"/>
      <c r="G790" s="909" t="s">
        <v>874</v>
      </c>
      <c r="H790" s="907"/>
      <c r="I790" s="909"/>
      <c r="J790" s="910">
        <f>SUM(J783:J789)</f>
        <v>95800</v>
      </c>
    </row>
    <row r="791" spans="1:10" s="274" customFormat="1" ht="15">
      <c r="A791" s="915" t="s">
        <v>1008</v>
      </c>
      <c r="B791" s="927"/>
      <c r="C791" s="928"/>
      <c r="D791" s="928"/>
      <c r="E791" s="928"/>
      <c r="F791" s="928"/>
      <c r="G791" s="929" t="s">
        <v>874</v>
      </c>
      <c r="H791" s="928"/>
      <c r="I791" s="928"/>
      <c r="J791" s="930">
        <f>SUM(J790,J782)</f>
        <v>0</v>
      </c>
    </row>
    <row r="792" spans="1:10" ht="14.25">
      <c r="A792" s="892"/>
      <c r="B792" s="892"/>
      <c r="C792" s="892"/>
      <c r="D792" s="892"/>
      <c r="E792" s="892"/>
      <c r="F792" s="892"/>
      <c r="G792" s="892"/>
      <c r="H792" s="892"/>
      <c r="I792" s="892"/>
      <c r="J792" s="921"/>
    </row>
    <row r="793" spans="1:10" ht="14.25">
      <c r="A793" s="900" t="s">
        <v>1009</v>
      </c>
      <c r="B793" s="901">
        <v>41564</v>
      </c>
      <c r="C793" s="900" t="s">
        <v>810</v>
      </c>
      <c r="D793" s="900" t="s">
        <v>1010</v>
      </c>
      <c r="E793" s="900" t="s">
        <v>786</v>
      </c>
      <c r="F793" s="902" t="s">
        <v>783</v>
      </c>
      <c r="G793" s="900" t="s">
        <v>936</v>
      </c>
      <c r="H793" s="900" t="s">
        <v>853</v>
      </c>
      <c r="I793" s="900" t="s">
        <v>785</v>
      </c>
      <c r="J793" s="903">
        <v>1000</v>
      </c>
    </row>
    <row r="794" spans="1:10" ht="14.25">
      <c r="A794" s="900"/>
      <c r="B794" s="901"/>
      <c r="C794" s="900"/>
      <c r="D794" s="900"/>
      <c r="E794" s="900" t="s">
        <v>786</v>
      </c>
      <c r="F794" s="894" t="s">
        <v>787</v>
      </c>
      <c r="G794" s="900" t="s">
        <v>936</v>
      </c>
      <c r="H794" s="900" t="s">
        <v>969</v>
      </c>
      <c r="I794" s="900" t="s">
        <v>785</v>
      </c>
      <c r="J794" s="903">
        <v>1500</v>
      </c>
    </row>
    <row r="795" spans="1:10" ht="14.25">
      <c r="A795" s="900"/>
      <c r="B795" s="901"/>
      <c r="C795" s="900"/>
      <c r="D795" s="900"/>
      <c r="E795" s="900" t="s">
        <v>786</v>
      </c>
      <c r="F795" s="900"/>
      <c r="G795" s="900" t="s">
        <v>936</v>
      </c>
      <c r="H795" s="900" t="s">
        <v>975</v>
      </c>
      <c r="I795" s="900" t="s">
        <v>785</v>
      </c>
      <c r="J795" s="903">
        <v>800</v>
      </c>
    </row>
    <row r="796" spans="1:10" ht="14.25">
      <c r="A796" s="900"/>
      <c r="B796" s="901"/>
      <c r="C796" s="900"/>
      <c r="D796" s="900"/>
      <c r="E796" s="900" t="s">
        <v>786</v>
      </c>
      <c r="F796" s="900"/>
      <c r="G796" s="900" t="s">
        <v>936</v>
      </c>
      <c r="H796" s="900" t="s">
        <v>889</v>
      </c>
      <c r="I796" s="900" t="s">
        <v>785</v>
      </c>
      <c r="J796" s="903">
        <v>12000</v>
      </c>
    </row>
    <row r="797" spans="1:10" ht="14.25">
      <c r="A797" s="900"/>
      <c r="B797" s="901"/>
      <c r="C797" s="900"/>
      <c r="D797" s="900"/>
      <c r="E797" s="900" t="s">
        <v>786</v>
      </c>
      <c r="F797" s="900"/>
      <c r="G797" s="900" t="s">
        <v>936</v>
      </c>
      <c r="H797" s="900" t="s">
        <v>965</v>
      </c>
      <c r="I797" s="900" t="s">
        <v>785</v>
      </c>
      <c r="J797" s="903">
        <v>6500</v>
      </c>
    </row>
    <row r="798" spans="1:10" ht="14.25">
      <c r="A798" s="900"/>
      <c r="B798" s="901"/>
      <c r="C798" s="900"/>
      <c r="D798" s="900"/>
      <c r="E798" s="900" t="s">
        <v>786</v>
      </c>
      <c r="F798" s="900"/>
      <c r="G798" s="900" t="s">
        <v>936</v>
      </c>
      <c r="H798" s="900" t="s">
        <v>793</v>
      </c>
      <c r="I798" s="900" t="s">
        <v>785</v>
      </c>
      <c r="J798" s="903">
        <v>322</v>
      </c>
    </row>
    <row r="799" spans="1:10" ht="14.25">
      <c r="A799" s="900"/>
      <c r="B799" s="901"/>
      <c r="C799" s="900"/>
      <c r="D799" s="900"/>
      <c r="E799" s="900" t="s">
        <v>786</v>
      </c>
      <c r="F799" s="900"/>
      <c r="G799" s="900" t="s">
        <v>936</v>
      </c>
      <c r="H799" s="900" t="s">
        <v>794</v>
      </c>
      <c r="I799" s="900" t="s">
        <v>785</v>
      </c>
      <c r="J799" s="903">
        <v>1824</v>
      </c>
    </row>
    <row r="800" spans="1:10" s="814" customFormat="1" ht="14.25">
      <c r="A800" s="909"/>
      <c r="B800" s="926"/>
      <c r="C800" s="909" t="s">
        <v>810</v>
      </c>
      <c r="D800" s="909"/>
      <c r="E800" s="909"/>
      <c r="F800" s="909"/>
      <c r="G800" s="909" t="s">
        <v>936</v>
      </c>
      <c r="H800" s="909"/>
      <c r="I800" s="909"/>
      <c r="J800" s="910">
        <v>23946</v>
      </c>
    </row>
    <row r="801" spans="1:10" ht="14.25">
      <c r="A801" s="900"/>
      <c r="B801" s="901"/>
      <c r="C801" s="900" t="s">
        <v>810</v>
      </c>
      <c r="D801" s="900"/>
      <c r="E801" s="900" t="s">
        <v>786</v>
      </c>
      <c r="F801" s="900"/>
      <c r="G801" s="900" t="s">
        <v>926</v>
      </c>
      <c r="H801" s="900" t="s">
        <v>924</v>
      </c>
      <c r="I801" s="900" t="s">
        <v>785</v>
      </c>
      <c r="J801" s="903">
        <v>900</v>
      </c>
    </row>
    <row r="802" spans="1:10" ht="14.25">
      <c r="A802" s="900"/>
      <c r="B802" s="901"/>
      <c r="C802" s="900" t="s">
        <v>810</v>
      </c>
      <c r="D802" s="900"/>
      <c r="E802" s="900" t="s">
        <v>786</v>
      </c>
      <c r="F802" s="900"/>
      <c r="G802" s="900" t="s">
        <v>926</v>
      </c>
      <c r="H802" s="900" t="s">
        <v>800</v>
      </c>
      <c r="I802" s="900" t="s">
        <v>785</v>
      </c>
      <c r="J802" s="903">
        <v>5000</v>
      </c>
    </row>
    <row r="803" spans="1:10" ht="14.25">
      <c r="A803" s="900"/>
      <c r="B803" s="901"/>
      <c r="C803" s="900" t="s">
        <v>810</v>
      </c>
      <c r="D803" s="900"/>
      <c r="E803" s="900" t="s">
        <v>786</v>
      </c>
      <c r="F803" s="900"/>
      <c r="G803" s="900" t="s">
        <v>926</v>
      </c>
      <c r="H803" s="900" t="s">
        <v>793</v>
      </c>
      <c r="I803" s="900" t="s">
        <v>785</v>
      </c>
      <c r="J803" s="903">
        <v>5290</v>
      </c>
    </row>
    <row r="804" spans="1:10" s="814" customFormat="1" ht="14.25">
      <c r="A804" s="909"/>
      <c r="B804" s="926"/>
      <c r="C804" s="909" t="s">
        <v>810</v>
      </c>
      <c r="D804" s="909"/>
      <c r="E804" s="909"/>
      <c r="F804" s="909"/>
      <c r="G804" s="909" t="s">
        <v>926</v>
      </c>
      <c r="H804" s="909"/>
      <c r="I804" s="909"/>
      <c r="J804" s="910">
        <v>11190</v>
      </c>
    </row>
    <row r="805" spans="1:10" ht="14.25">
      <c r="A805" s="900"/>
      <c r="B805" s="901"/>
      <c r="C805" s="900" t="s">
        <v>810</v>
      </c>
      <c r="D805" s="900"/>
      <c r="E805" s="900" t="s">
        <v>782</v>
      </c>
      <c r="F805" s="900"/>
      <c r="G805" s="900" t="s">
        <v>874</v>
      </c>
      <c r="H805" s="900" t="s">
        <v>923</v>
      </c>
      <c r="I805" s="900" t="s">
        <v>785</v>
      </c>
      <c r="J805" s="903">
        <v>-50407</v>
      </c>
    </row>
    <row r="806" spans="1:10" s="814" customFormat="1" ht="14.25">
      <c r="A806" s="909"/>
      <c r="B806" s="926"/>
      <c r="C806" s="909" t="s">
        <v>810</v>
      </c>
      <c r="D806" s="909"/>
      <c r="E806" s="909"/>
      <c r="F806" s="909"/>
      <c r="G806" s="909" t="s">
        <v>874</v>
      </c>
      <c r="H806" s="909"/>
      <c r="I806" s="909"/>
      <c r="J806" s="910">
        <v>-50407</v>
      </c>
    </row>
    <row r="807" spans="1:10" ht="14.25">
      <c r="A807" s="900"/>
      <c r="B807" s="901"/>
      <c r="C807" s="900" t="s">
        <v>810</v>
      </c>
      <c r="D807" s="900"/>
      <c r="E807" s="900" t="s">
        <v>786</v>
      </c>
      <c r="F807" s="900"/>
      <c r="G807" s="900" t="s">
        <v>966</v>
      </c>
      <c r="H807" s="900" t="s">
        <v>924</v>
      </c>
      <c r="I807" s="900" t="s">
        <v>785</v>
      </c>
      <c r="J807" s="903">
        <v>3500</v>
      </c>
    </row>
    <row r="808" spans="1:10" s="814" customFormat="1" ht="14.25">
      <c r="A808" s="909"/>
      <c r="B808" s="926"/>
      <c r="C808" s="909" t="s">
        <v>810</v>
      </c>
      <c r="D808" s="909"/>
      <c r="E808" s="909"/>
      <c r="F808" s="909"/>
      <c r="G808" s="909" t="s">
        <v>966</v>
      </c>
      <c r="H808" s="909"/>
      <c r="I808" s="909"/>
      <c r="J808" s="910">
        <v>3500</v>
      </c>
    </row>
    <row r="809" spans="1:10" ht="14.25">
      <c r="A809" s="900"/>
      <c r="B809" s="901"/>
      <c r="C809" s="900" t="s">
        <v>810</v>
      </c>
      <c r="D809" s="900"/>
      <c r="E809" s="900" t="s">
        <v>786</v>
      </c>
      <c r="F809" s="900"/>
      <c r="G809" s="900" t="s">
        <v>1011</v>
      </c>
      <c r="H809" s="900" t="s">
        <v>925</v>
      </c>
      <c r="I809" s="900" t="s">
        <v>785</v>
      </c>
      <c r="J809" s="903">
        <v>3200</v>
      </c>
    </row>
    <row r="810" spans="1:10" ht="14.25">
      <c r="A810" s="900"/>
      <c r="B810" s="901"/>
      <c r="C810" s="900" t="s">
        <v>810</v>
      </c>
      <c r="D810" s="900"/>
      <c r="E810" s="900" t="s">
        <v>786</v>
      </c>
      <c r="F810" s="900"/>
      <c r="G810" s="900" t="s">
        <v>1011</v>
      </c>
      <c r="H810" s="900" t="s">
        <v>924</v>
      </c>
      <c r="I810" s="900" t="s">
        <v>785</v>
      </c>
      <c r="J810" s="903">
        <v>2300</v>
      </c>
    </row>
    <row r="811" spans="1:10" ht="14.25">
      <c r="A811" s="900"/>
      <c r="B811" s="901"/>
      <c r="C811" s="900" t="s">
        <v>810</v>
      </c>
      <c r="D811" s="900"/>
      <c r="E811" s="900" t="s">
        <v>786</v>
      </c>
      <c r="F811" s="900"/>
      <c r="G811" s="900" t="s">
        <v>1011</v>
      </c>
      <c r="H811" s="900" t="s">
        <v>932</v>
      </c>
      <c r="I811" s="900" t="s">
        <v>785</v>
      </c>
      <c r="J811" s="903">
        <v>400</v>
      </c>
    </row>
    <row r="812" spans="1:10" ht="14.25">
      <c r="A812" s="900"/>
      <c r="B812" s="901"/>
      <c r="C812" s="900" t="s">
        <v>810</v>
      </c>
      <c r="D812" s="900"/>
      <c r="E812" s="900" t="s">
        <v>786</v>
      </c>
      <c r="F812" s="900"/>
      <c r="G812" s="900" t="s">
        <v>1011</v>
      </c>
      <c r="H812" s="900" t="s">
        <v>792</v>
      </c>
      <c r="I812" s="900" t="s">
        <v>785</v>
      </c>
      <c r="J812" s="903">
        <v>4671</v>
      </c>
    </row>
    <row r="813" spans="1:10" ht="14.25">
      <c r="A813" s="900"/>
      <c r="B813" s="901"/>
      <c r="C813" s="900" t="s">
        <v>810</v>
      </c>
      <c r="D813" s="900"/>
      <c r="E813" s="900" t="s">
        <v>786</v>
      </c>
      <c r="F813" s="900"/>
      <c r="G813" s="900" t="s">
        <v>1011</v>
      </c>
      <c r="H813" s="900" t="s">
        <v>1005</v>
      </c>
      <c r="I813" s="900" t="s">
        <v>785</v>
      </c>
      <c r="J813" s="903">
        <v>1200</v>
      </c>
    </row>
    <row r="814" spans="1:10" s="814" customFormat="1" ht="14.25">
      <c r="A814" s="915" t="s">
        <v>1012</v>
      </c>
      <c r="B814" s="931"/>
      <c r="C814" s="917" t="s">
        <v>810</v>
      </c>
      <c r="D814" s="917"/>
      <c r="E814" s="917"/>
      <c r="F814" s="917"/>
      <c r="G814" s="917" t="s">
        <v>1011</v>
      </c>
      <c r="H814" s="917"/>
      <c r="I814" s="917"/>
      <c r="J814" s="919">
        <v>11771</v>
      </c>
    </row>
    <row r="815" spans="1:10" s="814" customFormat="1" ht="14.25">
      <c r="A815" s="932"/>
      <c r="B815" s="926"/>
      <c r="C815" s="909"/>
      <c r="D815" s="909"/>
      <c r="E815" s="909"/>
      <c r="F815" s="909"/>
      <c r="G815" s="909"/>
      <c r="H815" s="909"/>
      <c r="I815" s="909"/>
      <c r="J815" s="910"/>
    </row>
    <row r="816" spans="1:10" s="814" customFormat="1" ht="14.25">
      <c r="A816" s="933">
        <v>436</v>
      </c>
      <c r="B816" s="934">
        <v>41575</v>
      </c>
      <c r="C816" s="935">
        <v>132</v>
      </c>
      <c r="D816" s="935" t="s">
        <v>1013</v>
      </c>
      <c r="E816" s="935" t="s">
        <v>782</v>
      </c>
      <c r="F816" s="902" t="s">
        <v>783</v>
      </c>
      <c r="G816" s="935">
        <v>120</v>
      </c>
      <c r="H816" s="935" t="s">
        <v>1014</v>
      </c>
      <c r="I816" s="935" t="s">
        <v>1015</v>
      </c>
      <c r="J816" s="936">
        <v>-775</v>
      </c>
    </row>
    <row r="817" spans="1:10" s="814" customFormat="1" ht="14.25">
      <c r="A817" s="932"/>
      <c r="B817" s="926"/>
      <c r="C817" s="909"/>
      <c r="D817" s="909"/>
      <c r="E817" s="909"/>
      <c r="F817" s="894" t="s">
        <v>787</v>
      </c>
      <c r="G817" s="909"/>
      <c r="H817" s="935" t="s">
        <v>957</v>
      </c>
      <c r="I817" s="935" t="s">
        <v>1015</v>
      </c>
      <c r="J817" s="936">
        <v>-415</v>
      </c>
    </row>
    <row r="818" spans="1:10" s="814" customFormat="1" ht="14.25">
      <c r="A818" s="932"/>
      <c r="B818" s="934"/>
      <c r="C818" s="935"/>
      <c r="D818" s="935"/>
      <c r="E818" s="935"/>
      <c r="F818" s="935"/>
      <c r="G818" s="935"/>
      <c r="H818" s="935" t="s">
        <v>1016</v>
      </c>
      <c r="I818" s="935" t="s">
        <v>1015</v>
      </c>
      <c r="J818" s="936">
        <v>-66</v>
      </c>
    </row>
    <row r="819" spans="1:10" s="814" customFormat="1" ht="14.25">
      <c r="A819" s="932"/>
      <c r="B819" s="934"/>
      <c r="C819" s="935"/>
      <c r="D819" s="935"/>
      <c r="E819" s="935" t="s">
        <v>786</v>
      </c>
      <c r="F819" s="935"/>
      <c r="G819" s="935"/>
      <c r="H819" s="935" t="s">
        <v>971</v>
      </c>
      <c r="I819" s="935" t="s">
        <v>1015</v>
      </c>
      <c r="J819" s="936">
        <v>1256</v>
      </c>
    </row>
    <row r="820" spans="1:10" s="814" customFormat="1" ht="14.25">
      <c r="A820" s="932" t="s">
        <v>1017</v>
      </c>
      <c r="B820" s="926"/>
      <c r="C820" s="909">
        <v>132</v>
      </c>
      <c r="D820" s="909"/>
      <c r="E820" s="909"/>
      <c r="F820" s="909"/>
      <c r="G820" s="909">
        <v>120</v>
      </c>
      <c r="H820" s="909"/>
      <c r="I820" s="909"/>
      <c r="J820" s="910">
        <f>SUM(J816:J819)</f>
        <v>0</v>
      </c>
    </row>
    <row r="821" spans="1:10" ht="14.25">
      <c r="A821" s="892"/>
      <c r="B821" s="892"/>
      <c r="C821" s="892"/>
      <c r="D821" s="892"/>
      <c r="E821" s="892"/>
      <c r="F821" s="892"/>
      <c r="G821" s="892"/>
      <c r="H821" s="892"/>
      <c r="I821" s="892"/>
      <c r="J821" s="892"/>
    </row>
    <row r="822" spans="1:10" ht="14.25">
      <c r="A822" s="900" t="s">
        <v>1018</v>
      </c>
      <c r="B822" s="901">
        <v>41577</v>
      </c>
      <c r="C822" s="900" t="s">
        <v>810</v>
      </c>
      <c r="D822" s="900" t="s">
        <v>1019</v>
      </c>
      <c r="E822" s="900" t="s">
        <v>786</v>
      </c>
      <c r="F822" s="902" t="s">
        <v>783</v>
      </c>
      <c r="G822" s="900" t="s">
        <v>936</v>
      </c>
      <c r="H822" s="900" t="s">
        <v>946</v>
      </c>
      <c r="I822" s="900" t="s">
        <v>785</v>
      </c>
      <c r="J822" s="903">
        <v>500</v>
      </c>
    </row>
    <row r="823" spans="1:10" ht="14.25">
      <c r="A823" s="900"/>
      <c r="B823" s="901"/>
      <c r="C823" s="900"/>
      <c r="D823" s="900"/>
      <c r="E823" s="900" t="s">
        <v>782</v>
      </c>
      <c r="F823" s="894" t="s">
        <v>787</v>
      </c>
      <c r="G823" s="900" t="s">
        <v>936</v>
      </c>
      <c r="H823" s="900" t="s">
        <v>872</v>
      </c>
      <c r="I823" s="900" t="s">
        <v>785</v>
      </c>
      <c r="J823" s="903">
        <v>-300</v>
      </c>
    </row>
    <row r="824" spans="1:10" s="814" customFormat="1" ht="14.25">
      <c r="A824" s="909"/>
      <c r="B824" s="926"/>
      <c r="C824" s="909" t="s">
        <v>810</v>
      </c>
      <c r="D824" s="909"/>
      <c r="E824" s="909"/>
      <c r="F824" s="909"/>
      <c r="G824" s="909" t="s">
        <v>936</v>
      </c>
      <c r="H824" s="909"/>
      <c r="I824" s="909"/>
      <c r="J824" s="910">
        <v>200</v>
      </c>
    </row>
    <row r="825" spans="1:10" ht="14.25">
      <c r="A825" s="900"/>
      <c r="B825" s="901"/>
      <c r="C825" s="900" t="s">
        <v>810</v>
      </c>
      <c r="D825" s="900"/>
      <c r="E825" s="900" t="s">
        <v>786</v>
      </c>
      <c r="F825" s="900"/>
      <c r="G825" s="900" t="s">
        <v>869</v>
      </c>
      <c r="H825" s="900" t="s">
        <v>872</v>
      </c>
      <c r="I825" s="900" t="s">
        <v>785</v>
      </c>
      <c r="J825" s="903">
        <v>300</v>
      </c>
    </row>
    <row r="826" spans="1:10" s="814" customFormat="1" ht="14.25">
      <c r="A826" s="909"/>
      <c r="B826" s="926"/>
      <c r="C826" s="909" t="s">
        <v>810</v>
      </c>
      <c r="D826" s="909"/>
      <c r="E826" s="909"/>
      <c r="F826" s="909"/>
      <c r="G826" s="909" t="s">
        <v>869</v>
      </c>
      <c r="H826" s="909"/>
      <c r="I826" s="909"/>
      <c r="J826" s="910">
        <v>300</v>
      </c>
    </row>
    <row r="827" spans="1:10" ht="14.25">
      <c r="A827" s="900"/>
      <c r="B827" s="901"/>
      <c r="C827" s="900" t="s">
        <v>810</v>
      </c>
      <c r="D827" s="900"/>
      <c r="E827" s="900" t="s">
        <v>782</v>
      </c>
      <c r="F827" s="900"/>
      <c r="G827" s="900" t="s">
        <v>937</v>
      </c>
      <c r="H827" s="900" t="s">
        <v>946</v>
      </c>
      <c r="I827" s="900" t="s">
        <v>785</v>
      </c>
      <c r="J827" s="903">
        <v>-800</v>
      </c>
    </row>
    <row r="828" spans="1:10" ht="14.25">
      <c r="A828" s="900"/>
      <c r="B828" s="901"/>
      <c r="C828" s="900"/>
      <c r="D828" s="900"/>
      <c r="E828" s="900" t="s">
        <v>786</v>
      </c>
      <c r="F828" s="900"/>
      <c r="G828" s="900" t="s">
        <v>937</v>
      </c>
      <c r="H828" s="900" t="s">
        <v>1020</v>
      </c>
      <c r="I828" s="900" t="s">
        <v>785</v>
      </c>
      <c r="J828" s="903">
        <v>30574</v>
      </c>
    </row>
    <row r="829" spans="1:10" s="814" customFormat="1" ht="14.25">
      <c r="A829" s="909"/>
      <c r="B829" s="926"/>
      <c r="C829" s="909" t="s">
        <v>810</v>
      </c>
      <c r="D829" s="909"/>
      <c r="E829" s="909"/>
      <c r="F829" s="909"/>
      <c r="G829" s="909" t="s">
        <v>937</v>
      </c>
      <c r="H829" s="909"/>
      <c r="I829" s="909"/>
      <c r="J829" s="910">
        <v>29774</v>
      </c>
    </row>
    <row r="830" spans="1:10" ht="14.25">
      <c r="A830" s="900"/>
      <c r="B830" s="901"/>
      <c r="C830" s="900" t="s">
        <v>810</v>
      </c>
      <c r="D830" s="900"/>
      <c r="E830" s="900" t="s">
        <v>786</v>
      </c>
      <c r="F830" s="900"/>
      <c r="G830" s="900" t="s">
        <v>1021</v>
      </c>
      <c r="H830" s="900" t="s">
        <v>946</v>
      </c>
      <c r="I830" s="900" t="s">
        <v>785</v>
      </c>
      <c r="J830" s="903">
        <v>300</v>
      </c>
    </row>
    <row r="831" spans="1:10" s="814" customFormat="1" ht="14.25">
      <c r="A831" s="909"/>
      <c r="B831" s="926"/>
      <c r="C831" s="909" t="s">
        <v>810</v>
      </c>
      <c r="D831" s="909"/>
      <c r="E831" s="909"/>
      <c r="F831" s="909"/>
      <c r="G831" s="909" t="s">
        <v>1021</v>
      </c>
      <c r="H831" s="909"/>
      <c r="I831" s="909"/>
      <c r="J831" s="910">
        <v>300</v>
      </c>
    </row>
    <row r="832" spans="1:10" ht="14.25">
      <c r="A832" s="900"/>
      <c r="B832" s="901"/>
      <c r="C832" s="900" t="s">
        <v>810</v>
      </c>
      <c r="D832" s="900"/>
      <c r="E832" s="900" t="s">
        <v>786</v>
      </c>
      <c r="F832" s="900"/>
      <c r="G832" s="900" t="s">
        <v>926</v>
      </c>
      <c r="H832" s="900" t="s">
        <v>946</v>
      </c>
      <c r="I832" s="900" t="s">
        <v>785</v>
      </c>
      <c r="J832" s="903">
        <v>200</v>
      </c>
    </row>
    <row r="833" spans="1:10" ht="14.25">
      <c r="A833" s="900"/>
      <c r="B833" s="901"/>
      <c r="C833" s="900"/>
      <c r="D833" s="900"/>
      <c r="E833" s="900" t="s">
        <v>782</v>
      </c>
      <c r="F833" s="900"/>
      <c r="G833" s="900" t="s">
        <v>926</v>
      </c>
      <c r="H833" s="900" t="s">
        <v>872</v>
      </c>
      <c r="I833" s="900" t="s">
        <v>785</v>
      </c>
      <c r="J833" s="903">
        <v>-1000</v>
      </c>
    </row>
    <row r="834" spans="1:10" s="814" customFormat="1" ht="14.25">
      <c r="A834" s="909"/>
      <c r="B834" s="926"/>
      <c r="C834" s="909" t="s">
        <v>810</v>
      </c>
      <c r="D834" s="909"/>
      <c r="E834" s="909"/>
      <c r="F834" s="909"/>
      <c r="G834" s="909" t="s">
        <v>926</v>
      </c>
      <c r="H834" s="909"/>
      <c r="I834" s="909"/>
      <c r="J834" s="910">
        <v>-800</v>
      </c>
    </row>
    <row r="835" spans="1:10" ht="14.25">
      <c r="A835" s="900"/>
      <c r="B835" s="901"/>
      <c r="C835" s="900" t="s">
        <v>810</v>
      </c>
      <c r="D835" s="900"/>
      <c r="E835" s="900" t="s">
        <v>782</v>
      </c>
      <c r="F835" s="900"/>
      <c r="G835" s="900" t="s">
        <v>874</v>
      </c>
      <c r="H835" s="900" t="s">
        <v>923</v>
      </c>
      <c r="I835" s="900" t="s">
        <v>785</v>
      </c>
      <c r="J835" s="903">
        <v>-30574</v>
      </c>
    </row>
    <row r="836" spans="1:10" s="814" customFormat="1" ht="14.25">
      <c r="A836" s="909"/>
      <c r="B836" s="926"/>
      <c r="C836" s="909" t="s">
        <v>810</v>
      </c>
      <c r="D836" s="909"/>
      <c r="E836" s="909"/>
      <c r="F836" s="909"/>
      <c r="G836" s="909" t="s">
        <v>874</v>
      </c>
      <c r="H836" s="909"/>
      <c r="I836" s="909"/>
      <c r="J836" s="910">
        <v>-30574</v>
      </c>
    </row>
    <row r="837" spans="1:10" ht="14.25">
      <c r="A837" s="900"/>
      <c r="B837" s="901"/>
      <c r="C837" s="900" t="s">
        <v>810</v>
      </c>
      <c r="D837" s="900"/>
      <c r="E837" s="900" t="s">
        <v>786</v>
      </c>
      <c r="F837" s="900"/>
      <c r="G837" s="900" t="s">
        <v>877</v>
      </c>
      <c r="H837" s="900" t="s">
        <v>946</v>
      </c>
      <c r="I837" s="900" t="s">
        <v>785</v>
      </c>
      <c r="J837" s="903">
        <v>635</v>
      </c>
    </row>
    <row r="838" spans="1:10" s="814" customFormat="1" ht="14.25">
      <c r="A838" s="909"/>
      <c r="B838" s="926"/>
      <c r="C838" s="909" t="s">
        <v>810</v>
      </c>
      <c r="D838" s="909"/>
      <c r="E838" s="909"/>
      <c r="F838" s="909"/>
      <c r="G838" s="909" t="s">
        <v>877</v>
      </c>
      <c r="H838" s="909"/>
      <c r="I838" s="909"/>
      <c r="J838" s="910">
        <v>635</v>
      </c>
    </row>
    <row r="839" spans="1:10" ht="14.25">
      <c r="A839" s="900"/>
      <c r="B839" s="901"/>
      <c r="C839" s="900" t="s">
        <v>810</v>
      </c>
      <c r="D839" s="900"/>
      <c r="E839" s="900" t="s">
        <v>782</v>
      </c>
      <c r="F839" s="900"/>
      <c r="G839" s="900" t="s">
        <v>1022</v>
      </c>
      <c r="H839" s="900" t="s">
        <v>946</v>
      </c>
      <c r="I839" s="900" t="s">
        <v>785</v>
      </c>
      <c r="J839" s="903">
        <v>-300</v>
      </c>
    </row>
    <row r="840" spans="1:10" s="814" customFormat="1" ht="14.25">
      <c r="A840" s="909"/>
      <c r="B840" s="926"/>
      <c r="C840" s="909" t="s">
        <v>810</v>
      </c>
      <c r="D840" s="909"/>
      <c r="E840" s="909"/>
      <c r="F840" s="909"/>
      <c r="G840" s="909" t="s">
        <v>1022</v>
      </c>
      <c r="H840" s="909"/>
      <c r="I840" s="909"/>
      <c r="J840" s="910">
        <v>-300</v>
      </c>
    </row>
    <row r="841" spans="1:10" ht="14.25">
      <c r="A841" s="900"/>
      <c r="B841" s="901"/>
      <c r="C841" s="900" t="s">
        <v>810</v>
      </c>
      <c r="D841" s="900"/>
      <c r="E841" s="900" t="s">
        <v>782</v>
      </c>
      <c r="F841" s="900"/>
      <c r="G841" s="900" t="s">
        <v>966</v>
      </c>
      <c r="H841" s="900" t="s">
        <v>946</v>
      </c>
      <c r="I841" s="900" t="s">
        <v>785</v>
      </c>
      <c r="J841" s="903">
        <v>-135</v>
      </c>
    </row>
    <row r="842" spans="1:10" ht="14.25">
      <c r="A842" s="900"/>
      <c r="B842" s="901"/>
      <c r="C842" s="900" t="s">
        <v>810</v>
      </c>
      <c r="D842" s="900"/>
      <c r="E842" s="900" t="s">
        <v>782</v>
      </c>
      <c r="F842" s="900"/>
      <c r="G842" s="900" t="s">
        <v>966</v>
      </c>
      <c r="H842" s="900" t="s">
        <v>872</v>
      </c>
      <c r="I842" s="900" t="s">
        <v>785</v>
      </c>
      <c r="J842" s="903">
        <v>-1500</v>
      </c>
    </row>
    <row r="843" spans="1:10" s="814" customFormat="1" ht="14.25">
      <c r="A843" s="909"/>
      <c r="B843" s="926"/>
      <c r="C843" s="909" t="s">
        <v>810</v>
      </c>
      <c r="D843" s="909"/>
      <c r="E843" s="909"/>
      <c r="F843" s="909"/>
      <c r="G843" s="909" t="s">
        <v>966</v>
      </c>
      <c r="H843" s="909"/>
      <c r="I843" s="909"/>
      <c r="J843" s="910">
        <v>-1635</v>
      </c>
    </row>
    <row r="844" spans="1:10" ht="14.25">
      <c r="A844" s="900"/>
      <c r="B844" s="901"/>
      <c r="C844" s="900" t="s">
        <v>810</v>
      </c>
      <c r="D844" s="900"/>
      <c r="E844" s="900" t="s">
        <v>782</v>
      </c>
      <c r="F844" s="900"/>
      <c r="G844" s="900" t="s">
        <v>878</v>
      </c>
      <c r="H844" s="900" t="s">
        <v>946</v>
      </c>
      <c r="I844" s="900" t="s">
        <v>785</v>
      </c>
      <c r="J844" s="903">
        <v>-800</v>
      </c>
    </row>
    <row r="845" spans="1:10" ht="14.25">
      <c r="A845" s="900"/>
      <c r="B845" s="901"/>
      <c r="C845" s="900" t="s">
        <v>810</v>
      </c>
      <c r="D845" s="900"/>
      <c r="E845" s="900" t="s">
        <v>782</v>
      </c>
      <c r="F845" s="900"/>
      <c r="G845" s="900" t="s">
        <v>878</v>
      </c>
      <c r="H845" s="900" t="s">
        <v>872</v>
      </c>
      <c r="I845" s="900" t="s">
        <v>785</v>
      </c>
      <c r="J845" s="903">
        <v>-2000</v>
      </c>
    </row>
    <row r="846" spans="1:10" s="814" customFormat="1" ht="14.25">
      <c r="A846" s="909"/>
      <c r="B846" s="926"/>
      <c r="C846" s="909" t="s">
        <v>810</v>
      </c>
      <c r="D846" s="909"/>
      <c r="E846" s="909"/>
      <c r="F846" s="909"/>
      <c r="G846" s="909" t="s">
        <v>878</v>
      </c>
      <c r="H846" s="909"/>
      <c r="I846" s="909"/>
      <c r="J846" s="910">
        <v>-2800</v>
      </c>
    </row>
    <row r="847" spans="1:10" ht="14.25">
      <c r="A847" s="900"/>
      <c r="B847" s="901"/>
      <c r="C847" s="900" t="s">
        <v>810</v>
      </c>
      <c r="D847" s="900"/>
      <c r="E847" s="900" t="s">
        <v>782</v>
      </c>
      <c r="F847" s="900"/>
      <c r="G847" s="900" t="s">
        <v>967</v>
      </c>
      <c r="H847" s="900" t="s">
        <v>946</v>
      </c>
      <c r="I847" s="900" t="s">
        <v>785</v>
      </c>
      <c r="J847" s="903">
        <v>-500</v>
      </c>
    </row>
    <row r="848" spans="1:10" ht="14.25">
      <c r="A848" s="900"/>
      <c r="B848" s="901"/>
      <c r="C848" s="900" t="s">
        <v>810</v>
      </c>
      <c r="D848" s="900"/>
      <c r="E848" s="900" t="s">
        <v>782</v>
      </c>
      <c r="F848" s="900"/>
      <c r="G848" s="900" t="s">
        <v>967</v>
      </c>
      <c r="H848" s="900" t="s">
        <v>872</v>
      </c>
      <c r="I848" s="900" t="s">
        <v>785</v>
      </c>
      <c r="J848" s="903">
        <v>-2000</v>
      </c>
    </row>
    <row r="849" spans="1:10" s="814" customFormat="1" ht="14.25">
      <c r="A849" s="909"/>
      <c r="B849" s="926"/>
      <c r="C849" s="909" t="s">
        <v>810</v>
      </c>
      <c r="D849" s="909"/>
      <c r="E849" s="909"/>
      <c r="F849" s="909"/>
      <c r="G849" s="909" t="s">
        <v>967</v>
      </c>
      <c r="H849" s="909"/>
      <c r="I849" s="909"/>
      <c r="J849" s="910">
        <v>-2500</v>
      </c>
    </row>
    <row r="850" spans="1:10" ht="14.25">
      <c r="A850" s="900"/>
      <c r="B850" s="901"/>
      <c r="C850" s="900" t="s">
        <v>810</v>
      </c>
      <c r="D850" s="900"/>
      <c r="E850" s="900" t="s">
        <v>782</v>
      </c>
      <c r="F850" s="900"/>
      <c r="G850" s="900" t="s">
        <v>1023</v>
      </c>
      <c r="H850" s="900" t="s">
        <v>872</v>
      </c>
      <c r="I850" s="900" t="s">
        <v>785</v>
      </c>
      <c r="J850" s="903">
        <v>-1500</v>
      </c>
    </row>
    <row r="851" spans="1:10" s="814" customFormat="1" ht="14.25">
      <c r="A851" s="909"/>
      <c r="B851" s="926"/>
      <c r="C851" s="909" t="s">
        <v>810</v>
      </c>
      <c r="D851" s="909"/>
      <c r="E851" s="909"/>
      <c r="F851" s="909"/>
      <c r="G851" s="909" t="s">
        <v>1023</v>
      </c>
      <c r="H851" s="909"/>
      <c r="I851" s="909"/>
      <c r="J851" s="910">
        <v>-1500</v>
      </c>
    </row>
    <row r="852" spans="1:10" ht="14.25">
      <c r="A852" s="900"/>
      <c r="B852" s="901"/>
      <c r="C852" s="900" t="s">
        <v>810</v>
      </c>
      <c r="D852" s="900"/>
      <c r="E852" s="900" t="s">
        <v>786</v>
      </c>
      <c r="F852" s="900"/>
      <c r="G852" s="900" t="s">
        <v>1024</v>
      </c>
      <c r="H852" s="900" t="s">
        <v>946</v>
      </c>
      <c r="I852" s="900" t="s">
        <v>785</v>
      </c>
      <c r="J852" s="903">
        <v>100</v>
      </c>
    </row>
    <row r="853" spans="1:10" ht="14.25">
      <c r="A853" s="900"/>
      <c r="B853" s="901"/>
      <c r="C853" s="900" t="s">
        <v>810</v>
      </c>
      <c r="D853" s="900"/>
      <c r="E853" s="900" t="s">
        <v>782</v>
      </c>
      <c r="F853" s="900"/>
      <c r="G853" s="900" t="s">
        <v>1024</v>
      </c>
      <c r="H853" s="900" t="s">
        <v>872</v>
      </c>
      <c r="I853" s="900" t="s">
        <v>785</v>
      </c>
      <c r="J853" s="903">
        <v>-1000</v>
      </c>
    </row>
    <row r="854" spans="1:10" s="814" customFormat="1" ht="14.25">
      <c r="A854" s="909"/>
      <c r="B854" s="926"/>
      <c r="C854" s="909" t="s">
        <v>810</v>
      </c>
      <c r="D854" s="909"/>
      <c r="E854" s="909"/>
      <c r="F854" s="909"/>
      <c r="G854" s="909" t="s">
        <v>1024</v>
      </c>
      <c r="H854" s="909"/>
      <c r="I854" s="909"/>
      <c r="J854" s="910">
        <v>-900</v>
      </c>
    </row>
    <row r="855" spans="1:10" ht="14.25">
      <c r="A855" s="900"/>
      <c r="B855" s="901"/>
      <c r="C855" s="900" t="s">
        <v>810</v>
      </c>
      <c r="D855" s="900"/>
      <c r="E855" s="900" t="s">
        <v>782</v>
      </c>
      <c r="F855" s="900"/>
      <c r="G855" s="900" t="s">
        <v>968</v>
      </c>
      <c r="H855" s="900" t="s">
        <v>872</v>
      </c>
      <c r="I855" s="900" t="s">
        <v>785</v>
      </c>
      <c r="J855" s="903">
        <v>-1000</v>
      </c>
    </row>
    <row r="856" spans="1:10" s="814" customFormat="1" ht="14.25">
      <c r="A856" s="909"/>
      <c r="B856" s="926"/>
      <c r="C856" s="909" t="s">
        <v>810</v>
      </c>
      <c r="D856" s="909"/>
      <c r="E856" s="909"/>
      <c r="F856" s="909"/>
      <c r="G856" s="909" t="s">
        <v>968</v>
      </c>
      <c r="H856" s="909"/>
      <c r="I856" s="909"/>
      <c r="J856" s="910">
        <v>-1000</v>
      </c>
    </row>
    <row r="857" spans="1:10" ht="14.25">
      <c r="A857" s="900"/>
      <c r="B857" s="901"/>
      <c r="C857" s="900" t="s">
        <v>810</v>
      </c>
      <c r="D857" s="900"/>
      <c r="E857" s="900" t="s">
        <v>782</v>
      </c>
      <c r="F857" s="900"/>
      <c r="G857" s="900" t="s">
        <v>1025</v>
      </c>
      <c r="H857" s="900" t="s">
        <v>872</v>
      </c>
      <c r="I857" s="900" t="s">
        <v>785</v>
      </c>
      <c r="J857" s="903">
        <v>-1000</v>
      </c>
    </row>
    <row r="858" spans="1:10" s="814" customFormat="1" ht="14.25">
      <c r="A858" s="909"/>
      <c r="B858" s="926"/>
      <c r="C858" s="909" t="s">
        <v>810</v>
      </c>
      <c r="D858" s="909"/>
      <c r="E858" s="909"/>
      <c r="F858" s="909"/>
      <c r="G858" s="909" t="s">
        <v>1025</v>
      </c>
      <c r="H858" s="909"/>
      <c r="I858" s="909"/>
      <c r="J858" s="910">
        <v>-1000</v>
      </c>
    </row>
    <row r="859" spans="1:10" ht="14.25">
      <c r="A859" s="900"/>
      <c r="B859" s="901"/>
      <c r="C859" s="900" t="s">
        <v>810</v>
      </c>
      <c r="D859" s="900"/>
      <c r="E859" s="900" t="s">
        <v>782</v>
      </c>
      <c r="F859" s="900"/>
      <c r="G859" s="900" t="s">
        <v>939</v>
      </c>
      <c r="H859" s="900" t="s">
        <v>946</v>
      </c>
      <c r="I859" s="900" t="s">
        <v>785</v>
      </c>
      <c r="J859" s="903">
        <v>-2000</v>
      </c>
    </row>
    <row r="860" spans="1:10" s="814" customFormat="1" ht="14.25">
      <c r="A860" s="909"/>
      <c r="B860" s="926"/>
      <c r="C860" s="909" t="s">
        <v>810</v>
      </c>
      <c r="D860" s="909"/>
      <c r="E860" s="909"/>
      <c r="F860" s="909"/>
      <c r="G860" s="909" t="s">
        <v>939</v>
      </c>
      <c r="H860" s="909"/>
      <c r="I860" s="909"/>
      <c r="J860" s="910">
        <v>-2000</v>
      </c>
    </row>
    <row r="861" spans="1:10" ht="14.25">
      <c r="A861" s="900"/>
      <c r="B861" s="901"/>
      <c r="C861" s="900" t="s">
        <v>810</v>
      </c>
      <c r="D861" s="900"/>
      <c r="E861" s="900" t="s">
        <v>786</v>
      </c>
      <c r="F861" s="900"/>
      <c r="G861" s="900" t="s">
        <v>1011</v>
      </c>
      <c r="H861" s="900" t="s">
        <v>946</v>
      </c>
      <c r="I861" s="900" t="s">
        <v>785</v>
      </c>
      <c r="J861" s="903">
        <v>500</v>
      </c>
    </row>
    <row r="862" spans="1:10" ht="14.25">
      <c r="A862" s="900"/>
      <c r="B862" s="901"/>
      <c r="C862" s="900" t="s">
        <v>810</v>
      </c>
      <c r="D862" s="900"/>
      <c r="E862" s="900" t="s">
        <v>786</v>
      </c>
      <c r="F862" s="900"/>
      <c r="G862" s="900" t="s">
        <v>1011</v>
      </c>
      <c r="H862" s="900" t="s">
        <v>872</v>
      </c>
      <c r="I862" s="900" t="s">
        <v>785</v>
      </c>
      <c r="J862" s="903">
        <v>2000</v>
      </c>
    </row>
    <row r="863" spans="1:10" s="814" customFormat="1" ht="14.25">
      <c r="A863" s="909"/>
      <c r="B863" s="926"/>
      <c r="C863" s="909" t="s">
        <v>810</v>
      </c>
      <c r="D863" s="909"/>
      <c r="E863" s="909"/>
      <c r="F863" s="909"/>
      <c r="G863" s="909" t="s">
        <v>1011</v>
      </c>
      <c r="H863" s="909"/>
      <c r="I863" s="909"/>
      <c r="J863" s="910">
        <v>2500</v>
      </c>
    </row>
    <row r="864" spans="1:10" ht="14.25">
      <c r="A864" s="900"/>
      <c r="B864" s="901"/>
      <c r="C864" s="900" t="s">
        <v>810</v>
      </c>
      <c r="D864" s="900"/>
      <c r="E864" s="900" t="s">
        <v>786</v>
      </c>
      <c r="F864" s="900"/>
      <c r="G864" s="900" t="s">
        <v>880</v>
      </c>
      <c r="H864" s="900" t="s">
        <v>946</v>
      </c>
      <c r="I864" s="900" t="s">
        <v>785</v>
      </c>
      <c r="J864" s="903">
        <v>500</v>
      </c>
    </row>
    <row r="865" spans="1:10" ht="14.25">
      <c r="A865" s="900"/>
      <c r="B865" s="901"/>
      <c r="C865" s="900" t="s">
        <v>810</v>
      </c>
      <c r="D865" s="900"/>
      <c r="E865" s="900" t="s">
        <v>786</v>
      </c>
      <c r="F865" s="900"/>
      <c r="G865" s="900" t="s">
        <v>880</v>
      </c>
      <c r="H865" s="900" t="s">
        <v>872</v>
      </c>
      <c r="I865" s="900" t="s">
        <v>785</v>
      </c>
      <c r="J865" s="903">
        <v>3000</v>
      </c>
    </row>
    <row r="866" spans="1:10" s="814" customFormat="1" ht="14.25">
      <c r="A866" s="909"/>
      <c r="B866" s="926"/>
      <c r="C866" s="909" t="s">
        <v>810</v>
      </c>
      <c r="D866" s="909"/>
      <c r="E866" s="909"/>
      <c r="F866" s="909"/>
      <c r="G866" s="909" t="s">
        <v>880</v>
      </c>
      <c r="H866" s="909"/>
      <c r="I866" s="909"/>
      <c r="J866" s="910">
        <v>3500</v>
      </c>
    </row>
    <row r="867" spans="1:10" ht="14.25">
      <c r="A867" s="900"/>
      <c r="B867" s="901"/>
      <c r="C867" s="900" t="s">
        <v>810</v>
      </c>
      <c r="D867" s="900"/>
      <c r="E867" s="900" t="s">
        <v>786</v>
      </c>
      <c r="F867" s="900"/>
      <c r="G867" s="900" t="s">
        <v>1026</v>
      </c>
      <c r="H867" s="900" t="s">
        <v>946</v>
      </c>
      <c r="I867" s="900" t="s">
        <v>785</v>
      </c>
      <c r="J867" s="903">
        <v>500</v>
      </c>
    </row>
    <row r="868" spans="1:10" ht="14.25">
      <c r="A868" s="900"/>
      <c r="B868" s="901"/>
      <c r="C868" s="900" t="s">
        <v>810</v>
      </c>
      <c r="D868" s="900"/>
      <c r="E868" s="900" t="s">
        <v>782</v>
      </c>
      <c r="F868" s="900"/>
      <c r="G868" s="900" t="s">
        <v>1026</v>
      </c>
      <c r="H868" s="900" t="s">
        <v>872</v>
      </c>
      <c r="I868" s="900" t="s">
        <v>785</v>
      </c>
      <c r="J868" s="903">
        <v>-1500</v>
      </c>
    </row>
    <row r="869" spans="1:10" s="814" customFormat="1" ht="14.25">
      <c r="A869" s="909"/>
      <c r="B869" s="926"/>
      <c r="C869" s="909" t="s">
        <v>810</v>
      </c>
      <c r="D869" s="909"/>
      <c r="E869" s="909"/>
      <c r="F869" s="909"/>
      <c r="G869" s="909" t="s">
        <v>1026</v>
      </c>
      <c r="H869" s="909"/>
      <c r="I869" s="909"/>
      <c r="J869" s="910">
        <v>-1000</v>
      </c>
    </row>
    <row r="870" spans="1:10" ht="14.25">
      <c r="A870" s="900"/>
      <c r="B870" s="901"/>
      <c r="C870" s="900" t="s">
        <v>810</v>
      </c>
      <c r="D870" s="900"/>
      <c r="E870" s="900" t="s">
        <v>782</v>
      </c>
      <c r="F870" s="900"/>
      <c r="G870" s="900" t="s">
        <v>999</v>
      </c>
      <c r="H870" s="900" t="s">
        <v>872</v>
      </c>
      <c r="I870" s="900" t="s">
        <v>785</v>
      </c>
      <c r="J870" s="903">
        <v>-2000</v>
      </c>
    </row>
    <row r="871" spans="1:10" s="814" customFormat="1" ht="14.25">
      <c r="A871" s="909"/>
      <c r="B871" s="926"/>
      <c r="C871" s="909" t="s">
        <v>810</v>
      </c>
      <c r="D871" s="909"/>
      <c r="E871" s="909"/>
      <c r="F871" s="909"/>
      <c r="G871" s="909" t="s">
        <v>999</v>
      </c>
      <c r="H871" s="909"/>
      <c r="I871" s="909"/>
      <c r="J871" s="910">
        <v>-2000</v>
      </c>
    </row>
    <row r="872" spans="1:10" ht="14.25">
      <c r="A872" s="900"/>
      <c r="B872" s="901"/>
      <c r="C872" s="900" t="s">
        <v>810</v>
      </c>
      <c r="D872" s="900"/>
      <c r="E872" s="900" t="s">
        <v>786</v>
      </c>
      <c r="F872" s="900"/>
      <c r="G872" s="900" t="s">
        <v>881</v>
      </c>
      <c r="H872" s="900" t="s">
        <v>946</v>
      </c>
      <c r="I872" s="900" t="s">
        <v>785</v>
      </c>
      <c r="J872" s="903">
        <v>1000</v>
      </c>
    </row>
    <row r="873" spans="1:10" s="814" customFormat="1" ht="14.25">
      <c r="A873" s="909"/>
      <c r="B873" s="926"/>
      <c r="C873" s="909" t="s">
        <v>810</v>
      </c>
      <c r="D873" s="909"/>
      <c r="E873" s="909"/>
      <c r="F873" s="909"/>
      <c r="G873" s="909" t="s">
        <v>881</v>
      </c>
      <c r="H873" s="909"/>
      <c r="I873" s="909"/>
      <c r="J873" s="910">
        <v>1000</v>
      </c>
    </row>
    <row r="874" spans="1:10" ht="14.25">
      <c r="A874" s="900"/>
      <c r="B874" s="901"/>
      <c r="C874" s="900" t="s">
        <v>810</v>
      </c>
      <c r="D874" s="900"/>
      <c r="E874" s="900" t="s">
        <v>786</v>
      </c>
      <c r="F874" s="900"/>
      <c r="G874" s="900" t="s">
        <v>1027</v>
      </c>
      <c r="H874" s="900" t="s">
        <v>946</v>
      </c>
      <c r="I874" s="900" t="s">
        <v>785</v>
      </c>
      <c r="J874" s="903">
        <v>500</v>
      </c>
    </row>
    <row r="875" spans="1:10" s="814" customFormat="1" ht="14.25">
      <c r="A875" s="909"/>
      <c r="B875" s="926"/>
      <c r="C875" s="909" t="s">
        <v>810</v>
      </c>
      <c r="D875" s="909"/>
      <c r="E875" s="909"/>
      <c r="F875" s="909"/>
      <c r="G875" s="909" t="s">
        <v>1027</v>
      </c>
      <c r="H875" s="909"/>
      <c r="I875" s="909"/>
      <c r="J875" s="910">
        <v>500</v>
      </c>
    </row>
    <row r="876" spans="1:10" ht="14.25">
      <c r="A876" s="900"/>
      <c r="B876" s="901"/>
      <c r="C876" s="900" t="s">
        <v>810</v>
      </c>
      <c r="D876" s="900"/>
      <c r="E876" s="900" t="s">
        <v>782</v>
      </c>
      <c r="F876" s="900"/>
      <c r="G876" s="900" t="s">
        <v>882</v>
      </c>
      <c r="H876" s="900" t="s">
        <v>946</v>
      </c>
      <c r="I876" s="900" t="s">
        <v>785</v>
      </c>
      <c r="J876" s="903">
        <v>-2000</v>
      </c>
    </row>
    <row r="877" spans="1:10" ht="14.25">
      <c r="A877" s="900"/>
      <c r="B877" s="901"/>
      <c r="C877" s="900" t="s">
        <v>810</v>
      </c>
      <c r="D877" s="900"/>
      <c r="E877" s="900" t="s">
        <v>786</v>
      </c>
      <c r="F877" s="900"/>
      <c r="G877" s="900" t="s">
        <v>882</v>
      </c>
      <c r="H877" s="900" t="s">
        <v>872</v>
      </c>
      <c r="I877" s="900" t="s">
        <v>785</v>
      </c>
      <c r="J877" s="903">
        <v>2000</v>
      </c>
    </row>
    <row r="878" spans="1:10" s="814" customFormat="1" ht="14.25">
      <c r="A878" s="909"/>
      <c r="B878" s="926"/>
      <c r="C878" s="909" t="s">
        <v>810</v>
      </c>
      <c r="D878" s="909"/>
      <c r="E878" s="909"/>
      <c r="F878" s="909"/>
      <c r="G878" s="909" t="s">
        <v>882</v>
      </c>
      <c r="H878" s="909"/>
      <c r="I878" s="909"/>
      <c r="J878" s="910">
        <v>0</v>
      </c>
    </row>
    <row r="879" spans="1:10" ht="14.25">
      <c r="A879" s="900"/>
      <c r="B879" s="901"/>
      <c r="C879" s="900" t="s">
        <v>810</v>
      </c>
      <c r="D879" s="900"/>
      <c r="E879" s="900" t="s">
        <v>786</v>
      </c>
      <c r="F879" s="900"/>
      <c r="G879" s="900" t="s">
        <v>883</v>
      </c>
      <c r="H879" s="900" t="s">
        <v>946</v>
      </c>
      <c r="I879" s="900" t="s">
        <v>785</v>
      </c>
      <c r="J879" s="903">
        <v>500</v>
      </c>
    </row>
    <row r="880" spans="1:10" ht="14.25">
      <c r="A880" s="900"/>
      <c r="B880" s="901"/>
      <c r="C880" s="900" t="s">
        <v>810</v>
      </c>
      <c r="D880" s="900"/>
      <c r="E880" s="900" t="s">
        <v>786</v>
      </c>
      <c r="F880" s="900"/>
      <c r="G880" s="900" t="s">
        <v>883</v>
      </c>
      <c r="H880" s="900" t="s">
        <v>872</v>
      </c>
      <c r="I880" s="900" t="s">
        <v>785</v>
      </c>
      <c r="J880" s="903">
        <v>3000</v>
      </c>
    </row>
    <row r="881" spans="1:10" s="814" customFormat="1" ht="14.25">
      <c r="A881" s="909"/>
      <c r="B881" s="926"/>
      <c r="C881" s="909" t="s">
        <v>810</v>
      </c>
      <c r="D881" s="909"/>
      <c r="E881" s="909"/>
      <c r="F881" s="909"/>
      <c r="G881" s="909" t="s">
        <v>883</v>
      </c>
      <c r="H881" s="909"/>
      <c r="I881" s="909"/>
      <c r="J881" s="910">
        <v>3500</v>
      </c>
    </row>
    <row r="882" spans="1:10" ht="14.25">
      <c r="A882" s="900"/>
      <c r="B882" s="901"/>
      <c r="C882" s="900" t="s">
        <v>810</v>
      </c>
      <c r="D882" s="900"/>
      <c r="E882" s="900" t="s">
        <v>786</v>
      </c>
      <c r="F882" s="900"/>
      <c r="G882" s="900" t="s">
        <v>884</v>
      </c>
      <c r="H882" s="900" t="s">
        <v>946</v>
      </c>
      <c r="I882" s="900" t="s">
        <v>785</v>
      </c>
      <c r="J882" s="903">
        <v>500</v>
      </c>
    </row>
    <row r="883" spans="1:10" ht="14.25">
      <c r="A883" s="900"/>
      <c r="B883" s="901"/>
      <c r="C883" s="900" t="s">
        <v>810</v>
      </c>
      <c r="D883" s="900"/>
      <c r="E883" s="900" t="s">
        <v>786</v>
      </c>
      <c r="F883" s="900"/>
      <c r="G883" s="900" t="s">
        <v>884</v>
      </c>
      <c r="H883" s="900" t="s">
        <v>872</v>
      </c>
      <c r="I883" s="900" t="s">
        <v>785</v>
      </c>
      <c r="J883" s="903">
        <v>1500</v>
      </c>
    </row>
    <row r="884" spans="1:10" s="814" customFormat="1" ht="14.25">
      <c r="A884" s="909"/>
      <c r="B884" s="926"/>
      <c r="C884" s="909" t="s">
        <v>810</v>
      </c>
      <c r="D884" s="909"/>
      <c r="E884" s="909"/>
      <c r="F884" s="909"/>
      <c r="G884" s="909" t="s">
        <v>884</v>
      </c>
      <c r="H884" s="909"/>
      <c r="I884" s="909"/>
      <c r="J884" s="910">
        <v>2000</v>
      </c>
    </row>
    <row r="885" spans="1:10" ht="14.25">
      <c r="A885" s="900"/>
      <c r="B885" s="901"/>
      <c r="C885" s="900" t="s">
        <v>810</v>
      </c>
      <c r="D885" s="900"/>
      <c r="E885" s="900" t="s">
        <v>786</v>
      </c>
      <c r="F885" s="900"/>
      <c r="G885" s="900" t="s">
        <v>885</v>
      </c>
      <c r="H885" s="900" t="s">
        <v>872</v>
      </c>
      <c r="I885" s="900" t="s">
        <v>785</v>
      </c>
      <c r="J885" s="903">
        <v>3000</v>
      </c>
    </row>
    <row r="886" spans="1:10" s="814" customFormat="1" ht="14.25">
      <c r="A886" s="909"/>
      <c r="B886" s="926"/>
      <c r="C886" s="909" t="s">
        <v>810</v>
      </c>
      <c r="D886" s="909"/>
      <c r="E886" s="909"/>
      <c r="F886" s="909"/>
      <c r="G886" s="909" t="s">
        <v>885</v>
      </c>
      <c r="H886" s="909"/>
      <c r="I886" s="909"/>
      <c r="J886" s="910">
        <v>3000</v>
      </c>
    </row>
    <row r="887" spans="1:10" ht="14.25">
      <c r="A887" s="900"/>
      <c r="B887" s="901"/>
      <c r="C887" s="900" t="s">
        <v>810</v>
      </c>
      <c r="D887" s="900"/>
      <c r="E887" s="900" t="s">
        <v>786</v>
      </c>
      <c r="F887" s="900"/>
      <c r="G887" s="900" t="s">
        <v>886</v>
      </c>
      <c r="H887" s="900" t="s">
        <v>946</v>
      </c>
      <c r="I887" s="900" t="s">
        <v>785</v>
      </c>
      <c r="J887" s="903">
        <v>800</v>
      </c>
    </row>
    <row r="888" spans="1:10" s="814" customFormat="1" ht="14.25">
      <c r="A888" s="915" t="s">
        <v>1028</v>
      </c>
      <c r="B888" s="931"/>
      <c r="C888" s="917" t="s">
        <v>810</v>
      </c>
      <c r="D888" s="917"/>
      <c r="E888" s="917"/>
      <c r="F888" s="917"/>
      <c r="G888" s="917" t="s">
        <v>886</v>
      </c>
      <c r="H888" s="917"/>
      <c r="I888" s="917"/>
      <c r="J888" s="919">
        <v>800</v>
      </c>
    </row>
    <row r="889" spans="1:10">
      <c r="A889" s="809"/>
      <c r="B889" s="809"/>
      <c r="C889" s="809"/>
      <c r="D889" s="809"/>
      <c r="E889" s="809"/>
      <c r="F889" s="809"/>
      <c r="G889" s="809"/>
      <c r="H889" s="809"/>
      <c r="I889" s="809"/>
      <c r="J889" s="937"/>
    </row>
    <row r="890" spans="1:10" ht="14.25">
      <c r="A890" s="900" t="s">
        <v>1029</v>
      </c>
      <c r="B890" s="901">
        <v>41577</v>
      </c>
      <c r="C890" s="900" t="s">
        <v>810</v>
      </c>
      <c r="D890" s="900" t="s">
        <v>1030</v>
      </c>
      <c r="E890" s="900" t="s">
        <v>782</v>
      </c>
      <c r="F890" s="902" t="s">
        <v>783</v>
      </c>
      <c r="G890" s="900" t="s">
        <v>874</v>
      </c>
      <c r="H890" s="900" t="s">
        <v>923</v>
      </c>
      <c r="I890" s="900" t="s">
        <v>785</v>
      </c>
      <c r="J890" s="938">
        <v>-10550</v>
      </c>
    </row>
    <row r="891" spans="1:10" s="814" customFormat="1" ht="14.25">
      <c r="A891" s="909"/>
      <c r="B891" s="926"/>
      <c r="C891" s="909" t="s">
        <v>810</v>
      </c>
      <c r="D891" s="909"/>
      <c r="E891" s="909"/>
      <c r="F891" s="894" t="s">
        <v>787</v>
      </c>
      <c r="G891" s="909" t="s">
        <v>874</v>
      </c>
      <c r="H891" s="909"/>
      <c r="I891" s="909"/>
      <c r="J891" s="939">
        <v>-10550</v>
      </c>
    </row>
    <row r="892" spans="1:10" ht="14.25">
      <c r="A892" s="900"/>
      <c r="B892" s="901"/>
      <c r="C892" s="900" t="s">
        <v>810</v>
      </c>
      <c r="D892" s="900"/>
      <c r="E892" s="900" t="s">
        <v>786</v>
      </c>
      <c r="F892" s="900"/>
      <c r="G892" s="900" t="s">
        <v>1027</v>
      </c>
      <c r="H892" s="900" t="s">
        <v>924</v>
      </c>
      <c r="I892" s="900" t="s">
        <v>785</v>
      </c>
      <c r="J892" s="938">
        <v>10550</v>
      </c>
    </row>
    <row r="893" spans="1:10" s="814" customFormat="1" ht="15" thickBot="1">
      <c r="A893" s="940" t="s">
        <v>1031</v>
      </c>
      <c r="B893" s="941"/>
      <c r="C893" s="942" t="s">
        <v>810</v>
      </c>
      <c r="D893" s="942"/>
      <c r="E893" s="942"/>
      <c r="F893" s="942"/>
      <c r="G893" s="942" t="s">
        <v>1027</v>
      </c>
      <c r="H893" s="942"/>
      <c r="I893" s="942"/>
      <c r="J893" s="943">
        <v>10550</v>
      </c>
    </row>
    <row r="894" spans="1:10">
      <c r="J894" s="944"/>
    </row>
    <row r="895" spans="1:10">
      <c r="J895" s="944"/>
    </row>
    <row r="896" spans="1:10">
      <c r="J896" s="944"/>
    </row>
    <row r="897" spans="10:10">
      <c r="J897" s="944"/>
    </row>
    <row r="898" spans="10:10">
      <c r="J898" s="944"/>
    </row>
    <row r="899" spans="10:10">
      <c r="J899" s="944"/>
    </row>
    <row r="900" spans="10:10">
      <c r="J900" s="944"/>
    </row>
    <row r="901" spans="10:10">
      <c r="J901" s="944"/>
    </row>
    <row r="902" spans="10:10">
      <c r="J902" s="944"/>
    </row>
    <row r="903" spans="10:10">
      <c r="J903" s="944"/>
    </row>
    <row r="904" spans="10:10">
      <c r="J904" s="944"/>
    </row>
    <row r="905" spans="10:10">
      <c r="J905" s="944"/>
    </row>
    <row r="906" spans="10:10">
      <c r="J906" s="944"/>
    </row>
    <row r="907" spans="10:10">
      <c r="J907" s="944"/>
    </row>
    <row r="908" spans="10:10">
      <c r="J908" s="944"/>
    </row>
    <row r="909" spans="10:10">
      <c r="J909" s="944"/>
    </row>
    <row r="910" spans="10:10">
      <c r="J910" s="944"/>
    </row>
    <row r="911" spans="10:10">
      <c r="J911" s="944"/>
    </row>
    <row r="912" spans="10:10">
      <c r="J912" s="944"/>
    </row>
    <row r="913" spans="10:10">
      <c r="J913" s="944"/>
    </row>
    <row r="914" spans="10:10">
      <c r="J914" s="944"/>
    </row>
    <row r="915" spans="10:10">
      <c r="J915" s="944"/>
    </row>
    <row r="916" spans="10:10">
      <c r="J916" s="944"/>
    </row>
    <row r="917" spans="10:10">
      <c r="J917" s="944"/>
    </row>
    <row r="918" spans="10:10">
      <c r="J918" s="944"/>
    </row>
    <row r="919" spans="10:10">
      <c r="J919" s="944"/>
    </row>
    <row r="920" spans="10:10">
      <c r="J920" s="944"/>
    </row>
    <row r="921" spans="10:10">
      <c r="J921" s="944"/>
    </row>
    <row r="922" spans="10:10">
      <c r="J922" s="944"/>
    </row>
    <row r="923" spans="10:10">
      <c r="J923" s="944"/>
    </row>
    <row r="924" spans="10:10">
      <c r="J924" s="944"/>
    </row>
    <row r="925" spans="10:10">
      <c r="J925" s="944"/>
    </row>
    <row r="926" spans="10:10">
      <c r="J926" s="944"/>
    </row>
    <row r="927" spans="10:10">
      <c r="J927" s="944"/>
    </row>
    <row r="928" spans="10:10">
      <c r="J928" s="944"/>
    </row>
    <row r="929" spans="10:10">
      <c r="J929" s="944"/>
    </row>
    <row r="930" spans="10:10">
      <c r="J930" s="944"/>
    </row>
    <row r="931" spans="10:10">
      <c r="J931" s="944"/>
    </row>
    <row r="932" spans="10:10">
      <c r="J932" s="944"/>
    </row>
    <row r="933" spans="10:10">
      <c r="J933" s="944"/>
    </row>
    <row r="934" spans="10:10">
      <c r="J934" s="944"/>
    </row>
    <row r="935" spans="10:10">
      <c r="J935" s="944"/>
    </row>
    <row r="936" spans="10:10">
      <c r="J936" s="944"/>
    </row>
    <row r="937" spans="10:10">
      <c r="J937" s="944"/>
    </row>
    <row r="938" spans="10:10">
      <c r="J938" s="944"/>
    </row>
    <row r="939" spans="10:10">
      <c r="J939" s="944"/>
    </row>
    <row r="940" spans="10:10">
      <c r="J940" s="944"/>
    </row>
    <row r="941" spans="10:10">
      <c r="J941" s="944"/>
    </row>
    <row r="942" spans="10:10">
      <c r="J942" s="944"/>
    </row>
    <row r="943" spans="10:10">
      <c r="J943" s="944"/>
    </row>
    <row r="944" spans="10:10">
      <c r="J944" s="944"/>
    </row>
    <row r="945" spans="10:10">
      <c r="J945" s="944"/>
    </row>
    <row r="946" spans="10:10">
      <c r="J946" s="944"/>
    </row>
    <row r="947" spans="10:10">
      <c r="J947" s="944"/>
    </row>
    <row r="948" spans="10:10">
      <c r="J948" s="944"/>
    </row>
    <row r="949" spans="10:10">
      <c r="J949" s="944"/>
    </row>
    <row r="950" spans="10:10">
      <c r="J950" s="944"/>
    </row>
    <row r="951" spans="10:10">
      <c r="J951" s="944"/>
    </row>
    <row r="952" spans="10:10">
      <c r="J952" s="944"/>
    </row>
    <row r="953" spans="10:10">
      <c r="J953" s="944"/>
    </row>
    <row r="954" spans="10:10">
      <c r="J954" s="944"/>
    </row>
    <row r="955" spans="10:10">
      <c r="J955" s="944"/>
    </row>
    <row r="956" spans="10:10">
      <c r="J956" s="944"/>
    </row>
    <row r="957" spans="10:10">
      <c r="J957" s="944"/>
    </row>
    <row r="958" spans="10:10">
      <c r="J958" s="944"/>
    </row>
    <row r="959" spans="10:10">
      <c r="J959" s="944"/>
    </row>
    <row r="960" spans="10:10">
      <c r="J960" s="944"/>
    </row>
    <row r="961" spans="10:10">
      <c r="J961" s="944"/>
    </row>
    <row r="962" spans="10:10">
      <c r="J962" s="944"/>
    </row>
    <row r="963" spans="10:10">
      <c r="J963" s="944"/>
    </row>
    <row r="964" spans="10:10">
      <c r="J964" s="944"/>
    </row>
    <row r="965" spans="10:10">
      <c r="J965" s="944"/>
    </row>
    <row r="966" spans="10:10">
      <c r="J966" s="944"/>
    </row>
    <row r="967" spans="10:10">
      <c r="J967" s="944"/>
    </row>
    <row r="968" spans="10:10">
      <c r="J968" s="944"/>
    </row>
    <row r="969" spans="10:10">
      <c r="J969" s="944"/>
    </row>
    <row r="970" spans="10:10">
      <c r="J970" s="944"/>
    </row>
    <row r="971" spans="10:10">
      <c r="J971" s="944"/>
    </row>
    <row r="972" spans="10:10">
      <c r="J972" s="944"/>
    </row>
    <row r="973" spans="10:10">
      <c r="J973" s="944"/>
    </row>
    <row r="974" spans="10:10">
      <c r="J974" s="944"/>
    </row>
    <row r="975" spans="10:10">
      <c r="J975" s="944"/>
    </row>
    <row r="976" spans="10:10">
      <c r="J976" s="944"/>
    </row>
    <row r="977" spans="10:10">
      <c r="J977" s="944"/>
    </row>
    <row r="978" spans="10:10">
      <c r="J978" s="944"/>
    </row>
    <row r="979" spans="10:10">
      <c r="J979" s="944"/>
    </row>
    <row r="980" spans="10:10">
      <c r="J980" s="944"/>
    </row>
    <row r="981" spans="10:10">
      <c r="J981" s="944"/>
    </row>
    <row r="982" spans="10:10">
      <c r="J982" s="944"/>
    </row>
    <row r="983" spans="10:10">
      <c r="J983" s="944"/>
    </row>
    <row r="984" spans="10:10">
      <c r="J984" s="944"/>
    </row>
    <row r="985" spans="10:10">
      <c r="J985" s="944"/>
    </row>
    <row r="986" spans="10:10">
      <c r="J986" s="944"/>
    </row>
    <row r="987" spans="10:10">
      <c r="J987" s="944"/>
    </row>
    <row r="988" spans="10:10">
      <c r="J988" s="944"/>
    </row>
    <row r="989" spans="10:10">
      <c r="J989" s="944"/>
    </row>
    <row r="990" spans="10:10">
      <c r="J990" s="944"/>
    </row>
    <row r="991" spans="10:10">
      <c r="J991" s="944"/>
    </row>
    <row r="992" spans="10:10">
      <c r="J992" s="944"/>
    </row>
    <row r="993" spans="10:10">
      <c r="J993" s="944"/>
    </row>
    <row r="994" spans="10:10">
      <c r="J994" s="944"/>
    </row>
    <row r="995" spans="10:10">
      <c r="J995" s="944"/>
    </row>
    <row r="996" spans="10:10">
      <c r="J996" s="944"/>
    </row>
    <row r="997" spans="10:10">
      <c r="J997" s="944"/>
    </row>
    <row r="998" spans="10:10">
      <c r="J998" s="944"/>
    </row>
    <row r="999" spans="10:10">
      <c r="J999" s="944"/>
    </row>
    <row r="1000" spans="10:10">
      <c r="J1000" s="944"/>
    </row>
    <row r="1001" spans="10:10">
      <c r="J1001" s="944"/>
    </row>
    <row r="1002" spans="10:10">
      <c r="J1002" s="944"/>
    </row>
    <row r="1003" spans="10:10">
      <c r="J1003" s="944"/>
    </row>
    <row r="1004" spans="10:10">
      <c r="J1004" s="944"/>
    </row>
    <row r="1005" spans="10:10">
      <c r="J1005" s="944"/>
    </row>
    <row r="1006" spans="10:10">
      <c r="J1006" s="944"/>
    </row>
    <row r="1007" spans="10:10">
      <c r="J1007" s="944"/>
    </row>
    <row r="1008" spans="10:10">
      <c r="J1008" s="944"/>
    </row>
    <row r="1009" spans="10:10">
      <c r="J1009" s="944"/>
    </row>
    <row r="1010" spans="10:10">
      <c r="J1010" s="944"/>
    </row>
    <row r="1011" spans="10:10">
      <c r="J1011" s="944"/>
    </row>
    <row r="1012" spans="10:10">
      <c r="J1012" s="944"/>
    </row>
    <row r="1013" spans="10:10">
      <c r="J1013" s="944"/>
    </row>
    <row r="1014" spans="10:10">
      <c r="J1014" s="944"/>
    </row>
    <row r="1015" spans="10:10">
      <c r="J1015" s="944"/>
    </row>
    <row r="1016" spans="10:10">
      <c r="J1016" s="944"/>
    </row>
    <row r="1017" spans="10:10">
      <c r="J1017" s="944"/>
    </row>
    <row r="1018" spans="10:10">
      <c r="J1018" s="944"/>
    </row>
    <row r="1019" spans="10:10">
      <c r="J1019" s="944"/>
    </row>
    <row r="1020" spans="10:10">
      <c r="J1020" s="944"/>
    </row>
  </sheetData>
  <printOptions horizontalCentered="1"/>
  <pageMargins left="0" right="0" top="0.39370078740157483" bottom="0.19685039370078741" header="0" footer="0"/>
  <pageSetup paperSize="9" scale="76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5"/>
  <sheetViews>
    <sheetView workbookViewId="0">
      <pane xSplit="2" ySplit="5" topLeftCell="H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4.25" customHeight="1"/>
  <cols>
    <col min="1" max="1" width="7" style="1" customWidth="1"/>
    <col min="2" max="2" width="70.7109375" style="1" customWidth="1"/>
    <col min="3" max="12" width="11.7109375" style="1" customWidth="1"/>
    <col min="13" max="13" width="14.7109375" style="1" customWidth="1"/>
    <col min="14" max="14" width="16.28515625" style="1" customWidth="1"/>
    <col min="15" max="16384" width="9.140625" style="1"/>
  </cols>
  <sheetData>
    <row r="3" spans="1:15" ht="14.25" customHeight="1">
      <c r="A3" s="77" t="s">
        <v>58</v>
      </c>
    </row>
    <row r="4" spans="1:15" ht="14.25" customHeight="1">
      <c r="M4" s="2" t="s">
        <v>3</v>
      </c>
    </row>
    <row r="5" spans="1:15" ht="33.75" customHeight="1">
      <c r="A5" s="14" t="s">
        <v>59</v>
      </c>
      <c r="B5" s="6" t="s">
        <v>1</v>
      </c>
      <c r="C5" s="15" t="s">
        <v>73</v>
      </c>
      <c r="D5" s="15" t="s">
        <v>74</v>
      </c>
      <c r="E5" s="15" t="s">
        <v>96</v>
      </c>
      <c r="F5" s="15" t="s">
        <v>97</v>
      </c>
      <c r="G5" s="15" t="s">
        <v>98</v>
      </c>
      <c r="H5" s="15" t="s">
        <v>99</v>
      </c>
      <c r="I5" s="15" t="s">
        <v>101</v>
      </c>
      <c r="J5" s="15" t="s">
        <v>102</v>
      </c>
      <c r="K5" s="15" t="s">
        <v>103</v>
      </c>
      <c r="L5" s="15" t="s">
        <v>104</v>
      </c>
      <c r="M5" s="15" t="s">
        <v>105</v>
      </c>
    </row>
    <row r="6" spans="1:15" ht="18.75" customHeight="1">
      <c r="A6" s="3"/>
      <c r="B6" s="11" t="s">
        <v>93</v>
      </c>
      <c r="C6" s="78">
        <f t="shared" ref="C6:H6" si="0">+C9+C10+C11+C12+C13+C14+C15+C16+C17+C18+C19+C20</f>
        <v>556269</v>
      </c>
      <c r="D6" s="78">
        <f t="shared" si="0"/>
        <v>635742</v>
      </c>
      <c r="E6" s="78">
        <f t="shared" si="0"/>
        <v>466148</v>
      </c>
      <c r="F6" s="78">
        <f t="shared" si="0"/>
        <v>501072</v>
      </c>
      <c r="G6" s="78">
        <f t="shared" si="0"/>
        <v>504447</v>
      </c>
      <c r="H6" s="78">
        <f t="shared" si="0"/>
        <v>506014</v>
      </c>
      <c r="I6" s="78">
        <f t="shared" ref="I6:J6" si="1">+I9+I10+I11+I12+I13+I14+I15+I16+I17+I18+I19+I20</f>
        <v>532583</v>
      </c>
      <c r="J6" s="78">
        <f t="shared" si="1"/>
        <v>511462</v>
      </c>
      <c r="K6" s="78">
        <f t="shared" ref="K6:L6" si="2">+K9+K10+K11+K12+K13+K14+K15+K16+K17+K18+K19+K20</f>
        <v>504104</v>
      </c>
      <c r="L6" s="78">
        <f t="shared" si="2"/>
        <v>520508</v>
      </c>
      <c r="M6" s="78">
        <f>SUM(C6:L6)</f>
        <v>5238349</v>
      </c>
      <c r="N6" s="9"/>
    </row>
    <row r="7" spans="1:15" ht="18.75" customHeight="1">
      <c r="A7" s="4"/>
      <c r="B7" s="11" t="s">
        <v>94</v>
      </c>
      <c r="C7" s="78">
        <f>+C9+C10+C11+C14+C15+C16+C18+C19+C20</f>
        <v>524712</v>
      </c>
      <c r="D7" s="78">
        <f t="shared" ref="D7" si="3">+D9+D10+D11+D14+D15+D16+D18+D19+D20</f>
        <v>617731</v>
      </c>
      <c r="E7" s="78">
        <f t="shared" ref="E7:J7" si="4">+E9+E10+E11+E14+E15+E16+E18+E19+E20</f>
        <v>451288</v>
      </c>
      <c r="F7" s="78">
        <f t="shared" si="4"/>
        <v>490113</v>
      </c>
      <c r="G7" s="78">
        <f t="shared" si="4"/>
        <v>487295</v>
      </c>
      <c r="H7" s="78">
        <f t="shared" si="4"/>
        <v>485651</v>
      </c>
      <c r="I7" s="78">
        <f t="shared" si="4"/>
        <v>510779</v>
      </c>
      <c r="J7" s="78">
        <f t="shared" si="4"/>
        <v>492051</v>
      </c>
      <c r="K7" s="78">
        <f t="shared" ref="K7:L7" si="5">+K9+K10+K11+K14+K15+K16+K18+K19+K20</f>
        <v>483538</v>
      </c>
      <c r="L7" s="78">
        <f t="shared" si="5"/>
        <v>497945</v>
      </c>
      <c r="M7" s="78">
        <f t="shared" ref="M7:M20" si="6">SUM(C7:L7)</f>
        <v>5041103</v>
      </c>
      <c r="N7" s="9"/>
      <c r="O7" s="5"/>
    </row>
    <row r="8" spans="1:15" ht="18.75" customHeight="1">
      <c r="A8" s="4"/>
      <c r="B8" s="11" t="s">
        <v>72</v>
      </c>
      <c r="C8" s="78">
        <f t="shared" ref="C8:G8" si="7">+C9+C10+C11+C12+C13+C14+C18</f>
        <v>451707</v>
      </c>
      <c r="D8" s="78">
        <f t="shared" si="7"/>
        <v>453534</v>
      </c>
      <c r="E8" s="78">
        <f t="shared" si="7"/>
        <v>443416</v>
      </c>
      <c r="F8" s="78">
        <f t="shared" si="7"/>
        <v>477329</v>
      </c>
      <c r="G8" s="78">
        <f t="shared" si="7"/>
        <v>480751</v>
      </c>
      <c r="H8" s="78">
        <f>+H9+H10+H11+H12+H13+H14+H18</f>
        <v>482171</v>
      </c>
      <c r="I8" s="78">
        <f t="shared" ref="I8:J8" si="8">+I9+I10+I11+I12+I13+I14+I18</f>
        <v>509858</v>
      </c>
      <c r="J8" s="78">
        <f t="shared" si="8"/>
        <v>489040</v>
      </c>
      <c r="K8" s="78">
        <f t="shared" ref="K8:L8" si="9">+K9+K10+K11+K12+K13+K14+K18</f>
        <v>481644</v>
      </c>
      <c r="L8" s="78">
        <f t="shared" si="9"/>
        <v>497426</v>
      </c>
      <c r="M8" s="78">
        <f t="shared" si="6"/>
        <v>4766876</v>
      </c>
      <c r="N8" s="9"/>
    </row>
    <row r="9" spans="1:15" ht="18.75" customHeight="1">
      <c r="A9" s="6" t="s">
        <v>60</v>
      </c>
      <c r="B9" s="7" t="s">
        <v>61</v>
      </c>
      <c r="C9" s="78">
        <v>395121</v>
      </c>
      <c r="D9" s="78">
        <v>411758</v>
      </c>
      <c r="E9" s="78">
        <v>402717</v>
      </c>
      <c r="F9" s="78">
        <v>440507</v>
      </c>
      <c r="G9" s="78">
        <v>437064</v>
      </c>
      <c r="H9" s="78">
        <v>437515</v>
      </c>
      <c r="I9" s="78">
        <v>460216</v>
      </c>
      <c r="J9" s="78">
        <v>440694</v>
      </c>
      <c r="K9" s="78">
        <v>432505</v>
      </c>
      <c r="L9" s="78">
        <v>445896</v>
      </c>
      <c r="M9" s="78">
        <f t="shared" si="6"/>
        <v>4303993</v>
      </c>
      <c r="N9" s="9"/>
      <c r="O9" s="5"/>
    </row>
    <row r="10" spans="1:15" ht="18.75" customHeight="1">
      <c r="A10" s="6" t="s">
        <v>62</v>
      </c>
      <c r="B10" s="7" t="s">
        <v>63</v>
      </c>
      <c r="C10" s="78">
        <v>21825</v>
      </c>
      <c r="D10" s="78">
        <v>24195</v>
      </c>
      <c r="E10" s="78">
        <v>24019</v>
      </c>
      <c r="F10" s="78">
        <v>25225</v>
      </c>
      <c r="G10" s="78">
        <v>25562</v>
      </c>
      <c r="H10" s="78">
        <v>24035</v>
      </c>
      <c r="I10" s="78">
        <v>25937</v>
      </c>
      <c r="J10" s="78">
        <v>27560</v>
      </c>
      <c r="K10" s="78">
        <v>27129</v>
      </c>
      <c r="L10" s="78">
        <v>28056</v>
      </c>
      <c r="M10" s="78">
        <f t="shared" si="6"/>
        <v>253543</v>
      </c>
      <c r="N10" s="10"/>
      <c r="O10" s="5"/>
    </row>
    <row r="11" spans="1:15" ht="18.75" customHeight="1">
      <c r="A11" s="6" t="s">
        <v>64</v>
      </c>
      <c r="B11" s="7" t="s">
        <v>65</v>
      </c>
      <c r="C11" s="78">
        <v>1290</v>
      </c>
      <c r="D11" s="78">
        <v>1391</v>
      </c>
      <c r="E11" s="78">
        <v>1357</v>
      </c>
      <c r="F11" s="78">
        <v>1467</v>
      </c>
      <c r="G11" s="78">
        <v>1480</v>
      </c>
      <c r="H11" s="78">
        <v>1413</v>
      </c>
      <c r="I11" s="78">
        <v>1523</v>
      </c>
      <c r="J11" s="78">
        <v>1432</v>
      </c>
      <c r="K11" s="78">
        <v>1404</v>
      </c>
      <c r="L11" s="78">
        <v>1374</v>
      </c>
      <c r="M11" s="78">
        <f t="shared" si="6"/>
        <v>14131</v>
      </c>
      <c r="N11" s="10"/>
      <c r="O11" s="5"/>
    </row>
    <row r="12" spans="1:15" ht="18.75" customHeight="1">
      <c r="A12" s="6" t="s">
        <v>75</v>
      </c>
      <c r="B12" s="7" t="s">
        <v>85</v>
      </c>
      <c r="C12" s="78">
        <v>957</v>
      </c>
      <c r="D12" s="78">
        <v>902</v>
      </c>
      <c r="E12" s="78">
        <v>936</v>
      </c>
      <c r="F12" s="78">
        <v>1206</v>
      </c>
      <c r="G12" s="78">
        <v>1308</v>
      </c>
      <c r="H12" s="78">
        <v>1192</v>
      </c>
      <c r="I12" s="78">
        <v>2114</v>
      </c>
      <c r="J12" s="78">
        <v>1203</v>
      </c>
      <c r="K12" s="78">
        <v>1422</v>
      </c>
      <c r="L12" s="78">
        <v>1040</v>
      </c>
      <c r="M12" s="78">
        <f t="shared" si="6"/>
        <v>12280</v>
      </c>
      <c r="N12" s="10"/>
      <c r="O12" s="5"/>
    </row>
    <row r="13" spans="1:15" ht="18.75" customHeight="1">
      <c r="A13" s="6" t="s">
        <v>76</v>
      </c>
      <c r="B13" s="7" t="s">
        <v>66</v>
      </c>
      <c r="C13" s="78">
        <v>29913</v>
      </c>
      <c r="D13" s="78">
        <v>14656</v>
      </c>
      <c r="E13" s="78">
        <v>13285</v>
      </c>
      <c r="F13" s="78">
        <v>8254</v>
      </c>
      <c r="G13" s="78">
        <v>14453</v>
      </c>
      <c r="H13" s="78">
        <v>17390</v>
      </c>
      <c r="I13" s="78">
        <v>18886</v>
      </c>
      <c r="J13" s="78">
        <v>17666</v>
      </c>
      <c r="K13" s="78">
        <v>18567</v>
      </c>
      <c r="L13" s="78">
        <v>20486</v>
      </c>
      <c r="M13" s="78">
        <f t="shared" si="6"/>
        <v>173556</v>
      </c>
      <c r="N13" s="10"/>
      <c r="O13" s="5"/>
    </row>
    <row r="14" spans="1:15" ht="18.75" customHeight="1">
      <c r="A14" s="6" t="s">
        <v>77</v>
      </c>
      <c r="B14" s="7" t="s">
        <v>67</v>
      </c>
      <c r="C14" s="78">
        <v>2454</v>
      </c>
      <c r="D14" s="78">
        <v>554</v>
      </c>
      <c r="E14" s="78">
        <v>1026</v>
      </c>
      <c r="F14" s="78">
        <v>592</v>
      </c>
      <c r="G14" s="78">
        <v>798</v>
      </c>
      <c r="H14" s="78">
        <v>550</v>
      </c>
      <c r="I14" s="78">
        <v>1095</v>
      </c>
      <c r="J14" s="78">
        <v>398</v>
      </c>
      <c r="K14" s="78">
        <v>550</v>
      </c>
      <c r="L14" s="78">
        <v>497</v>
      </c>
      <c r="M14" s="78">
        <f t="shared" si="6"/>
        <v>8514</v>
      </c>
      <c r="N14" s="10"/>
      <c r="O14" s="5"/>
    </row>
    <row r="15" spans="1:15" ht="18.75" customHeight="1">
      <c r="A15" s="6" t="s">
        <v>78</v>
      </c>
      <c r="B15" s="7" t="s">
        <v>68</v>
      </c>
      <c r="C15" s="78">
        <v>21830</v>
      </c>
      <c r="D15" s="78">
        <v>21831</v>
      </c>
      <c r="E15" s="78">
        <v>21830</v>
      </c>
      <c r="F15" s="78">
        <v>21948</v>
      </c>
      <c r="G15" s="78">
        <v>22090</v>
      </c>
      <c r="H15" s="78">
        <v>21831</v>
      </c>
      <c r="I15" s="78">
        <v>21701</v>
      </c>
      <c r="J15" s="78">
        <v>21664</v>
      </c>
      <c r="K15" s="78">
        <v>21665</v>
      </c>
      <c r="L15" s="78">
        <v>21831</v>
      </c>
      <c r="M15" s="78">
        <f t="shared" si="6"/>
        <v>218221</v>
      </c>
      <c r="N15" s="10"/>
      <c r="O15" s="5"/>
    </row>
    <row r="16" spans="1:15" ht="18.75" customHeight="1">
      <c r="A16" s="6" t="s">
        <v>79</v>
      </c>
      <c r="B16" s="8" t="s">
        <v>69</v>
      </c>
      <c r="C16" s="78">
        <v>184</v>
      </c>
      <c r="D16" s="78">
        <v>214</v>
      </c>
      <c r="E16" s="78">
        <v>193</v>
      </c>
      <c r="F16" s="78">
        <v>214</v>
      </c>
      <c r="G16" s="78">
        <v>206</v>
      </c>
      <c r="H16" s="78">
        <v>217</v>
      </c>
      <c r="I16" s="78">
        <v>201</v>
      </c>
      <c r="J16" s="78">
        <v>205</v>
      </c>
      <c r="K16" s="78">
        <v>213</v>
      </c>
      <c r="L16" s="78">
        <v>208</v>
      </c>
      <c r="M16" s="78">
        <f t="shared" si="6"/>
        <v>2055</v>
      </c>
      <c r="N16" s="10"/>
      <c r="O16" s="5"/>
    </row>
    <row r="17" spans="1:15" ht="18.75" customHeight="1">
      <c r="A17" s="6" t="s">
        <v>80</v>
      </c>
      <c r="B17" s="7" t="s">
        <v>95</v>
      </c>
      <c r="C17" s="78">
        <v>687</v>
      </c>
      <c r="D17" s="78">
        <v>2453</v>
      </c>
      <c r="E17" s="78">
        <v>639</v>
      </c>
      <c r="F17" s="78">
        <f>1500-1</f>
        <v>1499</v>
      </c>
      <c r="G17" s="78">
        <v>1391</v>
      </c>
      <c r="H17" s="78">
        <f>1772+9</f>
        <v>1781</v>
      </c>
      <c r="I17" s="78">
        <f>786+18</f>
        <v>804</v>
      </c>
      <c r="J17" s="78">
        <f>536+6</f>
        <v>542</v>
      </c>
      <c r="K17" s="78">
        <v>577</v>
      </c>
      <c r="L17" s="78">
        <f>1028+9</f>
        <v>1037</v>
      </c>
      <c r="M17" s="78">
        <f t="shared" si="6"/>
        <v>11410</v>
      </c>
      <c r="N17" s="10"/>
      <c r="O17" s="5"/>
    </row>
    <row r="18" spans="1:15" ht="18.75" customHeight="1">
      <c r="A18" s="6" t="s">
        <v>81</v>
      </c>
      <c r="B18" s="7" t="s">
        <v>70</v>
      </c>
      <c r="C18" s="78">
        <f>139+8</f>
        <v>147</v>
      </c>
      <c r="D18" s="78">
        <f>77+1</f>
        <v>78</v>
      </c>
      <c r="E18" s="78">
        <v>76</v>
      </c>
      <c r="F18" s="78">
        <v>78</v>
      </c>
      <c r="G18" s="78">
        <v>86</v>
      </c>
      <c r="H18" s="78">
        <v>76</v>
      </c>
      <c r="I18" s="78">
        <f>85+2</f>
        <v>87</v>
      </c>
      <c r="J18" s="78">
        <v>87</v>
      </c>
      <c r="K18" s="78">
        <v>67</v>
      </c>
      <c r="L18" s="78">
        <f>76+1</f>
        <v>77</v>
      </c>
      <c r="M18" s="78">
        <f t="shared" si="6"/>
        <v>859</v>
      </c>
      <c r="N18" s="10"/>
      <c r="O18" s="5"/>
    </row>
    <row r="19" spans="1:15" ht="18.75" customHeight="1">
      <c r="A19" s="6" t="s">
        <v>82</v>
      </c>
      <c r="B19" s="7" t="s">
        <v>71</v>
      </c>
      <c r="C19" s="78">
        <v>6</v>
      </c>
      <c r="D19" s="78">
        <v>5</v>
      </c>
      <c r="E19" s="78">
        <v>5</v>
      </c>
      <c r="F19" s="78">
        <v>5</v>
      </c>
      <c r="G19" s="78">
        <v>6</v>
      </c>
      <c r="H19" s="78">
        <v>5</v>
      </c>
      <c r="I19" s="78">
        <v>6</v>
      </c>
      <c r="J19" s="78">
        <v>5</v>
      </c>
      <c r="K19" s="78">
        <v>5</v>
      </c>
      <c r="L19" s="78">
        <v>5</v>
      </c>
      <c r="M19" s="78">
        <f t="shared" si="6"/>
        <v>53</v>
      </c>
      <c r="N19" s="10"/>
      <c r="O19" s="5"/>
    </row>
    <row r="20" spans="1:15" ht="18.75" customHeight="1">
      <c r="A20" s="6" t="s">
        <v>83</v>
      </c>
      <c r="B20" s="7" t="s">
        <v>84</v>
      </c>
      <c r="C20" s="80">
        <v>81855</v>
      </c>
      <c r="D20" s="80">
        <f>154640+3065</f>
        <v>157705</v>
      </c>
      <c r="E20" s="80">
        <v>65</v>
      </c>
      <c r="F20" s="80">
        <v>77</v>
      </c>
      <c r="G20" s="80">
        <v>3</v>
      </c>
      <c r="H20" s="80">
        <v>9</v>
      </c>
      <c r="I20" s="80">
        <v>13</v>
      </c>
      <c r="J20" s="80">
        <v>6</v>
      </c>
      <c r="K20" s="80">
        <v>0</v>
      </c>
      <c r="L20" s="80">
        <v>1</v>
      </c>
      <c r="M20" s="78">
        <f t="shared" si="6"/>
        <v>239734</v>
      </c>
      <c r="N20" s="9"/>
    </row>
    <row r="21" spans="1:15" ht="20.25" customHeight="1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9"/>
    </row>
    <row r="22" spans="1:15" ht="14.25" customHeight="1">
      <c r="B22" s="1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9"/>
    </row>
    <row r="23" spans="1:15" ht="14.25" customHeight="1">
      <c r="B23" s="16"/>
      <c r="D23" s="5"/>
      <c r="M23" s="5"/>
      <c r="N23" s="9"/>
    </row>
    <row r="24" spans="1:15" ht="14.25" customHeight="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5" ht="14.25" customHeight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5" ht="14.25" customHeight="1">
      <c r="C26" s="5"/>
      <c r="M26" s="5"/>
    </row>
    <row r="27" spans="1:15" ht="14.25" customHeigh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5" ht="14.25" customHeight="1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5" ht="14.25" customHeight="1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5" ht="14.25" customHeight="1">
      <c r="M30" s="5"/>
    </row>
    <row r="31" spans="1:15" ht="14.25" customHeight="1">
      <c r="M31" s="5"/>
    </row>
    <row r="32" spans="1:15" ht="14.25" customHeight="1">
      <c r="M32" s="5"/>
    </row>
    <row r="33" spans="13:13" ht="14.25" customHeight="1">
      <c r="M33" s="5"/>
    </row>
    <row r="34" spans="13:13" ht="14.25" customHeight="1">
      <c r="M34" s="5"/>
    </row>
    <row r="35" spans="13:13" ht="14.25" customHeight="1">
      <c r="M35" s="5"/>
    </row>
  </sheetData>
  <phoneticPr fontId="21" type="noConversion"/>
  <printOptions horizontalCentered="1"/>
  <pageMargins left="0.74" right="0.59055118110236227" top="0.43307086614173229" bottom="0.51181102362204722" header="0.51181102362204722" footer="0.51181102362204722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N58"/>
  <sheetViews>
    <sheetView topLeftCell="A8" zoomScale="70" zoomScaleNormal="70" workbookViewId="0">
      <selection activeCell="A49" sqref="A49"/>
    </sheetView>
  </sheetViews>
  <sheetFormatPr defaultRowHeight="14.25"/>
  <cols>
    <col min="1" max="1" width="8.140625" style="264" customWidth="1"/>
    <col min="2" max="2" width="25.140625" style="264" customWidth="1"/>
    <col min="3" max="3" width="20.28515625" style="264" customWidth="1"/>
    <col min="4" max="8" width="15.85546875" style="264" customWidth="1"/>
    <col min="9" max="9" width="16.7109375" style="264" customWidth="1"/>
    <col min="10" max="12" width="15.85546875" style="264" customWidth="1"/>
    <col min="13" max="13" width="16.85546875" style="264" customWidth="1"/>
    <col min="14" max="14" width="14.5703125" style="264" bestFit="1" customWidth="1"/>
    <col min="15" max="20" width="9.140625" style="264"/>
    <col min="21" max="21" width="9.28515625" style="264" bestFit="1" customWidth="1"/>
    <col min="22" max="22" width="11.140625" style="264" bestFit="1" customWidth="1"/>
    <col min="23" max="256" width="9.140625" style="264"/>
    <col min="257" max="257" width="8.140625" style="264" customWidth="1"/>
    <col min="258" max="258" width="25.140625" style="264" customWidth="1"/>
    <col min="259" max="268" width="15.85546875" style="264" customWidth="1"/>
    <col min="269" max="269" width="16.85546875" style="264" customWidth="1"/>
    <col min="270" max="270" width="14.5703125" style="264" bestFit="1" customWidth="1"/>
    <col min="271" max="276" width="9.140625" style="264"/>
    <col min="277" max="277" width="9.28515625" style="264" bestFit="1" customWidth="1"/>
    <col min="278" max="278" width="11.140625" style="264" bestFit="1" customWidth="1"/>
    <col min="279" max="512" width="9.140625" style="264"/>
    <col min="513" max="513" width="8.140625" style="264" customWidth="1"/>
    <col min="514" max="514" width="25.140625" style="264" customWidth="1"/>
    <col min="515" max="524" width="15.85546875" style="264" customWidth="1"/>
    <col min="525" max="525" width="16.85546875" style="264" customWidth="1"/>
    <col min="526" max="526" width="14.5703125" style="264" bestFit="1" customWidth="1"/>
    <col min="527" max="532" width="9.140625" style="264"/>
    <col min="533" max="533" width="9.28515625" style="264" bestFit="1" customWidth="1"/>
    <col min="534" max="534" width="11.140625" style="264" bestFit="1" customWidth="1"/>
    <col min="535" max="768" width="9.140625" style="264"/>
    <col min="769" max="769" width="8.140625" style="264" customWidth="1"/>
    <col min="770" max="770" width="25.140625" style="264" customWidth="1"/>
    <col min="771" max="780" width="15.85546875" style="264" customWidth="1"/>
    <col min="781" max="781" width="16.85546875" style="264" customWidth="1"/>
    <col min="782" max="782" width="14.5703125" style="264" bestFit="1" customWidth="1"/>
    <col min="783" max="788" width="9.140625" style="264"/>
    <col min="789" max="789" width="9.28515625" style="264" bestFit="1" customWidth="1"/>
    <col min="790" max="790" width="11.140625" style="264" bestFit="1" customWidth="1"/>
    <col min="791" max="1024" width="9.140625" style="264"/>
    <col min="1025" max="1025" width="8.140625" style="264" customWidth="1"/>
    <col min="1026" max="1026" width="25.140625" style="264" customWidth="1"/>
    <col min="1027" max="1036" width="15.85546875" style="264" customWidth="1"/>
    <col min="1037" max="1037" width="16.85546875" style="264" customWidth="1"/>
    <col min="1038" max="1038" width="14.5703125" style="264" bestFit="1" customWidth="1"/>
    <col min="1039" max="1044" width="9.140625" style="264"/>
    <col min="1045" max="1045" width="9.28515625" style="264" bestFit="1" customWidth="1"/>
    <col min="1046" max="1046" width="11.140625" style="264" bestFit="1" customWidth="1"/>
    <col min="1047" max="1280" width="9.140625" style="264"/>
    <col min="1281" max="1281" width="8.140625" style="264" customWidth="1"/>
    <col min="1282" max="1282" width="25.140625" style="264" customWidth="1"/>
    <col min="1283" max="1292" width="15.85546875" style="264" customWidth="1"/>
    <col min="1293" max="1293" width="16.85546875" style="264" customWidth="1"/>
    <col min="1294" max="1294" width="14.5703125" style="264" bestFit="1" customWidth="1"/>
    <col min="1295" max="1300" width="9.140625" style="264"/>
    <col min="1301" max="1301" width="9.28515625" style="264" bestFit="1" customWidth="1"/>
    <col min="1302" max="1302" width="11.140625" style="264" bestFit="1" customWidth="1"/>
    <col min="1303" max="1536" width="9.140625" style="264"/>
    <col min="1537" max="1537" width="8.140625" style="264" customWidth="1"/>
    <col min="1538" max="1538" width="25.140625" style="264" customWidth="1"/>
    <col min="1539" max="1548" width="15.85546875" style="264" customWidth="1"/>
    <col min="1549" max="1549" width="16.85546875" style="264" customWidth="1"/>
    <col min="1550" max="1550" width="14.5703125" style="264" bestFit="1" customWidth="1"/>
    <col min="1551" max="1556" width="9.140625" style="264"/>
    <col min="1557" max="1557" width="9.28515625" style="264" bestFit="1" customWidth="1"/>
    <col min="1558" max="1558" width="11.140625" style="264" bestFit="1" customWidth="1"/>
    <col min="1559" max="1792" width="9.140625" style="264"/>
    <col min="1793" max="1793" width="8.140625" style="264" customWidth="1"/>
    <col min="1794" max="1794" width="25.140625" style="264" customWidth="1"/>
    <col min="1795" max="1804" width="15.85546875" style="264" customWidth="1"/>
    <col min="1805" max="1805" width="16.85546875" style="264" customWidth="1"/>
    <col min="1806" max="1806" width="14.5703125" style="264" bestFit="1" customWidth="1"/>
    <col min="1807" max="1812" width="9.140625" style="264"/>
    <col min="1813" max="1813" width="9.28515625" style="264" bestFit="1" customWidth="1"/>
    <col min="1814" max="1814" width="11.140625" style="264" bestFit="1" customWidth="1"/>
    <col min="1815" max="2048" width="9.140625" style="264"/>
    <col min="2049" max="2049" width="8.140625" style="264" customWidth="1"/>
    <col min="2050" max="2050" width="25.140625" style="264" customWidth="1"/>
    <col min="2051" max="2060" width="15.85546875" style="264" customWidth="1"/>
    <col min="2061" max="2061" width="16.85546875" style="264" customWidth="1"/>
    <col min="2062" max="2062" width="14.5703125" style="264" bestFit="1" customWidth="1"/>
    <col min="2063" max="2068" width="9.140625" style="264"/>
    <col min="2069" max="2069" width="9.28515625" style="264" bestFit="1" customWidth="1"/>
    <col min="2070" max="2070" width="11.140625" style="264" bestFit="1" customWidth="1"/>
    <col min="2071" max="2304" width="9.140625" style="264"/>
    <col min="2305" max="2305" width="8.140625" style="264" customWidth="1"/>
    <col min="2306" max="2306" width="25.140625" style="264" customWidth="1"/>
    <col min="2307" max="2316" width="15.85546875" style="264" customWidth="1"/>
    <col min="2317" max="2317" width="16.85546875" style="264" customWidth="1"/>
    <col min="2318" max="2318" width="14.5703125" style="264" bestFit="1" customWidth="1"/>
    <col min="2319" max="2324" width="9.140625" style="264"/>
    <col min="2325" max="2325" width="9.28515625" style="264" bestFit="1" customWidth="1"/>
    <col min="2326" max="2326" width="11.140625" style="264" bestFit="1" customWidth="1"/>
    <col min="2327" max="2560" width="9.140625" style="264"/>
    <col min="2561" max="2561" width="8.140625" style="264" customWidth="1"/>
    <col min="2562" max="2562" width="25.140625" style="264" customWidth="1"/>
    <col min="2563" max="2572" width="15.85546875" style="264" customWidth="1"/>
    <col min="2573" max="2573" width="16.85546875" style="264" customWidth="1"/>
    <col min="2574" max="2574" width="14.5703125" style="264" bestFit="1" customWidth="1"/>
    <col min="2575" max="2580" width="9.140625" style="264"/>
    <col min="2581" max="2581" width="9.28515625" style="264" bestFit="1" customWidth="1"/>
    <col min="2582" max="2582" width="11.140625" style="264" bestFit="1" customWidth="1"/>
    <col min="2583" max="2816" width="9.140625" style="264"/>
    <col min="2817" max="2817" width="8.140625" style="264" customWidth="1"/>
    <col min="2818" max="2818" width="25.140625" style="264" customWidth="1"/>
    <col min="2819" max="2828" width="15.85546875" style="264" customWidth="1"/>
    <col min="2829" max="2829" width="16.85546875" style="264" customWidth="1"/>
    <col min="2830" max="2830" width="14.5703125" style="264" bestFit="1" customWidth="1"/>
    <col min="2831" max="2836" width="9.140625" style="264"/>
    <col min="2837" max="2837" width="9.28515625" style="264" bestFit="1" customWidth="1"/>
    <col min="2838" max="2838" width="11.140625" style="264" bestFit="1" customWidth="1"/>
    <col min="2839" max="3072" width="9.140625" style="264"/>
    <col min="3073" max="3073" width="8.140625" style="264" customWidth="1"/>
    <col min="3074" max="3074" width="25.140625" style="264" customWidth="1"/>
    <col min="3075" max="3084" width="15.85546875" style="264" customWidth="1"/>
    <col min="3085" max="3085" width="16.85546875" style="264" customWidth="1"/>
    <col min="3086" max="3086" width="14.5703125" style="264" bestFit="1" customWidth="1"/>
    <col min="3087" max="3092" width="9.140625" style="264"/>
    <col min="3093" max="3093" width="9.28515625" style="264" bestFit="1" customWidth="1"/>
    <col min="3094" max="3094" width="11.140625" style="264" bestFit="1" customWidth="1"/>
    <col min="3095" max="3328" width="9.140625" style="264"/>
    <col min="3329" max="3329" width="8.140625" style="264" customWidth="1"/>
    <col min="3330" max="3330" width="25.140625" style="264" customWidth="1"/>
    <col min="3331" max="3340" width="15.85546875" style="264" customWidth="1"/>
    <col min="3341" max="3341" width="16.85546875" style="264" customWidth="1"/>
    <col min="3342" max="3342" width="14.5703125" style="264" bestFit="1" customWidth="1"/>
    <col min="3343" max="3348" width="9.140625" style="264"/>
    <col min="3349" max="3349" width="9.28515625" style="264" bestFit="1" customWidth="1"/>
    <col min="3350" max="3350" width="11.140625" style="264" bestFit="1" customWidth="1"/>
    <col min="3351" max="3584" width="9.140625" style="264"/>
    <col min="3585" max="3585" width="8.140625" style="264" customWidth="1"/>
    <col min="3586" max="3586" width="25.140625" style="264" customWidth="1"/>
    <col min="3587" max="3596" width="15.85546875" style="264" customWidth="1"/>
    <col min="3597" max="3597" width="16.85546875" style="264" customWidth="1"/>
    <col min="3598" max="3598" width="14.5703125" style="264" bestFit="1" customWidth="1"/>
    <col min="3599" max="3604" width="9.140625" style="264"/>
    <col min="3605" max="3605" width="9.28515625" style="264" bestFit="1" customWidth="1"/>
    <col min="3606" max="3606" width="11.140625" style="264" bestFit="1" customWidth="1"/>
    <col min="3607" max="3840" width="9.140625" style="264"/>
    <col min="3841" max="3841" width="8.140625" style="264" customWidth="1"/>
    <col min="3842" max="3842" width="25.140625" style="264" customWidth="1"/>
    <col min="3843" max="3852" width="15.85546875" style="264" customWidth="1"/>
    <col min="3853" max="3853" width="16.85546875" style="264" customWidth="1"/>
    <col min="3854" max="3854" width="14.5703125" style="264" bestFit="1" customWidth="1"/>
    <col min="3855" max="3860" width="9.140625" style="264"/>
    <col min="3861" max="3861" width="9.28515625" style="264" bestFit="1" customWidth="1"/>
    <col min="3862" max="3862" width="11.140625" style="264" bestFit="1" customWidth="1"/>
    <col min="3863" max="4096" width="9.140625" style="264"/>
    <col min="4097" max="4097" width="8.140625" style="264" customWidth="1"/>
    <col min="4098" max="4098" width="25.140625" style="264" customWidth="1"/>
    <col min="4099" max="4108" width="15.85546875" style="264" customWidth="1"/>
    <col min="4109" max="4109" width="16.85546875" style="264" customWidth="1"/>
    <col min="4110" max="4110" width="14.5703125" style="264" bestFit="1" customWidth="1"/>
    <col min="4111" max="4116" width="9.140625" style="264"/>
    <col min="4117" max="4117" width="9.28515625" style="264" bestFit="1" customWidth="1"/>
    <col min="4118" max="4118" width="11.140625" style="264" bestFit="1" customWidth="1"/>
    <col min="4119" max="4352" width="9.140625" style="264"/>
    <col min="4353" max="4353" width="8.140625" style="264" customWidth="1"/>
    <col min="4354" max="4354" width="25.140625" style="264" customWidth="1"/>
    <col min="4355" max="4364" width="15.85546875" style="264" customWidth="1"/>
    <col min="4365" max="4365" width="16.85546875" style="264" customWidth="1"/>
    <col min="4366" max="4366" width="14.5703125" style="264" bestFit="1" customWidth="1"/>
    <col min="4367" max="4372" width="9.140625" style="264"/>
    <col min="4373" max="4373" width="9.28515625" style="264" bestFit="1" customWidth="1"/>
    <col min="4374" max="4374" width="11.140625" style="264" bestFit="1" customWidth="1"/>
    <col min="4375" max="4608" width="9.140625" style="264"/>
    <col min="4609" max="4609" width="8.140625" style="264" customWidth="1"/>
    <col min="4610" max="4610" width="25.140625" style="264" customWidth="1"/>
    <col min="4611" max="4620" width="15.85546875" style="264" customWidth="1"/>
    <col min="4621" max="4621" width="16.85546875" style="264" customWidth="1"/>
    <col min="4622" max="4622" width="14.5703125" style="264" bestFit="1" customWidth="1"/>
    <col min="4623" max="4628" width="9.140625" style="264"/>
    <col min="4629" max="4629" width="9.28515625" style="264" bestFit="1" customWidth="1"/>
    <col min="4630" max="4630" width="11.140625" style="264" bestFit="1" customWidth="1"/>
    <col min="4631" max="4864" width="9.140625" style="264"/>
    <col min="4865" max="4865" width="8.140625" style="264" customWidth="1"/>
    <col min="4866" max="4866" width="25.140625" style="264" customWidth="1"/>
    <col min="4867" max="4876" width="15.85546875" style="264" customWidth="1"/>
    <col min="4877" max="4877" width="16.85546875" style="264" customWidth="1"/>
    <col min="4878" max="4878" width="14.5703125" style="264" bestFit="1" customWidth="1"/>
    <col min="4879" max="4884" width="9.140625" style="264"/>
    <col min="4885" max="4885" width="9.28515625" style="264" bestFit="1" customWidth="1"/>
    <col min="4886" max="4886" width="11.140625" style="264" bestFit="1" customWidth="1"/>
    <col min="4887" max="5120" width="9.140625" style="264"/>
    <col min="5121" max="5121" width="8.140625" style="264" customWidth="1"/>
    <col min="5122" max="5122" width="25.140625" style="264" customWidth="1"/>
    <col min="5123" max="5132" width="15.85546875" style="264" customWidth="1"/>
    <col min="5133" max="5133" width="16.85546875" style="264" customWidth="1"/>
    <col min="5134" max="5134" width="14.5703125" style="264" bestFit="1" customWidth="1"/>
    <col min="5135" max="5140" width="9.140625" style="264"/>
    <col min="5141" max="5141" width="9.28515625" style="264" bestFit="1" customWidth="1"/>
    <col min="5142" max="5142" width="11.140625" style="264" bestFit="1" customWidth="1"/>
    <col min="5143" max="5376" width="9.140625" style="264"/>
    <col min="5377" max="5377" width="8.140625" style="264" customWidth="1"/>
    <col min="5378" max="5378" width="25.140625" style="264" customWidth="1"/>
    <col min="5379" max="5388" width="15.85546875" style="264" customWidth="1"/>
    <col min="5389" max="5389" width="16.85546875" style="264" customWidth="1"/>
    <col min="5390" max="5390" width="14.5703125" style="264" bestFit="1" customWidth="1"/>
    <col min="5391" max="5396" width="9.140625" style="264"/>
    <col min="5397" max="5397" width="9.28515625" style="264" bestFit="1" customWidth="1"/>
    <col min="5398" max="5398" width="11.140625" style="264" bestFit="1" customWidth="1"/>
    <col min="5399" max="5632" width="9.140625" style="264"/>
    <col min="5633" max="5633" width="8.140625" style="264" customWidth="1"/>
    <col min="5634" max="5634" width="25.140625" style="264" customWidth="1"/>
    <col min="5635" max="5644" width="15.85546875" style="264" customWidth="1"/>
    <col min="5645" max="5645" width="16.85546875" style="264" customWidth="1"/>
    <col min="5646" max="5646" width="14.5703125" style="264" bestFit="1" customWidth="1"/>
    <col min="5647" max="5652" width="9.140625" style="264"/>
    <col min="5653" max="5653" width="9.28515625" style="264" bestFit="1" customWidth="1"/>
    <col min="5654" max="5654" width="11.140625" style="264" bestFit="1" customWidth="1"/>
    <col min="5655" max="5888" width="9.140625" style="264"/>
    <col min="5889" max="5889" width="8.140625" style="264" customWidth="1"/>
    <col min="5890" max="5890" width="25.140625" style="264" customWidth="1"/>
    <col min="5891" max="5900" width="15.85546875" style="264" customWidth="1"/>
    <col min="5901" max="5901" width="16.85546875" style="264" customWidth="1"/>
    <col min="5902" max="5902" width="14.5703125" style="264" bestFit="1" customWidth="1"/>
    <col min="5903" max="5908" width="9.140625" style="264"/>
    <col min="5909" max="5909" width="9.28515625" style="264" bestFit="1" customWidth="1"/>
    <col min="5910" max="5910" width="11.140625" style="264" bestFit="1" customWidth="1"/>
    <col min="5911" max="6144" width="9.140625" style="264"/>
    <col min="6145" max="6145" width="8.140625" style="264" customWidth="1"/>
    <col min="6146" max="6146" width="25.140625" style="264" customWidth="1"/>
    <col min="6147" max="6156" width="15.85546875" style="264" customWidth="1"/>
    <col min="6157" max="6157" width="16.85546875" style="264" customWidth="1"/>
    <col min="6158" max="6158" width="14.5703125" style="264" bestFit="1" customWidth="1"/>
    <col min="6159" max="6164" width="9.140625" style="264"/>
    <col min="6165" max="6165" width="9.28515625" style="264" bestFit="1" customWidth="1"/>
    <col min="6166" max="6166" width="11.140625" style="264" bestFit="1" customWidth="1"/>
    <col min="6167" max="6400" width="9.140625" style="264"/>
    <col min="6401" max="6401" width="8.140625" style="264" customWidth="1"/>
    <col min="6402" max="6402" width="25.140625" style="264" customWidth="1"/>
    <col min="6403" max="6412" width="15.85546875" style="264" customWidth="1"/>
    <col min="6413" max="6413" width="16.85546875" style="264" customWidth="1"/>
    <col min="6414" max="6414" width="14.5703125" style="264" bestFit="1" customWidth="1"/>
    <col min="6415" max="6420" width="9.140625" style="264"/>
    <col min="6421" max="6421" width="9.28515625" style="264" bestFit="1" customWidth="1"/>
    <col min="6422" max="6422" width="11.140625" style="264" bestFit="1" customWidth="1"/>
    <col min="6423" max="6656" width="9.140625" style="264"/>
    <col min="6657" max="6657" width="8.140625" style="264" customWidth="1"/>
    <col min="6658" max="6658" width="25.140625" style="264" customWidth="1"/>
    <col min="6659" max="6668" width="15.85546875" style="264" customWidth="1"/>
    <col min="6669" max="6669" width="16.85546875" style="264" customWidth="1"/>
    <col min="6670" max="6670" width="14.5703125" style="264" bestFit="1" customWidth="1"/>
    <col min="6671" max="6676" width="9.140625" style="264"/>
    <col min="6677" max="6677" width="9.28515625" style="264" bestFit="1" customWidth="1"/>
    <col min="6678" max="6678" width="11.140625" style="264" bestFit="1" customWidth="1"/>
    <col min="6679" max="6912" width="9.140625" style="264"/>
    <col min="6913" max="6913" width="8.140625" style="264" customWidth="1"/>
    <col min="6914" max="6914" width="25.140625" style="264" customWidth="1"/>
    <col min="6915" max="6924" width="15.85546875" style="264" customWidth="1"/>
    <col min="6925" max="6925" width="16.85546875" style="264" customWidth="1"/>
    <col min="6926" max="6926" width="14.5703125" style="264" bestFit="1" customWidth="1"/>
    <col min="6927" max="6932" width="9.140625" style="264"/>
    <col min="6933" max="6933" width="9.28515625" style="264" bestFit="1" customWidth="1"/>
    <col min="6934" max="6934" width="11.140625" style="264" bestFit="1" customWidth="1"/>
    <col min="6935" max="7168" width="9.140625" style="264"/>
    <col min="7169" max="7169" width="8.140625" style="264" customWidth="1"/>
    <col min="7170" max="7170" width="25.140625" style="264" customWidth="1"/>
    <col min="7171" max="7180" width="15.85546875" style="264" customWidth="1"/>
    <col min="7181" max="7181" width="16.85546875" style="264" customWidth="1"/>
    <col min="7182" max="7182" width="14.5703125" style="264" bestFit="1" customWidth="1"/>
    <col min="7183" max="7188" width="9.140625" style="264"/>
    <col min="7189" max="7189" width="9.28515625" style="264" bestFit="1" customWidth="1"/>
    <col min="7190" max="7190" width="11.140625" style="264" bestFit="1" customWidth="1"/>
    <col min="7191" max="7424" width="9.140625" style="264"/>
    <col min="7425" max="7425" width="8.140625" style="264" customWidth="1"/>
    <col min="7426" max="7426" width="25.140625" style="264" customWidth="1"/>
    <col min="7427" max="7436" width="15.85546875" style="264" customWidth="1"/>
    <col min="7437" max="7437" width="16.85546875" style="264" customWidth="1"/>
    <col min="7438" max="7438" width="14.5703125" style="264" bestFit="1" customWidth="1"/>
    <col min="7439" max="7444" width="9.140625" style="264"/>
    <col min="7445" max="7445" width="9.28515625" style="264" bestFit="1" customWidth="1"/>
    <col min="7446" max="7446" width="11.140625" style="264" bestFit="1" customWidth="1"/>
    <col min="7447" max="7680" width="9.140625" style="264"/>
    <col min="7681" max="7681" width="8.140625" style="264" customWidth="1"/>
    <col min="7682" max="7682" width="25.140625" style="264" customWidth="1"/>
    <col min="7683" max="7692" width="15.85546875" style="264" customWidth="1"/>
    <col min="7693" max="7693" width="16.85546875" style="264" customWidth="1"/>
    <col min="7694" max="7694" width="14.5703125" style="264" bestFit="1" customWidth="1"/>
    <col min="7695" max="7700" width="9.140625" style="264"/>
    <col min="7701" max="7701" width="9.28515625" style="264" bestFit="1" customWidth="1"/>
    <col min="7702" max="7702" width="11.140625" style="264" bestFit="1" customWidth="1"/>
    <col min="7703" max="7936" width="9.140625" style="264"/>
    <col min="7937" max="7937" width="8.140625" style="264" customWidth="1"/>
    <col min="7938" max="7938" width="25.140625" style="264" customWidth="1"/>
    <col min="7939" max="7948" width="15.85546875" style="264" customWidth="1"/>
    <col min="7949" max="7949" width="16.85546875" style="264" customWidth="1"/>
    <col min="7950" max="7950" width="14.5703125" style="264" bestFit="1" customWidth="1"/>
    <col min="7951" max="7956" width="9.140625" style="264"/>
    <col min="7957" max="7957" width="9.28515625" style="264" bestFit="1" customWidth="1"/>
    <col min="7958" max="7958" width="11.140625" style="264" bestFit="1" customWidth="1"/>
    <col min="7959" max="8192" width="9.140625" style="264"/>
    <col min="8193" max="8193" width="8.140625" style="264" customWidth="1"/>
    <col min="8194" max="8194" width="25.140625" style="264" customWidth="1"/>
    <col min="8195" max="8204" width="15.85546875" style="264" customWidth="1"/>
    <col min="8205" max="8205" width="16.85546875" style="264" customWidth="1"/>
    <col min="8206" max="8206" width="14.5703125" style="264" bestFit="1" customWidth="1"/>
    <col min="8207" max="8212" width="9.140625" style="264"/>
    <col min="8213" max="8213" width="9.28515625" style="264" bestFit="1" customWidth="1"/>
    <col min="8214" max="8214" width="11.140625" style="264" bestFit="1" customWidth="1"/>
    <col min="8215" max="8448" width="9.140625" style="264"/>
    <col min="8449" max="8449" width="8.140625" style="264" customWidth="1"/>
    <col min="8450" max="8450" width="25.140625" style="264" customWidth="1"/>
    <col min="8451" max="8460" width="15.85546875" style="264" customWidth="1"/>
    <col min="8461" max="8461" width="16.85546875" style="264" customWidth="1"/>
    <col min="8462" max="8462" width="14.5703125" style="264" bestFit="1" customWidth="1"/>
    <col min="8463" max="8468" width="9.140625" style="264"/>
    <col min="8469" max="8469" width="9.28515625" style="264" bestFit="1" customWidth="1"/>
    <col min="8470" max="8470" width="11.140625" style="264" bestFit="1" customWidth="1"/>
    <col min="8471" max="8704" width="9.140625" style="264"/>
    <col min="8705" max="8705" width="8.140625" style="264" customWidth="1"/>
    <col min="8706" max="8706" width="25.140625" style="264" customWidth="1"/>
    <col min="8707" max="8716" width="15.85546875" style="264" customWidth="1"/>
    <col min="8717" max="8717" width="16.85546875" style="264" customWidth="1"/>
    <col min="8718" max="8718" width="14.5703125" style="264" bestFit="1" customWidth="1"/>
    <col min="8719" max="8724" width="9.140625" style="264"/>
    <col min="8725" max="8725" width="9.28515625" style="264" bestFit="1" customWidth="1"/>
    <col min="8726" max="8726" width="11.140625" style="264" bestFit="1" customWidth="1"/>
    <col min="8727" max="8960" width="9.140625" style="264"/>
    <col min="8961" max="8961" width="8.140625" style="264" customWidth="1"/>
    <col min="8962" max="8962" width="25.140625" style="264" customWidth="1"/>
    <col min="8963" max="8972" width="15.85546875" style="264" customWidth="1"/>
    <col min="8973" max="8973" width="16.85546875" style="264" customWidth="1"/>
    <col min="8974" max="8974" width="14.5703125" style="264" bestFit="1" customWidth="1"/>
    <col min="8975" max="8980" width="9.140625" style="264"/>
    <col min="8981" max="8981" width="9.28515625" style="264" bestFit="1" customWidth="1"/>
    <col min="8982" max="8982" width="11.140625" style="264" bestFit="1" customWidth="1"/>
    <col min="8983" max="9216" width="9.140625" style="264"/>
    <col min="9217" max="9217" width="8.140625" style="264" customWidth="1"/>
    <col min="9218" max="9218" width="25.140625" style="264" customWidth="1"/>
    <col min="9219" max="9228" width="15.85546875" style="264" customWidth="1"/>
    <col min="9229" max="9229" width="16.85546875" style="264" customWidth="1"/>
    <col min="9230" max="9230" width="14.5703125" style="264" bestFit="1" customWidth="1"/>
    <col min="9231" max="9236" width="9.140625" style="264"/>
    <col min="9237" max="9237" width="9.28515625" style="264" bestFit="1" customWidth="1"/>
    <col min="9238" max="9238" width="11.140625" style="264" bestFit="1" customWidth="1"/>
    <col min="9239" max="9472" width="9.140625" style="264"/>
    <col min="9473" max="9473" width="8.140625" style="264" customWidth="1"/>
    <col min="9474" max="9474" width="25.140625" style="264" customWidth="1"/>
    <col min="9475" max="9484" width="15.85546875" style="264" customWidth="1"/>
    <col min="9485" max="9485" width="16.85546875" style="264" customWidth="1"/>
    <col min="9486" max="9486" width="14.5703125" style="264" bestFit="1" customWidth="1"/>
    <col min="9487" max="9492" width="9.140625" style="264"/>
    <col min="9493" max="9493" width="9.28515625" style="264" bestFit="1" customWidth="1"/>
    <col min="9494" max="9494" width="11.140625" style="264" bestFit="1" customWidth="1"/>
    <col min="9495" max="9728" width="9.140625" style="264"/>
    <col min="9729" max="9729" width="8.140625" style="264" customWidth="1"/>
    <col min="9730" max="9730" width="25.140625" style="264" customWidth="1"/>
    <col min="9731" max="9740" width="15.85546875" style="264" customWidth="1"/>
    <col min="9741" max="9741" width="16.85546875" style="264" customWidth="1"/>
    <col min="9742" max="9742" width="14.5703125" style="264" bestFit="1" customWidth="1"/>
    <col min="9743" max="9748" width="9.140625" style="264"/>
    <col min="9749" max="9749" width="9.28515625" style="264" bestFit="1" customWidth="1"/>
    <col min="9750" max="9750" width="11.140625" style="264" bestFit="1" customWidth="1"/>
    <col min="9751" max="9984" width="9.140625" style="264"/>
    <col min="9985" max="9985" width="8.140625" style="264" customWidth="1"/>
    <col min="9986" max="9986" width="25.140625" style="264" customWidth="1"/>
    <col min="9987" max="9996" width="15.85546875" style="264" customWidth="1"/>
    <col min="9997" max="9997" width="16.85546875" style="264" customWidth="1"/>
    <col min="9998" max="9998" width="14.5703125" style="264" bestFit="1" customWidth="1"/>
    <col min="9999" max="10004" width="9.140625" style="264"/>
    <col min="10005" max="10005" width="9.28515625" style="264" bestFit="1" customWidth="1"/>
    <col min="10006" max="10006" width="11.140625" style="264" bestFit="1" customWidth="1"/>
    <col min="10007" max="10240" width="9.140625" style="264"/>
    <col min="10241" max="10241" width="8.140625" style="264" customWidth="1"/>
    <col min="10242" max="10242" width="25.140625" style="264" customWidth="1"/>
    <col min="10243" max="10252" width="15.85546875" style="264" customWidth="1"/>
    <col min="10253" max="10253" width="16.85546875" style="264" customWidth="1"/>
    <col min="10254" max="10254" width="14.5703125" style="264" bestFit="1" customWidth="1"/>
    <col min="10255" max="10260" width="9.140625" style="264"/>
    <col min="10261" max="10261" width="9.28515625" style="264" bestFit="1" customWidth="1"/>
    <col min="10262" max="10262" width="11.140625" style="264" bestFit="1" customWidth="1"/>
    <col min="10263" max="10496" width="9.140625" style="264"/>
    <col min="10497" max="10497" width="8.140625" style="264" customWidth="1"/>
    <col min="10498" max="10498" width="25.140625" style="264" customWidth="1"/>
    <col min="10499" max="10508" width="15.85546875" style="264" customWidth="1"/>
    <col min="10509" max="10509" width="16.85546875" style="264" customWidth="1"/>
    <col min="10510" max="10510" width="14.5703125" style="264" bestFit="1" customWidth="1"/>
    <col min="10511" max="10516" width="9.140625" style="264"/>
    <col min="10517" max="10517" width="9.28515625" style="264" bestFit="1" customWidth="1"/>
    <col min="10518" max="10518" width="11.140625" style="264" bestFit="1" customWidth="1"/>
    <col min="10519" max="10752" width="9.140625" style="264"/>
    <col min="10753" max="10753" width="8.140625" style="264" customWidth="1"/>
    <col min="10754" max="10754" width="25.140625" style="264" customWidth="1"/>
    <col min="10755" max="10764" width="15.85546875" style="264" customWidth="1"/>
    <col min="10765" max="10765" width="16.85546875" style="264" customWidth="1"/>
    <col min="10766" max="10766" width="14.5703125" style="264" bestFit="1" customWidth="1"/>
    <col min="10767" max="10772" width="9.140625" style="264"/>
    <col min="10773" max="10773" width="9.28515625" style="264" bestFit="1" customWidth="1"/>
    <col min="10774" max="10774" width="11.140625" style="264" bestFit="1" customWidth="1"/>
    <col min="10775" max="11008" width="9.140625" style="264"/>
    <col min="11009" max="11009" width="8.140625" style="264" customWidth="1"/>
    <col min="11010" max="11010" width="25.140625" style="264" customWidth="1"/>
    <col min="11011" max="11020" width="15.85546875" style="264" customWidth="1"/>
    <col min="11021" max="11021" width="16.85546875" style="264" customWidth="1"/>
    <col min="11022" max="11022" width="14.5703125" style="264" bestFit="1" customWidth="1"/>
    <col min="11023" max="11028" width="9.140625" style="264"/>
    <col min="11029" max="11029" width="9.28515625" style="264" bestFit="1" customWidth="1"/>
    <col min="11030" max="11030" width="11.140625" style="264" bestFit="1" customWidth="1"/>
    <col min="11031" max="11264" width="9.140625" style="264"/>
    <col min="11265" max="11265" width="8.140625" style="264" customWidth="1"/>
    <col min="11266" max="11266" width="25.140625" style="264" customWidth="1"/>
    <col min="11267" max="11276" width="15.85546875" style="264" customWidth="1"/>
    <col min="11277" max="11277" width="16.85546875" style="264" customWidth="1"/>
    <col min="11278" max="11278" width="14.5703125" style="264" bestFit="1" customWidth="1"/>
    <col min="11279" max="11284" width="9.140625" style="264"/>
    <col min="11285" max="11285" width="9.28515625" style="264" bestFit="1" customWidth="1"/>
    <col min="11286" max="11286" width="11.140625" style="264" bestFit="1" customWidth="1"/>
    <col min="11287" max="11520" width="9.140625" style="264"/>
    <col min="11521" max="11521" width="8.140625" style="264" customWidth="1"/>
    <col min="11522" max="11522" width="25.140625" style="264" customWidth="1"/>
    <col min="11523" max="11532" width="15.85546875" style="264" customWidth="1"/>
    <col min="11533" max="11533" width="16.85546875" style="264" customWidth="1"/>
    <col min="11534" max="11534" width="14.5703125" style="264" bestFit="1" customWidth="1"/>
    <col min="11535" max="11540" width="9.140625" style="264"/>
    <col min="11541" max="11541" width="9.28515625" style="264" bestFit="1" customWidth="1"/>
    <col min="11542" max="11542" width="11.140625" style="264" bestFit="1" customWidth="1"/>
    <col min="11543" max="11776" width="9.140625" style="264"/>
    <col min="11777" max="11777" width="8.140625" style="264" customWidth="1"/>
    <col min="11778" max="11778" width="25.140625" style="264" customWidth="1"/>
    <col min="11779" max="11788" width="15.85546875" style="264" customWidth="1"/>
    <col min="11789" max="11789" width="16.85546875" style="264" customWidth="1"/>
    <col min="11790" max="11790" width="14.5703125" style="264" bestFit="1" customWidth="1"/>
    <col min="11791" max="11796" width="9.140625" style="264"/>
    <col min="11797" max="11797" width="9.28515625" style="264" bestFit="1" customWidth="1"/>
    <col min="11798" max="11798" width="11.140625" style="264" bestFit="1" customWidth="1"/>
    <col min="11799" max="12032" width="9.140625" style="264"/>
    <col min="12033" max="12033" width="8.140625" style="264" customWidth="1"/>
    <col min="12034" max="12034" width="25.140625" style="264" customWidth="1"/>
    <col min="12035" max="12044" width="15.85546875" style="264" customWidth="1"/>
    <col min="12045" max="12045" width="16.85546875" style="264" customWidth="1"/>
    <col min="12046" max="12046" width="14.5703125" style="264" bestFit="1" customWidth="1"/>
    <col min="12047" max="12052" width="9.140625" style="264"/>
    <col min="12053" max="12053" width="9.28515625" style="264" bestFit="1" customWidth="1"/>
    <col min="12054" max="12054" width="11.140625" style="264" bestFit="1" customWidth="1"/>
    <col min="12055" max="12288" width="9.140625" style="264"/>
    <col min="12289" max="12289" width="8.140625" style="264" customWidth="1"/>
    <col min="12290" max="12290" width="25.140625" style="264" customWidth="1"/>
    <col min="12291" max="12300" width="15.85546875" style="264" customWidth="1"/>
    <col min="12301" max="12301" width="16.85546875" style="264" customWidth="1"/>
    <col min="12302" max="12302" width="14.5703125" style="264" bestFit="1" customWidth="1"/>
    <col min="12303" max="12308" width="9.140625" style="264"/>
    <col min="12309" max="12309" width="9.28515625" style="264" bestFit="1" customWidth="1"/>
    <col min="12310" max="12310" width="11.140625" style="264" bestFit="1" customWidth="1"/>
    <col min="12311" max="12544" width="9.140625" style="264"/>
    <col min="12545" max="12545" width="8.140625" style="264" customWidth="1"/>
    <col min="12546" max="12546" width="25.140625" style="264" customWidth="1"/>
    <col min="12547" max="12556" width="15.85546875" style="264" customWidth="1"/>
    <col min="12557" max="12557" width="16.85546875" style="264" customWidth="1"/>
    <col min="12558" max="12558" width="14.5703125" style="264" bestFit="1" customWidth="1"/>
    <col min="12559" max="12564" width="9.140625" style="264"/>
    <col min="12565" max="12565" width="9.28515625" style="264" bestFit="1" customWidth="1"/>
    <col min="12566" max="12566" width="11.140625" style="264" bestFit="1" customWidth="1"/>
    <col min="12567" max="12800" width="9.140625" style="264"/>
    <col min="12801" max="12801" width="8.140625" style="264" customWidth="1"/>
    <col min="12802" max="12802" width="25.140625" style="264" customWidth="1"/>
    <col min="12803" max="12812" width="15.85546875" style="264" customWidth="1"/>
    <col min="12813" max="12813" width="16.85546875" style="264" customWidth="1"/>
    <col min="12814" max="12814" width="14.5703125" style="264" bestFit="1" customWidth="1"/>
    <col min="12815" max="12820" width="9.140625" style="264"/>
    <col min="12821" max="12821" width="9.28515625" style="264" bestFit="1" customWidth="1"/>
    <col min="12822" max="12822" width="11.140625" style="264" bestFit="1" customWidth="1"/>
    <col min="12823" max="13056" width="9.140625" style="264"/>
    <col min="13057" max="13057" width="8.140625" style="264" customWidth="1"/>
    <col min="13058" max="13058" width="25.140625" style="264" customWidth="1"/>
    <col min="13059" max="13068" width="15.85546875" style="264" customWidth="1"/>
    <col min="13069" max="13069" width="16.85546875" style="264" customWidth="1"/>
    <col min="13070" max="13070" width="14.5703125" style="264" bestFit="1" customWidth="1"/>
    <col min="13071" max="13076" width="9.140625" style="264"/>
    <col min="13077" max="13077" width="9.28515625" style="264" bestFit="1" customWidth="1"/>
    <col min="13078" max="13078" width="11.140625" style="264" bestFit="1" customWidth="1"/>
    <col min="13079" max="13312" width="9.140625" style="264"/>
    <col min="13313" max="13313" width="8.140625" style="264" customWidth="1"/>
    <col min="13314" max="13314" width="25.140625" style="264" customWidth="1"/>
    <col min="13315" max="13324" width="15.85546875" style="264" customWidth="1"/>
    <col min="13325" max="13325" width="16.85546875" style="264" customWidth="1"/>
    <col min="13326" max="13326" width="14.5703125" style="264" bestFit="1" customWidth="1"/>
    <col min="13327" max="13332" width="9.140625" style="264"/>
    <col min="13333" max="13333" width="9.28515625" style="264" bestFit="1" customWidth="1"/>
    <col min="13334" max="13334" width="11.140625" style="264" bestFit="1" customWidth="1"/>
    <col min="13335" max="13568" width="9.140625" style="264"/>
    <col min="13569" max="13569" width="8.140625" style="264" customWidth="1"/>
    <col min="13570" max="13570" width="25.140625" style="264" customWidth="1"/>
    <col min="13571" max="13580" width="15.85546875" style="264" customWidth="1"/>
    <col min="13581" max="13581" width="16.85546875" style="264" customWidth="1"/>
    <col min="13582" max="13582" width="14.5703125" style="264" bestFit="1" customWidth="1"/>
    <col min="13583" max="13588" width="9.140625" style="264"/>
    <col min="13589" max="13589" width="9.28515625" style="264" bestFit="1" customWidth="1"/>
    <col min="13590" max="13590" width="11.140625" style="264" bestFit="1" customWidth="1"/>
    <col min="13591" max="13824" width="9.140625" style="264"/>
    <col min="13825" max="13825" width="8.140625" style="264" customWidth="1"/>
    <col min="13826" max="13826" width="25.140625" style="264" customWidth="1"/>
    <col min="13827" max="13836" width="15.85546875" style="264" customWidth="1"/>
    <col min="13837" max="13837" width="16.85546875" style="264" customWidth="1"/>
    <col min="13838" max="13838" width="14.5703125" style="264" bestFit="1" customWidth="1"/>
    <col min="13839" max="13844" width="9.140625" style="264"/>
    <col min="13845" max="13845" width="9.28515625" style="264" bestFit="1" customWidth="1"/>
    <col min="13846" max="13846" width="11.140625" style="264" bestFit="1" customWidth="1"/>
    <col min="13847" max="14080" width="9.140625" style="264"/>
    <col min="14081" max="14081" width="8.140625" style="264" customWidth="1"/>
    <col min="14082" max="14082" width="25.140625" style="264" customWidth="1"/>
    <col min="14083" max="14092" width="15.85546875" style="264" customWidth="1"/>
    <col min="14093" max="14093" width="16.85546875" style="264" customWidth="1"/>
    <col min="14094" max="14094" width="14.5703125" style="264" bestFit="1" customWidth="1"/>
    <col min="14095" max="14100" width="9.140625" style="264"/>
    <col min="14101" max="14101" width="9.28515625" style="264" bestFit="1" customWidth="1"/>
    <col min="14102" max="14102" width="11.140625" style="264" bestFit="1" customWidth="1"/>
    <col min="14103" max="14336" width="9.140625" style="264"/>
    <col min="14337" max="14337" width="8.140625" style="264" customWidth="1"/>
    <col min="14338" max="14338" width="25.140625" style="264" customWidth="1"/>
    <col min="14339" max="14348" width="15.85546875" style="264" customWidth="1"/>
    <col min="14349" max="14349" width="16.85546875" style="264" customWidth="1"/>
    <col min="14350" max="14350" width="14.5703125" style="264" bestFit="1" customWidth="1"/>
    <col min="14351" max="14356" width="9.140625" style="264"/>
    <col min="14357" max="14357" width="9.28515625" style="264" bestFit="1" customWidth="1"/>
    <col min="14358" max="14358" width="11.140625" style="264" bestFit="1" customWidth="1"/>
    <col min="14359" max="14592" width="9.140625" style="264"/>
    <col min="14593" max="14593" width="8.140625" style="264" customWidth="1"/>
    <col min="14594" max="14594" width="25.140625" style="264" customWidth="1"/>
    <col min="14595" max="14604" width="15.85546875" style="264" customWidth="1"/>
    <col min="14605" max="14605" width="16.85546875" style="264" customWidth="1"/>
    <col min="14606" max="14606" width="14.5703125" style="264" bestFit="1" customWidth="1"/>
    <col min="14607" max="14612" width="9.140625" style="264"/>
    <col min="14613" max="14613" width="9.28515625" style="264" bestFit="1" customWidth="1"/>
    <col min="14614" max="14614" width="11.140625" style="264" bestFit="1" customWidth="1"/>
    <col min="14615" max="14848" width="9.140625" style="264"/>
    <col min="14849" max="14849" width="8.140625" style="264" customWidth="1"/>
    <col min="14850" max="14850" width="25.140625" style="264" customWidth="1"/>
    <col min="14851" max="14860" width="15.85546875" style="264" customWidth="1"/>
    <col min="14861" max="14861" width="16.85546875" style="264" customWidth="1"/>
    <col min="14862" max="14862" width="14.5703125" style="264" bestFit="1" customWidth="1"/>
    <col min="14863" max="14868" width="9.140625" style="264"/>
    <col min="14869" max="14869" width="9.28515625" style="264" bestFit="1" customWidth="1"/>
    <col min="14870" max="14870" width="11.140625" style="264" bestFit="1" customWidth="1"/>
    <col min="14871" max="15104" width="9.140625" style="264"/>
    <col min="15105" max="15105" width="8.140625" style="264" customWidth="1"/>
    <col min="15106" max="15106" width="25.140625" style="264" customWidth="1"/>
    <col min="15107" max="15116" width="15.85546875" style="264" customWidth="1"/>
    <col min="15117" max="15117" width="16.85546875" style="264" customWidth="1"/>
    <col min="15118" max="15118" width="14.5703125" style="264" bestFit="1" customWidth="1"/>
    <col min="15119" max="15124" width="9.140625" style="264"/>
    <col min="15125" max="15125" width="9.28515625" style="264" bestFit="1" customWidth="1"/>
    <col min="15126" max="15126" width="11.140625" style="264" bestFit="1" customWidth="1"/>
    <col min="15127" max="15360" width="9.140625" style="264"/>
    <col min="15361" max="15361" width="8.140625" style="264" customWidth="1"/>
    <col min="15362" max="15362" width="25.140625" style="264" customWidth="1"/>
    <col min="15363" max="15372" width="15.85546875" style="264" customWidth="1"/>
    <col min="15373" max="15373" width="16.85546875" style="264" customWidth="1"/>
    <col min="15374" max="15374" width="14.5703125" style="264" bestFit="1" customWidth="1"/>
    <col min="15375" max="15380" width="9.140625" style="264"/>
    <col min="15381" max="15381" width="9.28515625" style="264" bestFit="1" customWidth="1"/>
    <col min="15382" max="15382" width="11.140625" style="264" bestFit="1" customWidth="1"/>
    <col min="15383" max="15616" width="9.140625" style="264"/>
    <col min="15617" max="15617" width="8.140625" style="264" customWidth="1"/>
    <col min="15618" max="15618" width="25.140625" style="264" customWidth="1"/>
    <col min="15619" max="15628" width="15.85546875" style="264" customWidth="1"/>
    <col min="15629" max="15629" width="16.85546875" style="264" customWidth="1"/>
    <col min="15630" max="15630" width="14.5703125" style="264" bestFit="1" customWidth="1"/>
    <col min="15631" max="15636" width="9.140625" style="264"/>
    <col min="15637" max="15637" width="9.28515625" style="264" bestFit="1" customWidth="1"/>
    <col min="15638" max="15638" width="11.140625" style="264" bestFit="1" customWidth="1"/>
    <col min="15639" max="15872" width="9.140625" style="264"/>
    <col min="15873" max="15873" width="8.140625" style="264" customWidth="1"/>
    <col min="15874" max="15874" width="25.140625" style="264" customWidth="1"/>
    <col min="15875" max="15884" width="15.85546875" style="264" customWidth="1"/>
    <col min="15885" max="15885" width="16.85546875" style="264" customWidth="1"/>
    <col min="15886" max="15886" width="14.5703125" style="264" bestFit="1" customWidth="1"/>
    <col min="15887" max="15892" width="9.140625" style="264"/>
    <col min="15893" max="15893" width="9.28515625" style="264" bestFit="1" customWidth="1"/>
    <col min="15894" max="15894" width="11.140625" style="264" bestFit="1" customWidth="1"/>
    <col min="15895" max="16128" width="9.140625" style="264"/>
    <col min="16129" max="16129" width="8.140625" style="264" customWidth="1"/>
    <col min="16130" max="16130" width="25.140625" style="264" customWidth="1"/>
    <col min="16131" max="16140" width="15.85546875" style="264" customWidth="1"/>
    <col min="16141" max="16141" width="16.85546875" style="264" customWidth="1"/>
    <col min="16142" max="16142" width="14.5703125" style="264" bestFit="1" customWidth="1"/>
    <col min="16143" max="16148" width="9.140625" style="264"/>
    <col min="16149" max="16149" width="9.28515625" style="264" bestFit="1" customWidth="1"/>
    <col min="16150" max="16150" width="11.140625" style="264" bestFit="1" customWidth="1"/>
    <col min="16151" max="16384" width="9.140625" style="264"/>
  </cols>
  <sheetData>
    <row r="2" spans="2:14" ht="21.75" customHeight="1">
      <c r="B2" s="945" t="s">
        <v>235</v>
      </c>
      <c r="C2" s="946"/>
      <c r="D2" s="946"/>
      <c r="E2" s="946"/>
      <c r="F2" s="946"/>
      <c r="G2" s="946"/>
      <c r="H2" s="946"/>
      <c r="I2" s="263"/>
      <c r="J2" s="263"/>
      <c r="K2" s="263"/>
      <c r="L2" s="263"/>
    </row>
    <row r="3" spans="2:14"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</row>
    <row r="4" spans="2:14">
      <c r="B4" s="263"/>
      <c r="C4" s="263"/>
      <c r="D4" s="263"/>
      <c r="E4" s="263"/>
      <c r="F4" s="263"/>
      <c r="G4" s="265"/>
      <c r="H4" s="263"/>
      <c r="I4" s="263"/>
      <c r="J4" s="263"/>
      <c r="K4" s="263"/>
      <c r="L4" s="263"/>
    </row>
    <row r="5" spans="2:14" ht="14.25" customHeight="1">
      <c r="B5" s="947" t="s">
        <v>236</v>
      </c>
      <c r="C5" s="948" t="s">
        <v>237</v>
      </c>
      <c r="D5" s="948" t="s">
        <v>238</v>
      </c>
      <c r="E5" s="948"/>
      <c r="F5" s="948"/>
      <c r="G5" s="948"/>
      <c r="H5" s="948"/>
      <c r="I5" s="263"/>
      <c r="J5" s="263"/>
      <c r="K5" s="263"/>
      <c r="L5" s="263"/>
    </row>
    <row r="6" spans="2:14">
      <c r="B6" s="947"/>
      <c r="C6" s="948"/>
      <c r="D6" s="947" t="s">
        <v>239</v>
      </c>
      <c r="E6" s="947"/>
      <c r="F6" s="947" t="s">
        <v>240</v>
      </c>
      <c r="G6" s="947"/>
      <c r="H6" s="947"/>
      <c r="I6" s="263"/>
      <c r="J6" s="263"/>
      <c r="K6" s="263"/>
      <c r="L6" s="263"/>
    </row>
    <row r="7" spans="2:14" ht="74.25" customHeight="1">
      <c r="B7" s="947"/>
      <c r="C7" s="948"/>
      <c r="D7" s="14" t="s">
        <v>241</v>
      </c>
      <c r="E7" s="14" t="s">
        <v>242</v>
      </c>
      <c r="F7" s="6" t="s">
        <v>243</v>
      </c>
      <c r="G7" s="6" t="s">
        <v>244</v>
      </c>
      <c r="H7" s="14" t="s">
        <v>245</v>
      </c>
      <c r="I7" s="263"/>
      <c r="J7" s="263"/>
      <c r="K7" s="263"/>
      <c r="L7" s="263"/>
      <c r="N7"/>
    </row>
    <row r="8" spans="2:14" ht="23.25" customHeight="1">
      <c r="B8" s="7" t="s">
        <v>246</v>
      </c>
      <c r="C8" s="78">
        <v>595319.51965999987</v>
      </c>
      <c r="D8" s="78">
        <v>19429.849190000001</v>
      </c>
      <c r="E8" s="78">
        <v>575889.67047000001</v>
      </c>
      <c r="F8" s="78">
        <v>403686.08539000008</v>
      </c>
      <c r="G8" s="78">
        <v>157999.50866999992</v>
      </c>
      <c r="H8" s="78">
        <v>14204.076410000001</v>
      </c>
      <c r="I8" s="266"/>
      <c r="J8" s="267"/>
      <c r="K8" s="268"/>
      <c r="L8" s="268"/>
      <c r="N8"/>
    </row>
    <row r="9" spans="2:14" ht="23.25" customHeight="1">
      <c r="B9" s="7" t="s">
        <v>247</v>
      </c>
      <c r="C9" s="78">
        <v>647672.49306000001</v>
      </c>
      <c r="D9" s="78">
        <v>67201.788560000015</v>
      </c>
      <c r="E9" s="78">
        <v>580470.70449999999</v>
      </c>
      <c r="F9" s="78">
        <v>408911.4647500001</v>
      </c>
      <c r="G9" s="78">
        <v>157330.39604000002</v>
      </c>
      <c r="H9" s="78">
        <v>14228.843709999997</v>
      </c>
      <c r="I9" s="266"/>
      <c r="J9" s="267"/>
      <c r="K9" s="263"/>
      <c r="L9" s="263"/>
      <c r="N9"/>
    </row>
    <row r="10" spans="2:14" ht="23.25" customHeight="1">
      <c r="B10" s="7" t="s">
        <v>248</v>
      </c>
      <c r="C10" s="78">
        <v>595223.28997999988</v>
      </c>
      <c r="D10" s="78">
        <v>2730.3521400000022</v>
      </c>
      <c r="E10" s="78">
        <v>592492.93784000003</v>
      </c>
      <c r="F10" s="78">
        <v>419940.86088000017</v>
      </c>
      <c r="G10" s="78">
        <v>157645.70925000007</v>
      </c>
      <c r="H10" s="78">
        <v>14906.36771</v>
      </c>
      <c r="I10" s="266"/>
      <c r="J10" s="269"/>
      <c r="K10" s="269"/>
      <c r="L10" s="269"/>
      <c r="N10"/>
    </row>
    <row r="11" spans="2:14" ht="23.25" customHeight="1">
      <c r="B11" s="7" t="s">
        <v>249</v>
      </c>
      <c r="C11" s="78">
        <v>621116.02786999964</v>
      </c>
      <c r="D11" s="78">
        <v>21644.440770000005</v>
      </c>
      <c r="E11" s="78">
        <v>599471.5871</v>
      </c>
      <c r="F11" s="78">
        <v>425949.91676999995</v>
      </c>
      <c r="G11" s="78">
        <v>157828.77419999996</v>
      </c>
      <c r="H11" s="78">
        <v>15692.896129999997</v>
      </c>
      <c r="I11" s="266"/>
      <c r="J11" s="269"/>
      <c r="K11" s="269"/>
      <c r="L11" s="269"/>
      <c r="N11"/>
    </row>
    <row r="12" spans="2:14" ht="23.25" customHeight="1">
      <c r="B12" s="7" t="s">
        <v>250</v>
      </c>
      <c r="C12" s="78">
        <v>645002.68108000001</v>
      </c>
      <c r="D12" s="78">
        <v>48469.900510000007</v>
      </c>
      <c r="E12" s="78">
        <v>596532.78057000006</v>
      </c>
      <c r="F12" s="78">
        <v>420726.08893000003</v>
      </c>
      <c r="G12" s="78">
        <v>159778.28034</v>
      </c>
      <c r="H12" s="78">
        <v>16028.5</v>
      </c>
      <c r="I12" s="266"/>
      <c r="J12" s="269"/>
      <c r="K12" s="269"/>
      <c r="L12" s="269"/>
      <c r="N12"/>
    </row>
    <row r="13" spans="2:14" ht="23.25" customHeight="1">
      <c r="B13" s="7" t="s">
        <v>251</v>
      </c>
      <c r="C13" s="78">
        <v>657829.44438999996</v>
      </c>
      <c r="D13" s="78">
        <v>56312.737329999996</v>
      </c>
      <c r="E13" s="78">
        <v>601516.70706000016</v>
      </c>
      <c r="F13" s="78">
        <v>421703.08745000005</v>
      </c>
      <c r="G13" s="78">
        <v>163199</v>
      </c>
      <c r="H13" s="78">
        <v>16613.961520000004</v>
      </c>
      <c r="I13" s="266"/>
      <c r="J13" s="269"/>
      <c r="K13" s="269"/>
      <c r="L13" s="269"/>
      <c r="N13"/>
    </row>
    <row r="14" spans="2:14" ht="23.25" customHeight="1">
      <c r="B14" s="7" t="s">
        <v>252</v>
      </c>
      <c r="C14" s="78">
        <v>664077.94732999988</v>
      </c>
      <c r="D14" s="78">
        <v>37580.092730000004</v>
      </c>
      <c r="E14" s="78">
        <v>626497.85459999973</v>
      </c>
      <c r="F14" s="78">
        <v>444058.04179999989</v>
      </c>
      <c r="G14" s="78">
        <v>165533.38014999998</v>
      </c>
      <c r="H14" s="78">
        <v>16906.432649999995</v>
      </c>
      <c r="I14" s="266"/>
      <c r="J14" s="269"/>
      <c r="K14" s="269"/>
      <c r="L14" s="269"/>
      <c r="N14"/>
    </row>
    <row r="15" spans="2:14" ht="23.25" customHeight="1">
      <c r="B15" s="7" t="s">
        <v>253</v>
      </c>
      <c r="C15" s="78">
        <v>683016.23538000009</v>
      </c>
      <c r="D15" s="78">
        <v>48734.40245999999</v>
      </c>
      <c r="E15" s="78">
        <v>634281.83291999996</v>
      </c>
      <c r="F15" s="78">
        <v>445723.37046000012</v>
      </c>
      <c r="G15" s="78">
        <v>171054.56776000003</v>
      </c>
      <c r="H15" s="78">
        <v>17503.894700000001</v>
      </c>
      <c r="I15" s="266"/>
      <c r="J15" s="269"/>
      <c r="K15" s="269"/>
      <c r="L15" s="269"/>
      <c r="N15"/>
    </row>
    <row r="16" spans="2:14" ht="23.25" customHeight="1">
      <c r="B16" s="7" t="s">
        <v>254</v>
      </c>
      <c r="C16" s="78">
        <v>685952.28497999988</v>
      </c>
      <c r="D16" s="78">
        <v>38029.79755000001</v>
      </c>
      <c r="E16" s="78">
        <v>647922.4874300001</v>
      </c>
      <c r="F16" s="78">
        <v>455190.07344999985</v>
      </c>
      <c r="G16" s="78">
        <v>174721.96629000001</v>
      </c>
      <c r="H16" s="78">
        <v>18010.447690000005</v>
      </c>
      <c r="I16" s="266"/>
      <c r="J16" s="269"/>
      <c r="K16" s="269"/>
      <c r="L16" s="269"/>
      <c r="N16"/>
    </row>
    <row r="17" spans="2:14" ht="23.25" customHeight="1">
      <c r="B17" s="7" t="s">
        <v>255</v>
      </c>
      <c r="C17" s="78">
        <v>683982.52964999992</v>
      </c>
      <c r="D17" s="78">
        <v>48062.79939</v>
      </c>
      <c r="E17" s="78">
        <v>635919.73025999987</v>
      </c>
      <c r="F17" s="78">
        <v>449122.94358000008</v>
      </c>
      <c r="G17" s="78">
        <v>171730.58940999996</v>
      </c>
      <c r="H17" s="78">
        <v>15066.197269999999</v>
      </c>
      <c r="I17" s="266"/>
      <c r="J17" s="269"/>
      <c r="K17" s="269"/>
      <c r="L17" s="269"/>
      <c r="N17"/>
    </row>
    <row r="18" spans="2:14" ht="23.25" customHeight="1">
      <c r="B18" s="7" t="s">
        <v>256</v>
      </c>
      <c r="C18" s="78">
        <v>653528.32368000003</v>
      </c>
      <c r="D18" s="78">
        <v>42187.611419999994</v>
      </c>
      <c r="E18" s="78">
        <v>611340.71225999971</v>
      </c>
      <c r="F18" s="78">
        <v>433800.12531999993</v>
      </c>
      <c r="G18" s="78">
        <v>163887.08079000009</v>
      </c>
      <c r="H18" s="78">
        <v>13653.506149999997</v>
      </c>
      <c r="I18" s="266"/>
      <c r="J18" s="269"/>
      <c r="K18" s="269"/>
      <c r="L18" s="269"/>
      <c r="N18"/>
    </row>
    <row r="19" spans="2:14" ht="23.25" customHeight="1">
      <c r="B19" s="511" t="s">
        <v>257</v>
      </c>
      <c r="C19" s="270"/>
      <c r="D19" s="270"/>
      <c r="E19" s="270"/>
      <c r="F19" s="270"/>
      <c r="G19" s="270"/>
      <c r="H19" s="271"/>
      <c r="I19" s="266"/>
      <c r="J19" s="272"/>
      <c r="K19" s="263"/>
      <c r="L19" s="263"/>
      <c r="N19"/>
    </row>
    <row r="20" spans="2:14" ht="23.25" customHeight="1">
      <c r="B20" s="263"/>
      <c r="C20" s="263"/>
      <c r="D20" s="263"/>
      <c r="E20" s="263"/>
      <c r="F20" s="268"/>
      <c r="G20" s="263"/>
      <c r="H20" s="273"/>
      <c r="I20" s="263"/>
      <c r="J20" s="263"/>
      <c r="K20" s="263"/>
      <c r="L20" s="263"/>
      <c r="N20"/>
    </row>
    <row r="21" spans="2:14" ht="23.25" customHeight="1">
      <c r="B21" s="274" t="s">
        <v>258</v>
      </c>
      <c r="C21" s="275"/>
      <c r="D21" s="275"/>
      <c r="E21" s="275"/>
      <c r="F21" s="275"/>
      <c r="G21" s="275"/>
      <c r="H21" s="275"/>
      <c r="I21" s="276"/>
      <c r="J21" s="276"/>
      <c r="K21" s="276"/>
      <c r="L21" s="276"/>
    </row>
    <row r="22" spans="2:14" ht="23.25" customHeight="1">
      <c r="B22" s="275"/>
      <c r="C22" s="275"/>
      <c r="D22" s="275"/>
      <c r="E22" s="275"/>
      <c r="F22" s="275"/>
      <c r="G22" s="275"/>
      <c r="H22" s="275"/>
      <c r="I22" s="512"/>
      <c r="J22" s="512"/>
      <c r="K22" s="512"/>
      <c r="L22" s="512"/>
    </row>
    <row r="23" spans="2:14" ht="38.25" customHeight="1">
      <c r="B23" s="513" t="s">
        <v>259</v>
      </c>
      <c r="C23" s="513" t="s">
        <v>260</v>
      </c>
      <c r="D23" s="513" t="s">
        <v>261</v>
      </c>
      <c r="E23" s="513" t="s">
        <v>262</v>
      </c>
      <c r="F23" s="513" t="s">
        <v>263</v>
      </c>
      <c r="G23" s="513" t="s">
        <v>264</v>
      </c>
      <c r="H23" s="513" t="s">
        <v>265</v>
      </c>
      <c r="I23" s="513" t="s">
        <v>266</v>
      </c>
      <c r="J23" s="513" t="s">
        <v>267</v>
      </c>
      <c r="K23" s="513" t="s">
        <v>268</v>
      </c>
      <c r="L23" s="513" t="s">
        <v>269</v>
      </c>
    </row>
    <row r="24" spans="2:14" ht="23.25" customHeight="1">
      <c r="B24" s="7" t="s">
        <v>270</v>
      </c>
      <c r="C24" s="514">
        <v>595319.51966000011</v>
      </c>
      <c r="D24" s="514">
        <v>55463.17914</v>
      </c>
      <c r="E24" s="514">
        <v>302437.50030999997</v>
      </c>
      <c r="F24" s="514">
        <v>97060.168650000021</v>
      </c>
      <c r="G24" s="514">
        <v>8499.20262</v>
      </c>
      <c r="H24" s="514">
        <v>10625.964860000002</v>
      </c>
      <c r="I24" s="514">
        <v>46181.785029999985</v>
      </c>
      <c r="J24" s="514">
        <v>56281.963720000007</v>
      </c>
      <c r="K24" s="514">
        <v>14951.990250000006</v>
      </c>
      <c r="L24" s="514">
        <v>3817.7650800000006</v>
      </c>
    </row>
    <row r="25" spans="2:14" ht="23.25" customHeight="1">
      <c r="B25" s="7" t="s">
        <v>271</v>
      </c>
      <c r="C25" s="514">
        <v>647672.49306000036</v>
      </c>
      <c r="D25" s="514">
        <v>61052.403750000012</v>
      </c>
      <c r="E25" s="514">
        <v>330494.32867000013</v>
      </c>
      <c r="F25" s="514">
        <v>106204.45968</v>
      </c>
      <c r="G25" s="514">
        <v>9174.5534299999999</v>
      </c>
      <c r="H25" s="514">
        <v>10980.253410000001</v>
      </c>
      <c r="I25" s="514">
        <v>47811.091089999994</v>
      </c>
      <c r="J25" s="514">
        <v>63162.472320000023</v>
      </c>
      <c r="K25" s="514">
        <v>14975.39697</v>
      </c>
      <c r="L25" s="514">
        <v>3817.5337399999999</v>
      </c>
    </row>
    <row r="26" spans="2:14" ht="23.25" customHeight="1">
      <c r="B26" s="7" t="s">
        <v>272</v>
      </c>
      <c r="C26" s="514">
        <v>595223.28997999977</v>
      </c>
      <c r="D26" s="514">
        <v>56052.998220000001</v>
      </c>
      <c r="E26" s="514">
        <v>303186.12188999989</v>
      </c>
      <c r="F26" s="514">
        <v>97280.495539999989</v>
      </c>
      <c r="G26" s="514">
        <v>8387.739239999999</v>
      </c>
      <c r="H26" s="514">
        <v>11009.460340000001</v>
      </c>
      <c r="I26" s="514">
        <v>44585.679940000002</v>
      </c>
      <c r="J26" s="514">
        <v>55925.29389999999</v>
      </c>
      <c r="K26" s="514">
        <v>14978.16331</v>
      </c>
      <c r="L26" s="514">
        <v>3817.3376000000003</v>
      </c>
    </row>
    <row r="27" spans="2:14" ht="23.25" customHeight="1">
      <c r="B27" s="7" t="s">
        <v>273</v>
      </c>
      <c r="C27" s="514">
        <v>621116.02786999987</v>
      </c>
      <c r="D27" s="514">
        <v>58525.458000000013</v>
      </c>
      <c r="E27" s="514">
        <v>316356.76672999997</v>
      </c>
      <c r="F27" s="514">
        <v>101541.50442</v>
      </c>
      <c r="G27" s="514">
        <v>8897.1819099999993</v>
      </c>
      <c r="H27" s="514">
        <v>11594.002420000003</v>
      </c>
      <c r="I27" s="514">
        <v>45986.236920000003</v>
      </c>
      <c r="J27" s="514">
        <v>59432.190840000017</v>
      </c>
      <c r="K27" s="514">
        <v>14966.618899999999</v>
      </c>
      <c r="L27" s="514">
        <v>3816.0677299999988</v>
      </c>
    </row>
    <row r="28" spans="2:14" ht="23.25" customHeight="1">
      <c r="B28" s="7" t="s">
        <v>274</v>
      </c>
      <c r="C28" s="514">
        <v>645002.68107999989</v>
      </c>
      <c r="D28" s="514">
        <v>60653.76425</v>
      </c>
      <c r="E28" s="514">
        <v>329378.35352</v>
      </c>
      <c r="F28" s="514">
        <v>105786.02963999999</v>
      </c>
      <c r="G28" s="514">
        <v>9427.9453099999955</v>
      </c>
      <c r="H28" s="514">
        <v>11979.663170000003</v>
      </c>
      <c r="I28" s="514">
        <v>46253.564320000005</v>
      </c>
      <c r="J28" s="514">
        <v>62745.90950999999</v>
      </c>
      <c r="K28" s="514">
        <v>14961.589039999999</v>
      </c>
      <c r="L28" s="514">
        <v>3815.8623199999993</v>
      </c>
    </row>
    <row r="29" spans="2:14" ht="29.25" customHeight="1">
      <c r="B29" s="7" t="s">
        <v>275</v>
      </c>
      <c r="C29" s="514">
        <v>657829.44438999984</v>
      </c>
      <c r="D29" s="514">
        <v>61661.036570000011</v>
      </c>
      <c r="E29" s="514">
        <v>336768</v>
      </c>
      <c r="F29" s="514">
        <v>108130.84368999998</v>
      </c>
      <c r="G29" s="514">
        <v>9681.5879699999969</v>
      </c>
      <c r="H29" s="514">
        <v>12372.985410000001</v>
      </c>
      <c r="I29" s="514">
        <v>45798.700909999992</v>
      </c>
      <c r="J29" s="514">
        <v>64651.395050000006</v>
      </c>
      <c r="K29" s="514">
        <v>14949.494559999997</v>
      </c>
      <c r="L29" s="514">
        <v>3814.8222999999994</v>
      </c>
    </row>
    <row r="30" spans="2:14" ht="26.25" customHeight="1">
      <c r="B30" s="7" t="s">
        <v>276</v>
      </c>
      <c r="C30" s="514">
        <v>664077.94733</v>
      </c>
      <c r="D30" s="514">
        <v>62235.793949999992</v>
      </c>
      <c r="E30" s="514">
        <v>340705.24917000008</v>
      </c>
      <c r="F30" s="514">
        <v>109436.37037999999</v>
      </c>
      <c r="G30" s="514">
        <v>9806.2815800000008</v>
      </c>
      <c r="H30" s="514">
        <v>12650.623709999998</v>
      </c>
      <c r="I30" s="514">
        <v>44765.348549999995</v>
      </c>
      <c r="J30" s="514">
        <v>65719.174599999998</v>
      </c>
      <c r="K30" s="514">
        <v>14944.511529999998</v>
      </c>
      <c r="L30" s="514">
        <v>3814.5938599999995</v>
      </c>
    </row>
    <row r="31" spans="2:14" ht="24.75" customHeight="1">
      <c r="B31" s="7" t="s">
        <v>277</v>
      </c>
      <c r="C31" s="514">
        <v>683016.23537999985</v>
      </c>
      <c r="D31" s="514">
        <v>63426.47260999999</v>
      </c>
      <c r="E31" s="514">
        <v>347845.77927999996</v>
      </c>
      <c r="F31" s="514">
        <v>111675.78261000001</v>
      </c>
      <c r="G31" s="514">
        <v>10061.211819999999</v>
      </c>
      <c r="H31" s="514">
        <v>13187.91713</v>
      </c>
      <c r="I31" s="514">
        <v>50429.163710000001</v>
      </c>
      <c r="J31" s="514">
        <v>67635.545900000012</v>
      </c>
      <c r="K31" s="514">
        <v>14939.90389</v>
      </c>
      <c r="L31" s="514">
        <v>3814.4584299999997</v>
      </c>
    </row>
    <row r="32" spans="2:14" ht="23.25" customHeight="1">
      <c r="B32" s="7" t="s">
        <v>278</v>
      </c>
      <c r="C32" s="514">
        <v>685952.28497999988</v>
      </c>
      <c r="D32" s="514">
        <v>63741.249139999971</v>
      </c>
      <c r="E32" s="514">
        <v>349577.07029</v>
      </c>
      <c r="F32" s="514">
        <v>112189.5586</v>
      </c>
      <c r="G32" s="514">
        <v>9872.0265600000039</v>
      </c>
      <c r="H32" s="514">
        <v>13589.976650000002</v>
      </c>
      <c r="I32" s="514">
        <v>50176.213550000022</v>
      </c>
      <c r="J32" s="514">
        <v>68061.474140000006</v>
      </c>
      <c r="K32" s="514">
        <v>14930.508779999998</v>
      </c>
      <c r="L32" s="514">
        <v>3814.2072700000003</v>
      </c>
    </row>
    <row r="33" spans="1:12" ht="25.5" customHeight="1">
      <c r="A33" s="277"/>
      <c r="B33" s="7" t="s">
        <v>279</v>
      </c>
      <c r="C33" s="514">
        <v>683982.52965000004</v>
      </c>
      <c r="D33" s="514">
        <v>63838.933000000005</v>
      </c>
      <c r="E33" s="514">
        <v>349972.88925999997</v>
      </c>
      <c r="F33" s="514">
        <v>112252.32330000002</v>
      </c>
      <c r="G33" s="514">
        <v>10005.604219999997</v>
      </c>
      <c r="H33" s="514">
        <v>10666.767589999996</v>
      </c>
      <c r="I33" s="514">
        <v>49974.407699999989</v>
      </c>
      <c r="J33" s="514">
        <v>68591.744850000003</v>
      </c>
      <c r="K33" s="514">
        <v>14890.379349999997</v>
      </c>
      <c r="L33" s="514">
        <v>3789.4803800000004</v>
      </c>
    </row>
    <row r="34" spans="1:12" ht="24" customHeight="1">
      <c r="B34" s="7" t="s">
        <v>280</v>
      </c>
      <c r="C34" s="514">
        <v>653528.32367999991</v>
      </c>
      <c r="D34" s="514">
        <v>61108.870950000004</v>
      </c>
      <c r="E34" s="514">
        <v>335021.90573000006</v>
      </c>
      <c r="F34" s="514">
        <v>107295.38681000001</v>
      </c>
      <c r="G34" s="514">
        <v>9662.9364699999969</v>
      </c>
      <c r="H34" s="514">
        <v>9518.0352100000036</v>
      </c>
      <c r="I34" s="514">
        <v>47646.793429999998</v>
      </c>
      <c r="J34" s="514">
        <v>67439.31276999999</v>
      </c>
      <c r="K34" s="514">
        <v>12756.709429999999</v>
      </c>
      <c r="L34" s="514">
        <v>3078.3728800000008</v>
      </c>
    </row>
    <row r="35" spans="1:12" ht="25.5" customHeight="1">
      <c r="C35"/>
      <c r="D35"/>
      <c r="E35"/>
      <c r="F35"/>
      <c r="G35"/>
      <c r="H35"/>
      <c r="I35"/>
      <c r="J35"/>
      <c r="K35"/>
      <c r="L35"/>
    </row>
    <row r="36" spans="1:12" ht="18.75" customHeight="1"/>
    <row r="37" spans="1:12" ht="18.75" customHeight="1"/>
    <row r="38" spans="1:12" ht="18.75" customHeight="1"/>
    <row r="39" spans="1:12" ht="18.75" customHeight="1"/>
    <row r="40" spans="1:12" ht="18.75" customHeight="1"/>
    <row r="41" spans="1:12" ht="18.75" customHeight="1"/>
    <row r="42" spans="1:12" ht="18.75" customHeight="1"/>
    <row r="43" spans="1:12" ht="18.75" customHeight="1"/>
    <row r="44" spans="1:12" ht="18.75" customHeight="1"/>
    <row r="45" spans="1:12" ht="18.75" customHeight="1"/>
    <row r="46" spans="1:12" ht="18.75" customHeight="1"/>
    <row r="47" spans="1:12" ht="18.75" customHeight="1"/>
    <row r="49" spans="4:4">
      <c r="D49" s="278"/>
    </row>
    <row r="50" spans="4:4">
      <c r="D50" s="278"/>
    </row>
    <row r="51" spans="4:4">
      <c r="D51" s="278"/>
    </row>
    <row r="52" spans="4:4">
      <c r="D52" s="278"/>
    </row>
    <row r="53" spans="4:4">
      <c r="D53" s="278"/>
    </row>
    <row r="54" spans="4:4">
      <c r="D54" s="278"/>
    </row>
    <row r="55" spans="4:4">
      <c r="D55" s="278"/>
    </row>
    <row r="56" spans="4:4">
      <c r="D56" s="278"/>
    </row>
    <row r="57" spans="4:4">
      <c r="D57" s="278"/>
    </row>
    <row r="58" spans="4:4">
      <c r="D58" s="279"/>
    </row>
  </sheetData>
  <mergeCells count="6">
    <mergeCell ref="B2:H2"/>
    <mergeCell ref="B5:B7"/>
    <mergeCell ref="C5:C7"/>
    <mergeCell ref="D5:H5"/>
    <mergeCell ref="D6:E6"/>
    <mergeCell ref="F6:H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"/>
  <sheetViews>
    <sheetView workbookViewId="0">
      <selection activeCell="A49" sqref="A49"/>
    </sheetView>
  </sheetViews>
  <sheetFormatPr defaultRowHeight="12.75"/>
  <cols>
    <col min="1" max="1" width="9.140625" style="280"/>
    <col min="2" max="2" width="9.28515625" style="280" customWidth="1"/>
    <col min="3" max="3" width="9.85546875" style="280" customWidth="1"/>
    <col min="4" max="257" width="9.140625" style="280"/>
    <col min="258" max="258" width="9.28515625" style="280" customWidth="1"/>
    <col min="259" max="259" width="9.85546875" style="280" customWidth="1"/>
    <col min="260" max="513" width="9.140625" style="280"/>
    <col min="514" max="514" width="9.28515625" style="280" customWidth="1"/>
    <col min="515" max="515" width="9.85546875" style="280" customWidth="1"/>
    <col min="516" max="769" width="9.140625" style="280"/>
    <col min="770" max="770" width="9.28515625" style="280" customWidth="1"/>
    <col min="771" max="771" width="9.85546875" style="280" customWidth="1"/>
    <col min="772" max="1025" width="9.140625" style="280"/>
    <col min="1026" max="1026" width="9.28515625" style="280" customWidth="1"/>
    <col min="1027" max="1027" width="9.85546875" style="280" customWidth="1"/>
    <col min="1028" max="1281" width="9.140625" style="280"/>
    <col min="1282" max="1282" width="9.28515625" style="280" customWidth="1"/>
    <col min="1283" max="1283" width="9.85546875" style="280" customWidth="1"/>
    <col min="1284" max="1537" width="9.140625" style="280"/>
    <col min="1538" max="1538" width="9.28515625" style="280" customWidth="1"/>
    <col min="1539" max="1539" width="9.85546875" style="280" customWidth="1"/>
    <col min="1540" max="1793" width="9.140625" style="280"/>
    <col min="1794" max="1794" width="9.28515625" style="280" customWidth="1"/>
    <col min="1795" max="1795" width="9.85546875" style="280" customWidth="1"/>
    <col min="1796" max="2049" width="9.140625" style="280"/>
    <col min="2050" max="2050" width="9.28515625" style="280" customWidth="1"/>
    <col min="2051" max="2051" width="9.85546875" style="280" customWidth="1"/>
    <col min="2052" max="2305" width="9.140625" style="280"/>
    <col min="2306" max="2306" width="9.28515625" style="280" customWidth="1"/>
    <col min="2307" max="2307" width="9.85546875" style="280" customWidth="1"/>
    <col min="2308" max="2561" width="9.140625" style="280"/>
    <col min="2562" max="2562" width="9.28515625" style="280" customWidth="1"/>
    <col min="2563" max="2563" width="9.85546875" style="280" customWidth="1"/>
    <col min="2564" max="2817" width="9.140625" style="280"/>
    <col min="2818" max="2818" width="9.28515625" style="280" customWidth="1"/>
    <col min="2819" max="2819" width="9.85546875" style="280" customWidth="1"/>
    <col min="2820" max="3073" width="9.140625" style="280"/>
    <col min="3074" max="3074" width="9.28515625" style="280" customWidth="1"/>
    <col min="3075" max="3075" width="9.85546875" style="280" customWidth="1"/>
    <col min="3076" max="3329" width="9.140625" style="280"/>
    <col min="3330" max="3330" width="9.28515625" style="280" customWidth="1"/>
    <col min="3331" max="3331" width="9.85546875" style="280" customWidth="1"/>
    <col min="3332" max="3585" width="9.140625" style="280"/>
    <col min="3586" max="3586" width="9.28515625" style="280" customWidth="1"/>
    <col min="3587" max="3587" width="9.85546875" style="280" customWidth="1"/>
    <col min="3588" max="3841" width="9.140625" style="280"/>
    <col min="3842" max="3842" width="9.28515625" style="280" customWidth="1"/>
    <col min="3843" max="3843" width="9.85546875" style="280" customWidth="1"/>
    <col min="3844" max="4097" width="9.140625" style="280"/>
    <col min="4098" max="4098" width="9.28515625" style="280" customWidth="1"/>
    <col min="4099" max="4099" width="9.85546875" style="280" customWidth="1"/>
    <col min="4100" max="4353" width="9.140625" style="280"/>
    <col min="4354" max="4354" width="9.28515625" style="280" customWidth="1"/>
    <col min="4355" max="4355" width="9.85546875" style="280" customWidth="1"/>
    <col min="4356" max="4609" width="9.140625" style="280"/>
    <col min="4610" max="4610" width="9.28515625" style="280" customWidth="1"/>
    <col min="4611" max="4611" width="9.85546875" style="280" customWidth="1"/>
    <col min="4612" max="4865" width="9.140625" style="280"/>
    <col min="4866" max="4866" width="9.28515625" style="280" customWidth="1"/>
    <col min="4867" max="4867" width="9.85546875" style="280" customWidth="1"/>
    <col min="4868" max="5121" width="9.140625" style="280"/>
    <col min="5122" max="5122" width="9.28515625" style="280" customWidth="1"/>
    <col min="5123" max="5123" width="9.85546875" style="280" customWidth="1"/>
    <col min="5124" max="5377" width="9.140625" style="280"/>
    <col min="5378" max="5378" width="9.28515625" style="280" customWidth="1"/>
    <col min="5379" max="5379" width="9.85546875" style="280" customWidth="1"/>
    <col min="5380" max="5633" width="9.140625" style="280"/>
    <col min="5634" max="5634" width="9.28515625" style="280" customWidth="1"/>
    <col min="5635" max="5635" width="9.85546875" style="280" customWidth="1"/>
    <col min="5636" max="5889" width="9.140625" style="280"/>
    <col min="5890" max="5890" width="9.28515625" style="280" customWidth="1"/>
    <col min="5891" max="5891" width="9.85546875" style="280" customWidth="1"/>
    <col min="5892" max="6145" width="9.140625" style="280"/>
    <col min="6146" max="6146" width="9.28515625" style="280" customWidth="1"/>
    <col min="6147" max="6147" width="9.85546875" style="280" customWidth="1"/>
    <col min="6148" max="6401" width="9.140625" style="280"/>
    <col min="6402" max="6402" width="9.28515625" style="280" customWidth="1"/>
    <col min="6403" max="6403" width="9.85546875" style="280" customWidth="1"/>
    <col min="6404" max="6657" width="9.140625" style="280"/>
    <col min="6658" max="6658" width="9.28515625" style="280" customWidth="1"/>
    <col min="6659" max="6659" width="9.85546875" style="280" customWidth="1"/>
    <col min="6660" max="6913" width="9.140625" style="280"/>
    <col min="6914" max="6914" width="9.28515625" style="280" customWidth="1"/>
    <col min="6915" max="6915" width="9.85546875" style="280" customWidth="1"/>
    <col min="6916" max="7169" width="9.140625" style="280"/>
    <col min="7170" max="7170" width="9.28515625" style="280" customWidth="1"/>
    <col min="7171" max="7171" width="9.85546875" style="280" customWidth="1"/>
    <col min="7172" max="7425" width="9.140625" style="280"/>
    <col min="7426" max="7426" width="9.28515625" style="280" customWidth="1"/>
    <col min="7427" max="7427" width="9.85546875" style="280" customWidth="1"/>
    <col min="7428" max="7681" width="9.140625" style="280"/>
    <col min="7682" max="7682" width="9.28515625" style="280" customWidth="1"/>
    <col min="7683" max="7683" width="9.85546875" style="280" customWidth="1"/>
    <col min="7684" max="7937" width="9.140625" style="280"/>
    <col min="7938" max="7938" width="9.28515625" style="280" customWidth="1"/>
    <col min="7939" max="7939" width="9.85546875" style="280" customWidth="1"/>
    <col min="7940" max="8193" width="9.140625" style="280"/>
    <col min="8194" max="8194" width="9.28515625" style="280" customWidth="1"/>
    <col min="8195" max="8195" width="9.85546875" style="280" customWidth="1"/>
    <col min="8196" max="8449" width="9.140625" style="280"/>
    <col min="8450" max="8450" width="9.28515625" style="280" customWidth="1"/>
    <col min="8451" max="8451" width="9.85546875" style="280" customWidth="1"/>
    <col min="8452" max="8705" width="9.140625" style="280"/>
    <col min="8706" max="8706" width="9.28515625" style="280" customWidth="1"/>
    <col min="8707" max="8707" width="9.85546875" style="280" customWidth="1"/>
    <col min="8708" max="8961" width="9.140625" style="280"/>
    <col min="8962" max="8962" width="9.28515625" style="280" customWidth="1"/>
    <col min="8963" max="8963" width="9.85546875" style="280" customWidth="1"/>
    <col min="8964" max="9217" width="9.140625" style="280"/>
    <col min="9218" max="9218" width="9.28515625" style="280" customWidth="1"/>
    <col min="9219" max="9219" width="9.85546875" style="280" customWidth="1"/>
    <col min="9220" max="9473" width="9.140625" style="280"/>
    <col min="9474" max="9474" width="9.28515625" style="280" customWidth="1"/>
    <col min="9475" max="9475" width="9.85546875" style="280" customWidth="1"/>
    <col min="9476" max="9729" width="9.140625" style="280"/>
    <col min="9730" max="9730" width="9.28515625" style="280" customWidth="1"/>
    <col min="9731" max="9731" width="9.85546875" style="280" customWidth="1"/>
    <col min="9732" max="9985" width="9.140625" style="280"/>
    <col min="9986" max="9986" width="9.28515625" style="280" customWidth="1"/>
    <col min="9987" max="9987" width="9.85546875" style="280" customWidth="1"/>
    <col min="9988" max="10241" width="9.140625" style="280"/>
    <col min="10242" max="10242" width="9.28515625" style="280" customWidth="1"/>
    <col min="10243" max="10243" width="9.85546875" style="280" customWidth="1"/>
    <col min="10244" max="10497" width="9.140625" style="280"/>
    <col min="10498" max="10498" width="9.28515625" style="280" customWidth="1"/>
    <col min="10499" max="10499" width="9.85546875" style="280" customWidth="1"/>
    <col min="10500" max="10753" width="9.140625" style="280"/>
    <col min="10754" max="10754" width="9.28515625" style="280" customWidth="1"/>
    <col min="10755" max="10755" width="9.85546875" style="280" customWidth="1"/>
    <col min="10756" max="11009" width="9.140625" style="280"/>
    <col min="11010" max="11010" width="9.28515625" style="280" customWidth="1"/>
    <col min="11011" max="11011" width="9.85546875" style="280" customWidth="1"/>
    <col min="11012" max="11265" width="9.140625" style="280"/>
    <col min="11266" max="11266" width="9.28515625" style="280" customWidth="1"/>
    <col min="11267" max="11267" width="9.85546875" style="280" customWidth="1"/>
    <col min="11268" max="11521" width="9.140625" style="280"/>
    <col min="11522" max="11522" width="9.28515625" style="280" customWidth="1"/>
    <col min="11523" max="11523" width="9.85546875" style="280" customWidth="1"/>
    <col min="11524" max="11777" width="9.140625" style="280"/>
    <col min="11778" max="11778" width="9.28515625" style="280" customWidth="1"/>
    <col min="11779" max="11779" width="9.85546875" style="280" customWidth="1"/>
    <col min="11780" max="12033" width="9.140625" style="280"/>
    <col min="12034" max="12034" width="9.28515625" style="280" customWidth="1"/>
    <col min="12035" max="12035" width="9.85546875" style="280" customWidth="1"/>
    <col min="12036" max="12289" width="9.140625" style="280"/>
    <col min="12290" max="12290" width="9.28515625" style="280" customWidth="1"/>
    <col min="12291" max="12291" width="9.85546875" style="280" customWidth="1"/>
    <col min="12292" max="12545" width="9.140625" style="280"/>
    <col min="12546" max="12546" width="9.28515625" style="280" customWidth="1"/>
    <col min="12547" max="12547" width="9.85546875" style="280" customWidth="1"/>
    <col min="12548" max="12801" width="9.140625" style="280"/>
    <col min="12802" max="12802" width="9.28515625" style="280" customWidth="1"/>
    <col min="12803" max="12803" width="9.85546875" style="280" customWidth="1"/>
    <col min="12804" max="13057" width="9.140625" style="280"/>
    <col min="13058" max="13058" width="9.28515625" style="280" customWidth="1"/>
    <col min="13059" max="13059" width="9.85546875" style="280" customWidth="1"/>
    <col min="13060" max="13313" width="9.140625" style="280"/>
    <col min="13314" max="13314" width="9.28515625" style="280" customWidth="1"/>
    <col min="13315" max="13315" width="9.85546875" style="280" customWidth="1"/>
    <col min="13316" max="13569" width="9.140625" style="280"/>
    <col min="13570" max="13570" width="9.28515625" style="280" customWidth="1"/>
    <col min="13571" max="13571" width="9.85546875" style="280" customWidth="1"/>
    <col min="13572" max="13825" width="9.140625" style="280"/>
    <col min="13826" max="13826" width="9.28515625" style="280" customWidth="1"/>
    <col min="13827" max="13827" width="9.85546875" style="280" customWidth="1"/>
    <col min="13828" max="14081" width="9.140625" style="280"/>
    <col min="14082" max="14082" width="9.28515625" style="280" customWidth="1"/>
    <col min="14083" max="14083" width="9.85546875" style="280" customWidth="1"/>
    <col min="14084" max="14337" width="9.140625" style="280"/>
    <col min="14338" max="14338" width="9.28515625" style="280" customWidth="1"/>
    <col min="14339" max="14339" width="9.85546875" style="280" customWidth="1"/>
    <col min="14340" max="14593" width="9.140625" style="280"/>
    <col min="14594" max="14594" width="9.28515625" style="280" customWidth="1"/>
    <col min="14595" max="14595" width="9.85546875" style="280" customWidth="1"/>
    <col min="14596" max="14849" width="9.140625" style="280"/>
    <col min="14850" max="14850" width="9.28515625" style="280" customWidth="1"/>
    <col min="14851" max="14851" width="9.85546875" style="280" customWidth="1"/>
    <col min="14852" max="15105" width="9.140625" style="280"/>
    <col min="15106" max="15106" width="9.28515625" style="280" customWidth="1"/>
    <col min="15107" max="15107" width="9.85546875" style="280" customWidth="1"/>
    <col min="15108" max="15361" width="9.140625" style="280"/>
    <col min="15362" max="15362" width="9.28515625" style="280" customWidth="1"/>
    <col min="15363" max="15363" width="9.85546875" style="280" customWidth="1"/>
    <col min="15364" max="15617" width="9.140625" style="280"/>
    <col min="15618" max="15618" width="9.28515625" style="280" customWidth="1"/>
    <col min="15619" max="15619" width="9.85546875" style="280" customWidth="1"/>
    <col min="15620" max="15873" width="9.140625" style="280"/>
    <col min="15874" max="15874" width="9.28515625" style="280" customWidth="1"/>
    <col min="15875" max="15875" width="9.85546875" style="280" customWidth="1"/>
    <col min="15876" max="16129" width="9.140625" style="280"/>
    <col min="16130" max="16130" width="9.28515625" style="280" customWidth="1"/>
    <col min="16131" max="16131" width="9.85546875" style="280" customWidth="1"/>
    <col min="16132" max="16384" width="9.140625" style="280"/>
  </cols>
  <sheetData>
    <row r="1" ht="69" customHeight="1"/>
  </sheetData>
  <pageMargins left="0.39370078740157483" right="0" top="0.31496062992125984" bottom="0.59055118110236227" header="0.19685039370078741" footer="0.1968503937007874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F44"/>
  <sheetViews>
    <sheetView zoomScale="90" zoomScaleNormal="90" workbookViewId="0">
      <selection activeCell="A49" sqref="A49"/>
    </sheetView>
  </sheetViews>
  <sheetFormatPr defaultRowHeight="12.75"/>
  <cols>
    <col min="1" max="1" width="9.140625" style="345"/>
    <col min="2" max="2" width="20.42578125" style="345" customWidth="1"/>
    <col min="3" max="3" width="14.85546875" style="345" customWidth="1"/>
    <col min="4" max="4" width="13.85546875" style="345" customWidth="1"/>
    <col min="5" max="5" width="15.28515625" style="345" customWidth="1"/>
    <col min="6" max="6" width="20.7109375" style="345" customWidth="1"/>
    <col min="7" max="247" width="9.140625" style="345"/>
    <col min="248" max="248" width="20.42578125" style="345" customWidth="1"/>
    <col min="249" max="249" width="14.85546875" style="345" customWidth="1"/>
    <col min="250" max="250" width="13.85546875" style="345" customWidth="1"/>
    <col min="251" max="251" width="15.28515625" style="345" customWidth="1"/>
    <col min="252" max="252" width="20.7109375" style="345" customWidth="1"/>
    <col min="253" max="253" width="9.140625" style="345"/>
    <col min="254" max="254" width="13.42578125" style="345" customWidth="1"/>
    <col min="255" max="258" width="9.140625" style="345"/>
    <col min="259" max="259" width="14.85546875" style="345" customWidth="1"/>
    <col min="260" max="503" width="9.140625" style="345"/>
    <col min="504" max="504" width="20.42578125" style="345" customWidth="1"/>
    <col min="505" max="505" width="14.85546875" style="345" customWidth="1"/>
    <col min="506" max="506" width="13.85546875" style="345" customWidth="1"/>
    <col min="507" max="507" width="15.28515625" style="345" customWidth="1"/>
    <col min="508" max="508" width="20.7109375" style="345" customWidth="1"/>
    <col min="509" max="509" width="9.140625" style="345"/>
    <col min="510" max="510" width="13.42578125" style="345" customWidth="1"/>
    <col min="511" max="514" width="9.140625" style="345"/>
    <col min="515" max="515" width="14.85546875" style="345" customWidth="1"/>
    <col min="516" max="759" width="9.140625" style="345"/>
    <col min="760" max="760" width="20.42578125" style="345" customWidth="1"/>
    <col min="761" max="761" width="14.85546875" style="345" customWidth="1"/>
    <col min="762" max="762" width="13.85546875" style="345" customWidth="1"/>
    <col min="763" max="763" width="15.28515625" style="345" customWidth="1"/>
    <col min="764" max="764" width="20.7109375" style="345" customWidth="1"/>
    <col min="765" max="765" width="9.140625" style="345"/>
    <col min="766" max="766" width="13.42578125" style="345" customWidth="1"/>
    <col min="767" max="770" width="9.140625" style="345"/>
    <col min="771" max="771" width="14.85546875" style="345" customWidth="1"/>
    <col min="772" max="1015" width="9.140625" style="345"/>
    <col min="1016" max="1016" width="20.42578125" style="345" customWidth="1"/>
    <col min="1017" max="1017" width="14.85546875" style="345" customWidth="1"/>
    <col min="1018" max="1018" width="13.85546875" style="345" customWidth="1"/>
    <col min="1019" max="1019" width="15.28515625" style="345" customWidth="1"/>
    <col min="1020" max="1020" width="20.7109375" style="345" customWidth="1"/>
    <col min="1021" max="1021" width="9.140625" style="345"/>
    <col min="1022" max="1022" width="13.42578125" style="345" customWidth="1"/>
    <col min="1023" max="1026" width="9.140625" style="345"/>
    <col min="1027" max="1027" width="14.85546875" style="345" customWidth="1"/>
    <col min="1028" max="1271" width="9.140625" style="345"/>
    <col min="1272" max="1272" width="20.42578125" style="345" customWidth="1"/>
    <col min="1273" max="1273" width="14.85546875" style="345" customWidth="1"/>
    <col min="1274" max="1274" width="13.85546875" style="345" customWidth="1"/>
    <col min="1275" max="1275" width="15.28515625" style="345" customWidth="1"/>
    <col min="1276" max="1276" width="20.7109375" style="345" customWidth="1"/>
    <col min="1277" max="1277" width="9.140625" style="345"/>
    <col min="1278" max="1278" width="13.42578125" style="345" customWidth="1"/>
    <col min="1279" max="1282" width="9.140625" style="345"/>
    <col min="1283" max="1283" width="14.85546875" style="345" customWidth="1"/>
    <col min="1284" max="1527" width="9.140625" style="345"/>
    <col min="1528" max="1528" width="20.42578125" style="345" customWidth="1"/>
    <col min="1529" max="1529" width="14.85546875" style="345" customWidth="1"/>
    <col min="1530" max="1530" width="13.85546875" style="345" customWidth="1"/>
    <col min="1531" max="1531" width="15.28515625" style="345" customWidth="1"/>
    <col min="1532" max="1532" width="20.7109375" style="345" customWidth="1"/>
    <col min="1533" max="1533" width="9.140625" style="345"/>
    <col min="1534" max="1534" width="13.42578125" style="345" customWidth="1"/>
    <col min="1535" max="1538" width="9.140625" style="345"/>
    <col min="1539" max="1539" width="14.85546875" style="345" customWidth="1"/>
    <col min="1540" max="1783" width="9.140625" style="345"/>
    <col min="1784" max="1784" width="20.42578125" style="345" customWidth="1"/>
    <col min="1785" max="1785" width="14.85546875" style="345" customWidth="1"/>
    <col min="1786" max="1786" width="13.85546875" style="345" customWidth="1"/>
    <col min="1787" max="1787" width="15.28515625" style="345" customWidth="1"/>
    <col min="1788" max="1788" width="20.7109375" style="345" customWidth="1"/>
    <col min="1789" max="1789" width="9.140625" style="345"/>
    <col min="1790" max="1790" width="13.42578125" style="345" customWidth="1"/>
    <col min="1791" max="1794" width="9.140625" style="345"/>
    <col min="1795" max="1795" width="14.85546875" style="345" customWidth="1"/>
    <col min="1796" max="2039" width="9.140625" style="345"/>
    <col min="2040" max="2040" width="20.42578125" style="345" customWidth="1"/>
    <col min="2041" max="2041" width="14.85546875" style="345" customWidth="1"/>
    <col min="2042" max="2042" width="13.85546875" style="345" customWidth="1"/>
    <col min="2043" max="2043" width="15.28515625" style="345" customWidth="1"/>
    <col min="2044" max="2044" width="20.7109375" style="345" customWidth="1"/>
    <col min="2045" max="2045" width="9.140625" style="345"/>
    <col min="2046" max="2046" width="13.42578125" style="345" customWidth="1"/>
    <col min="2047" max="2050" width="9.140625" style="345"/>
    <col min="2051" max="2051" width="14.85546875" style="345" customWidth="1"/>
    <col min="2052" max="2295" width="9.140625" style="345"/>
    <col min="2296" max="2296" width="20.42578125" style="345" customWidth="1"/>
    <col min="2297" max="2297" width="14.85546875" style="345" customWidth="1"/>
    <col min="2298" max="2298" width="13.85546875" style="345" customWidth="1"/>
    <col min="2299" max="2299" width="15.28515625" style="345" customWidth="1"/>
    <col min="2300" max="2300" width="20.7109375" style="345" customWidth="1"/>
    <col min="2301" max="2301" width="9.140625" style="345"/>
    <col min="2302" max="2302" width="13.42578125" style="345" customWidth="1"/>
    <col min="2303" max="2306" width="9.140625" style="345"/>
    <col min="2307" max="2307" width="14.85546875" style="345" customWidth="1"/>
    <col min="2308" max="2551" width="9.140625" style="345"/>
    <col min="2552" max="2552" width="20.42578125" style="345" customWidth="1"/>
    <col min="2553" max="2553" width="14.85546875" style="345" customWidth="1"/>
    <col min="2554" max="2554" width="13.85546875" style="345" customWidth="1"/>
    <col min="2555" max="2555" width="15.28515625" style="345" customWidth="1"/>
    <col min="2556" max="2556" width="20.7109375" style="345" customWidth="1"/>
    <col min="2557" max="2557" width="9.140625" style="345"/>
    <col min="2558" max="2558" width="13.42578125" style="345" customWidth="1"/>
    <col min="2559" max="2562" width="9.140625" style="345"/>
    <col min="2563" max="2563" width="14.85546875" style="345" customWidth="1"/>
    <col min="2564" max="2807" width="9.140625" style="345"/>
    <col min="2808" max="2808" width="20.42578125" style="345" customWidth="1"/>
    <col min="2809" max="2809" width="14.85546875" style="345" customWidth="1"/>
    <col min="2810" max="2810" width="13.85546875" style="345" customWidth="1"/>
    <col min="2811" max="2811" width="15.28515625" style="345" customWidth="1"/>
    <col min="2812" max="2812" width="20.7109375" style="345" customWidth="1"/>
    <col min="2813" max="2813" width="9.140625" style="345"/>
    <col min="2814" max="2814" width="13.42578125" style="345" customWidth="1"/>
    <col min="2815" max="2818" width="9.140625" style="345"/>
    <col min="2819" max="2819" width="14.85546875" style="345" customWidth="1"/>
    <col min="2820" max="3063" width="9.140625" style="345"/>
    <col min="3064" max="3064" width="20.42578125" style="345" customWidth="1"/>
    <col min="3065" max="3065" width="14.85546875" style="345" customWidth="1"/>
    <col min="3066" max="3066" width="13.85546875" style="345" customWidth="1"/>
    <col min="3067" max="3067" width="15.28515625" style="345" customWidth="1"/>
    <col min="3068" max="3068" width="20.7109375" style="345" customWidth="1"/>
    <col min="3069" max="3069" width="9.140625" style="345"/>
    <col min="3070" max="3070" width="13.42578125" style="345" customWidth="1"/>
    <col min="3071" max="3074" width="9.140625" style="345"/>
    <col min="3075" max="3075" width="14.85546875" style="345" customWidth="1"/>
    <col min="3076" max="3319" width="9.140625" style="345"/>
    <col min="3320" max="3320" width="20.42578125" style="345" customWidth="1"/>
    <col min="3321" max="3321" width="14.85546875" style="345" customWidth="1"/>
    <col min="3322" max="3322" width="13.85546875" style="345" customWidth="1"/>
    <col min="3323" max="3323" width="15.28515625" style="345" customWidth="1"/>
    <col min="3324" max="3324" width="20.7109375" style="345" customWidth="1"/>
    <col min="3325" max="3325" width="9.140625" style="345"/>
    <col min="3326" max="3326" width="13.42578125" style="345" customWidth="1"/>
    <col min="3327" max="3330" width="9.140625" style="345"/>
    <col min="3331" max="3331" width="14.85546875" style="345" customWidth="1"/>
    <col min="3332" max="3575" width="9.140625" style="345"/>
    <col min="3576" max="3576" width="20.42578125" style="345" customWidth="1"/>
    <col min="3577" max="3577" width="14.85546875" style="345" customWidth="1"/>
    <col min="3578" max="3578" width="13.85546875" style="345" customWidth="1"/>
    <col min="3579" max="3579" width="15.28515625" style="345" customWidth="1"/>
    <col min="3580" max="3580" width="20.7109375" style="345" customWidth="1"/>
    <col min="3581" max="3581" width="9.140625" style="345"/>
    <col min="3582" max="3582" width="13.42578125" style="345" customWidth="1"/>
    <col min="3583" max="3586" width="9.140625" style="345"/>
    <col min="3587" max="3587" width="14.85546875" style="345" customWidth="1"/>
    <col min="3588" max="3831" width="9.140625" style="345"/>
    <col min="3832" max="3832" width="20.42578125" style="345" customWidth="1"/>
    <col min="3833" max="3833" width="14.85546875" style="345" customWidth="1"/>
    <col min="3834" max="3834" width="13.85546875" style="345" customWidth="1"/>
    <col min="3835" max="3835" width="15.28515625" style="345" customWidth="1"/>
    <col min="3836" max="3836" width="20.7109375" style="345" customWidth="1"/>
    <col min="3837" max="3837" width="9.140625" style="345"/>
    <col min="3838" max="3838" width="13.42578125" style="345" customWidth="1"/>
    <col min="3839" max="3842" width="9.140625" style="345"/>
    <col min="3843" max="3843" width="14.85546875" style="345" customWidth="1"/>
    <col min="3844" max="4087" width="9.140625" style="345"/>
    <col min="4088" max="4088" width="20.42578125" style="345" customWidth="1"/>
    <col min="4089" max="4089" width="14.85546875" style="345" customWidth="1"/>
    <col min="4090" max="4090" width="13.85546875" style="345" customWidth="1"/>
    <col min="4091" max="4091" width="15.28515625" style="345" customWidth="1"/>
    <col min="4092" max="4092" width="20.7109375" style="345" customWidth="1"/>
    <col min="4093" max="4093" width="9.140625" style="345"/>
    <col min="4094" max="4094" width="13.42578125" style="345" customWidth="1"/>
    <col min="4095" max="4098" width="9.140625" style="345"/>
    <col min="4099" max="4099" width="14.85546875" style="345" customWidth="1"/>
    <col min="4100" max="4343" width="9.140625" style="345"/>
    <col min="4344" max="4344" width="20.42578125" style="345" customWidth="1"/>
    <col min="4345" max="4345" width="14.85546875" style="345" customWidth="1"/>
    <col min="4346" max="4346" width="13.85546875" style="345" customWidth="1"/>
    <col min="4347" max="4347" width="15.28515625" style="345" customWidth="1"/>
    <col min="4348" max="4348" width="20.7109375" style="345" customWidth="1"/>
    <col min="4349" max="4349" width="9.140625" style="345"/>
    <col min="4350" max="4350" width="13.42578125" style="345" customWidth="1"/>
    <col min="4351" max="4354" width="9.140625" style="345"/>
    <col min="4355" max="4355" width="14.85546875" style="345" customWidth="1"/>
    <col min="4356" max="4599" width="9.140625" style="345"/>
    <col min="4600" max="4600" width="20.42578125" style="345" customWidth="1"/>
    <col min="4601" max="4601" width="14.85546875" style="345" customWidth="1"/>
    <col min="4602" max="4602" width="13.85546875" style="345" customWidth="1"/>
    <col min="4603" max="4603" width="15.28515625" style="345" customWidth="1"/>
    <col min="4604" max="4604" width="20.7109375" style="345" customWidth="1"/>
    <col min="4605" max="4605" width="9.140625" style="345"/>
    <col min="4606" max="4606" width="13.42578125" style="345" customWidth="1"/>
    <col min="4607" max="4610" width="9.140625" style="345"/>
    <col min="4611" max="4611" width="14.85546875" style="345" customWidth="1"/>
    <col min="4612" max="4855" width="9.140625" style="345"/>
    <col min="4856" max="4856" width="20.42578125" style="345" customWidth="1"/>
    <col min="4857" max="4857" width="14.85546875" style="345" customWidth="1"/>
    <col min="4858" max="4858" width="13.85546875" style="345" customWidth="1"/>
    <col min="4859" max="4859" width="15.28515625" style="345" customWidth="1"/>
    <col min="4860" max="4860" width="20.7109375" style="345" customWidth="1"/>
    <col min="4861" max="4861" width="9.140625" style="345"/>
    <col min="4862" max="4862" width="13.42578125" style="345" customWidth="1"/>
    <col min="4863" max="4866" width="9.140625" style="345"/>
    <col min="4867" max="4867" width="14.85546875" style="345" customWidth="1"/>
    <col min="4868" max="5111" width="9.140625" style="345"/>
    <col min="5112" max="5112" width="20.42578125" style="345" customWidth="1"/>
    <col min="5113" max="5113" width="14.85546875" style="345" customWidth="1"/>
    <col min="5114" max="5114" width="13.85546875" style="345" customWidth="1"/>
    <col min="5115" max="5115" width="15.28515625" style="345" customWidth="1"/>
    <col min="5116" max="5116" width="20.7109375" style="345" customWidth="1"/>
    <col min="5117" max="5117" width="9.140625" style="345"/>
    <col min="5118" max="5118" width="13.42578125" style="345" customWidth="1"/>
    <col min="5119" max="5122" width="9.140625" style="345"/>
    <col min="5123" max="5123" width="14.85546875" style="345" customWidth="1"/>
    <col min="5124" max="5367" width="9.140625" style="345"/>
    <col min="5368" max="5368" width="20.42578125" style="345" customWidth="1"/>
    <col min="5369" max="5369" width="14.85546875" style="345" customWidth="1"/>
    <col min="5370" max="5370" width="13.85546875" style="345" customWidth="1"/>
    <col min="5371" max="5371" width="15.28515625" style="345" customWidth="1"/>
    <col min="5372" max="5372" width="20.7109375" style="345" customWidth="1"/>
    <col min="5373" max="5373" width="9.140625" style="345"/>
    <col min="5374" max="5374" width="13.42578125" style="345" customWidth="1"/>
    <col min="5375" max="5378" width="9.140625" style="345"/>
    <col min="5379" max="5379" width="14.85546875" style="345" customWidth="1"/>
    <col min="5380" max="5623" width="9.140625" style="345"/>
    <col min="5624" max="5624" width="20.42578125" style="345" customWidth="1"/>
    <col min="5625" max="5625" width="14.85546875" style="345" customWidth="1"/>
    <col min="5626" max="5626" width="13.85546875" style="345" customWidth="1"/>
    <col min="5627" max="5627" width="15.28515625" style="345" customWidth="1"/>
    <col min="5628" max="5628" width="20.7109375" style="345" customWidth="1"/>
    <col min="5629" max="5629" width="9.140625" style="345"/>
    <col min="5630" max="5630" width="13.42578125" style="345" customWidth="1"/>
    <col min="5631" max="5634" width="9.140625" style="345"/>
    <col min="5635" max="5635" width="14.85546875" style="345" customWidth="1"/>
    <col min="5636" max="5879" width="9.140625" style="345"/>
    <col min="5880" max="5880" width="20.42578125" style="345" customWidth="1"/>
    <col min="5881" max="5881" width="14.85546875" style="345" customWidth="1"/>
    <col min="5882" max="5882" width="13.85546875" style="345" customWidth="1"/>
    <col min="5883" max="5883" width="15.28515625" style="345" customWidth="1"/>
    <col min="5884" max="5884" width="20.7109375" style="345" customWidth="1"/>
    <col min="5885" max="5885" width="9.140625" style="345"/>
    <col min="5886" max="5886" width="13.42578125" style="345" customWidth="1"/>
    <col min="5887" max="5890" width="9.140625" style="345"/>
    <col min="5891" max="5891" width="14.85546875" style="345" customWidth="1"/>
    <col min="5892" max="6135" width="9.140625" style="345"/>
    <col min="6136" max="6136" width="20.42578125" style="345" customWidth="1"/>
    <col min="6137" max="6137" width="14.85546875" style="345" customWidth="1"/>
    <col min="6138" max="6138" width="13.85546875" style="345" customWidth="1"/>
    <col min="6139" max="6139" width="15.28515625" style="345" customWidth="1"/>
    <col min="6140" max="6140" width="20.7109375" style="345" customWidth="1"/>
    <col min="6141" max="6141" width="9.140625" style="345"/>
    <col min="6142" max="6142" width="13.42578125" style="345" customWidth="1"/>
    <col min="6143" max="6146" width="9.140625" style="345"/>
    <col min="6147" max="6147" width="14.85546875" style="345" customWidth="1"/>
    <col min="6148" max="6391" width="9.140625" style="345"/>
    <col min="6392" max="6392" width="20.42578125" style="345" customWidth="1"/>
    <col min="6393" max="6393" width="14.85546875" style="345" customWidth="1"/>
    <col min="6394" max="6394" width="13.85546875" style="345" customWidth="1"/>
    <col min="6395" max="6395" width="15.28515625" style="345" customWidth="1"/>
    <col min="6396" max="6396" width="20.7109375" style="345" customWidth="1"/>
    <col min="6397" max="6397" width="9.140625" style="345"/>
    <col min="6398" max="6398" width="13.42578125" style="345" customWidth="1"/>
    <col min="6399" max="6402" width="9.140625" style="345"/>
    <col min="6403" max="6403" width="14.85546875" style="345" customWidth="1"/>
    <col min="6404" max="6647" width="9.140625" style="345"/>
    <col min="6648" max="6648" width="20.42578125" style="345" customWidth="1"/>
    <col min="6649" max="6649" width="14.85546875" style="345" customWidth="1"/>
    <col min="6650" max="6650" width="13.85546875" style="345" customWidth="1"/>
    <col min="6651" max="6651" width="15.28515625" style="345" customWidth="1"/>
    <col min="6652" max="6652" width="20.7109375" style="345" customWidth="1"/>
    <col min="6653" max="6653" width="9.140625" style="345"/>
    <col min="6654" max="6654" width="13.42578125" style="345" customWidth="1"/>
    <col min="6655" max="6658" width="9.140625" style="345"/>
    <col min="6659" max="6659" width="14.85546875" style="345" customWidth="1"/>
    <col min="6660" max="6903" width="9.140625" style="345"/>
    <col min="6904" max="6904" width="20.42578125" style="345" customWidth="1"/>
    <col min="6905" max="6905" width="14.85546875" style="345" customWidth="1"/>
    <col min="6906" max="6906" width="13.85546875" style="345" customWidth="1"/>
    <col min="6907" max="6907" width="15.28515625" style="345" customWidth="1"/>
    <col min="6908" max="6908" width="20.7109375" style="345" customWidth="1"/>
    <col min="6909" max="6909" width="9.140625" style="345"/>
    <col min="6910" max="6910" width="13.42578125" style="345" customWidth="1"/>
    <col min="6911" max="6914" width="9.140625" style="345"/>
    <col min="6915" max="6915" width="14.85546875" style="345" customWidth="1"/>
    <col min="6916" max="7159" width="9.140625" style="345"/>
    <col min="7160" max="7160" width="20.42578125" style="345" customWidth="1"/>
    <col min="7161" max="7161" width="14.85546875" style="345" customWidth="1"/>
    <col min="7162" max="7162" width="13.85546875" style="345" customWidth="1"/>
    <col min="7163" max="7163" width="15.28515625" style="345" customWidth="1"/>
    <col min="7164" max="7164" width="20.7109375" style="345" customWidth="1"/>
    <col min="7165" max="7165" width="9.140625" style="345"/>
    <col min="7166" max="7166" width="13.42578125" style="345" customWidth="1"/>
    <col min="7167" max="7170" width="9.140625" style="345"/>
    <col min="7171" max="7171" width="14.85546875" style="345" customWidth="1"/>
    <col min="7172" max="7415" width="9.140625" style="345"/>
    <col min="7416" max="7416" width="20.42578125" style="345" customWidth="1"/>
    <col min="7417" max="7417" width="14.85546875" style="345" customWidth="1"/>
    <col min="7418" max="7418" width="13.85546875" style="345" customWidth="1"/>
    <col min="7419" max="7419" width="15.28515625" style="345" customWidth="1"/>
    <col min="7420" max="7420" width="20.7109375" style="345" customWidth="1"/>
    <col min="7421" max="7421" width="9.140625" style="345"/>
    <col min="7422" max="7422" width="13.42578125" style="345" customWidth="1"/>
    <col min="7423" max="7426" width="9.140625" style="345"/>
    <col min="7427" max="7427" width="14.85546875" style="345" customWidth="1"/>
    <col min="7428" max="7671" width="9.140625" style="345"/>
    <col min="7672" max="7672" width="20.42578125" style="345" customWidth="1"/>
    <col min="7673" max="7673" width="14.85546875" style="345" customWidth="1"/>
    <col min="7674" max="7674" width="13.85546875" style="345" customWidth="1"/>
    <col min="7675" max="7675" width="15.28515625" style="345" customWidth="1"/>
    <col min="7676" max="7676" width="20.7109375" style="345" customWidth="1"/>
    <col min="7677" max="7677" width="9.140625" style="345"/>
    <col min="7678" max="7678" width="13.42578125" style="345" customWidth="1"/>
    <col min="7679" max="7682" width="9.140625" style="345"/>
    <col min="7683" max="7683" width="14.85546875" style="345" customWidth="1"/>
    <col min="7684" max="7927" width="9.140625" style="345"/>
    <col min="7928" max="7928" width="20.42578125" style="345" customWidth="1"/>
    <col min="7929" max="7929" width="14.85546875" style="345" customWidth="1"/>
    <col min="7930" max="7930" width="13.85546875" style="345" customWidth="1"/>
    <col min="7931" max="7931" width="15.28515625" style="345" customWidth="1"/>
    <col min="7932" max="7932" width="20.7109375" style="345" customWidth="1"/>
    <col min="7933" max="7933" width="9.140625" style="345"/>
    <col min="7934" max="7934" width="13.42578125" style="345" customWidth="1"/>
    <col min="7935" max="7938" width="9.140625" style="345"/>
    <col min="7939" max="7939" width="14.85546875" style="345" customWidth="1"/>
    <col min="7940" max="8183" width="9.140625" style="345"/>
    <col min="8184" max="8184" width="20.42578125" style="345" customWidth="1"/>
    <col min="8185" max="8185" width="14.85546875" style="345" customWidth="1"/>
    <col min="8186" max="8186" width="13.85546875" style="345" customWidth="1"/>
    <col min="8187" max="8187" width="15.28515625" style="345" customWidth="1"/>
    <col min="8188" max="8188" width="20.7109375" style="345" customWidth="1"/>
    <col min="8189" max="8189" width="9.140625" style="345"/>
    <col min="8190" max="8190" width="13.42578125" style="345" customWidth="1"/>
    <col min="8191" max="8194" width="9.140625" style="345"/>
    <col min="8195" max="8195" width="14.85546875" style="345" customWidth="1"/>
    <col min="8196" max="8439" width="9.140625" style="345"/>
    <col min="8440" max="8440" width="20.42578125" style="345" customWidth="1"/>
    <col min="8441" max="8441" width="14.85546875" style="345" customWidth="1"/>
    <col min="8442" max="8442" width="13.85546875" style="345" customWidth="1"/>
    <col min="8443" max="8443" width="15.28515625" style="345" customWidth="1"/>
    <col min="8444" max="8444" width="20.7109375" style="345" customWidth="1"/>
    <col min="8445" max="8445" width="9.140625" style="345"/>
    <col min="8446" max="8446" width="13.42578125" style="345" customWidth="1"/>
    <col min="8447" max="8450" width="9.140625" style="345"/>
    <col min="8451" max="8451" width="14.85546875" style="345" customWidth="1"/>
    <col min="8452" max="8695" width="9.140625" style="345"/>
    <col min="8696" max="8696" width="20.42578125" style="345" customWidth="1"/>
    <col min="8697" max="8697" width="14.85546875" style="345" customWidth="1"/>
    <col min="8698" max="8698" width="13.85546875" style="345" customWidth="1"/>
    <col min="8699" max="8699" width="15.28515625" style="345" customWidth="1"/>
    <col min="8700" max="8700" width="20.7109375" style="345" customWidth="1"/>
    <col min="8701" max="8701" width="9.140625" style="345"/>
    <col min="8702" max="8702" width="13.42578125" style="345" customWidth="1"/>
    <col min="8703" max="8706" width="9.140625" style="345"/>
    <col min="8707" max="8707" width="14.85546875" style="345" customWidth="1"/>
    <col min="8708" max="8951" width="9.140625" style="345"/>
    <col min="8952" max="8952" width="20.42578125" style="345" customWidth="1"/>
    <col min="8953" max="8953" width="14.85546875" style="345" customWidth="1"/>
    <col min="8954" max="8954" width="13.85546875" style="345" customWidth="1"/>
    <col min="8955" max="8955" width="15.28515625" style="345" customWidth="1"/>
    <col min="8956" max="8956" width="20.7109375" style="345" customWidth="1"/>
    <col min="8957" max="8957" width="9.140625" style="345"/>
    <col min="8958" max="8958" width="13.42578125" style="345" customWidth="1"/>
    <col min="8959" max="8962" width="9.140625" style="345"/>
    <col min="8963" max="8963" width="14.85546875" style="345" customWidth="1"/>
    <col min="8964" max="9207" width="9.140625" style="345"/>
    <col min="9208" max="9208" width="20.42578125" style="345" customWidth="1"/>
    <col min="9209" max="9209" width="14.85546875" style="345" customWidth="1"/>
    <col min="9210" max="9210" width="13.85546875" style="345" customWidth="1"/>
    <col min="9211" max="9211" width="15.28515625" style="345" customWidth="1"/>
    <col min="9212" max="9212" width="20.7109375" style="345" customWidth="1"/>
    <col min="9213" max="9213" width="9.140625" style="345"/>
    <col min="9214" max="9214" width="13.42578125" style="345" customWidth="1"/>
    <col min="9215" max="9218" width="9.140625" style="345"/>
    <col min="9219" max="9219" width="14.85546875" style="345" customWidth="1"/>
    <col min="9220" max="9463" width="9.140625" style="345"/>
    <col min="9464" max="9464" width="20.42578125" style="345" customWidth="1"/>
    <col min="9465" max="9465" width="14.85546875" style="345" customWidth="1"/>
    <col min="9466" max="9466" width="13.85546875" style="345" customWidth="1"/>
    <col min="9467" max="9467" width="15.28515625" style="345" customWidth="1"/>
    <col min="9468" max="9468" width="20.7109375" style="345" customWidth="1"/>
    <col min="9469" max="9469" width="9.140625" style="345"/>
    <col min="9470" max="9470" width="13.42578125" style="345" customWidth="1"/>
    <col min="9471" max="9474" width="9.140625" style="345"/>
    <col min="9475" max="9475" width="14.85546875" style="345" customWidth="1"/>
    <col min="9476" max="9719" width="9.140625" style="345"/>
    <col min="9720" max="9720" width="20.42578125" style="345" customWidth="1"/>
    <col min="9721" max="9721" width="14.85546875" style="345" customWidth="1"/>
    <col min="9722" max="9722" width="13.85546875" style="345" customWidth="1"/>
    <col min="9723" max="9723" width="15.28515625" style="345" customWidth="1"/>
    <col min="9724" max="9724" width="20.7109375" style="345" customWidth="1"/>
    <col min="9725" max="9725" width="9.140625" style="345"/>
    <col min="9726" max="9726" width="13.42578125" style="345" customWidth="1"/>
    <col min="9727" max="9730" width="9.140625" style="345"/>
    <col min="9731" max="9731" width="14.85546875" style="345" customWidth="1"/>
    <col min="9732" max="9975" width="9.140625" style="345"/>
    <col min="9976" max="9976" width="20.42578125" style="345" customWidth="1"/>
    <col min="9977" max="9977" width="14.85546875" style="345" customWidth="1"/>
    <col min="9978" max="9978" width="13.85546875" style="345" customWidth="1"/>
    <col min="9979" max="9979" width="15.28515625" style="345" customWidth="1"/>
    <col min="9980" max="9980" width="20.7109375" style="345" customWidth="1"/>
    <col min="9981" max="9981" width="9.140625" style="345"/>
    <col min="9982" max="9982" width="13.42578125" style="345" customWidth="1"/>
    <col min="9983" max="9986" width="9.140625" style="345"/>
    <col min="9987" max="9987" width="14.85546875" style="345" customWidth="1"/>
    <col min="9988" max="10231" width="9.140625" style="345"/>
    <col min="10232" max="10232" width="20.42578125" style="345" customWidth="1"/>
    <col min="10233" max="10233" width="14.85546875" style="345" customWidth="1"/>
    <col min="10234" max="10234" width="13.85546875" style="345" customWidth="1"/>
    <col min="10235" max="10235" width="15.28515625" style="345" customWidth="1"/>
    <col min="10236" max="10236" width="20.7109375" style="345" customWidth="1"/>
    <col min="10237" max="10237" width="9.140625" style="345"/>
    <col min="10238" max="10238" width="13.42578125" style="345" customWidth="1"/>
    <col min="10239" max="10242" width="9.140625" style="345"/>
    <col min="10243" max="10243" width="14.85546875" style="345" customWidth="1"/>
    <col min="10244" max="10487" width="9.140625" style="345"/>
    <col min="10488" max="10488" width="20.42578125" style="345" customWidth="1"/>
    <col min="10489" max="10489" width="14.85546875" style="345" customWidth="1"/>
    <col min="10490" max="10490" width="13.85546875" style="345" customWidth="1"/>
    <col min="10491" max="10491" width="15.28515625" style="345" customWidth="1"/>
    <col min="10492" max="10492" width="20.7109375" style="345" customWidth="1"/>
    <col min="10493" max="10493" width="9.140625" style="345"/>
    <col min="10494" max="10494" width="13.42578125" style="345" customWidth="1"/>
    <col min="10495" max="10498" width="9.140625" style="345"/>
    <col min="10499" max="10499" width="14.85546875" style="345" customWidth="1"/>
    <col min="10500" max="10743" width="9.140625" style="345"/>
    <col min="10744" max="10744" width="20.42578125" style="345" customWidth="1"/>
    <col min="10745" max="10745" width="14.85546875" style="345" customWidth="1"/>
    <col min="10746" max="10746" width="13.85546875" style="345" customWidth="1"/>
    <col min="10747" max="10747" width="15.28515625" style="345" customWidth="1"/>
    <col min="10748" max="10748" width="20.7109375" style="345" customWidth="1"/>
    <col min="10749" max="10749" width="9.140625" style="345"/>
    <col min="10750" max="10750" width="13.42578125" style="345" customWidth="1"/>
    <col min="10751" max="10754" width="9.140625" style="345"/>
    <col min="10755" max="10755" width="14.85546875" style="345" customWidth="1"/>
    <col min="10756" max="10999" width="9.140625" style="345"/>
    <col min="11000" max="11000" width="20.42578125" style="345" customWidth="1"/>
    <col min="11001" max="11001" width="14.85546875" style="345" customWidth="1"/>
    <col min="11002" max="11002" width="13.85546875" style="345" customWidth="1"/>
    <col min="11003" max="11003" width="15.28515625" style="345" customWidth="1"/>
    <col min="11004" max="11004" width="20.7109375" style="345" customWidth="1"/>
    <col min="11005" max="11005" width="9.140625" style="345"/>
    <col min="11006" max="11006" width="13.42578125" style="345" customWidth="1"/>
    <col min="11007" max="11010" width="9.140625" style="345"/>
    <col min="11011" max="11011" width="14.85546875" style="345" customWidth="1"/>
    <col min="11012" max="11255" width="9.140625" style="345"/>
    <col min="11256" max="11256" width="20.42578125" style="345" customWidth="1"/>
    <col min="11257" max="11257" width="14.85546875" style="345" customWidth="1"/>
    <col min="11258" max="11258" width="13.85546875" style="345" customWidth="1"/>
    <col min="11259" max="11259" width="15.28515625" style="345" customWidth="1"/>
    <col min="11260" max="11260" width="20.7109375" style="345" customWidth="1"/>
    <col min="11261" max="11261" width="9.140625" style="345"/>
    <col min="11262" max="11262" width="13.42578125" style="345" customWidth="1"/>
    <col min="11263" max="11266" width="9.140625" style="345"/>
    <col min="11267" max="11267" width="14.85546875" style="345" customWidth="1"/>
    <col min="11268" max="11511" width="9.140625" style="345"/>
    <col min="11512" max="11512" width="20.42578125" style="345" customWidth="1"/>
    <col min="11513" max="11513" width="14.85546875" style="345" customWidth="1"/>
    <col min="11514" max="11514" width="13.85546875" style="345" customWidth="1"/>
    <col min="11515" max="11515" width="15.28515625" style="345" customWidth="1"/>
    <col min="11516" max="11516" width="20.7109375" style="345" customWidth="1"/>
    <col min="11517" max="11517" width="9.140625" style="345"/>
    <col min="11518" max="11518" width="13.42578125" style="345" customWidth="1"/>
    <col min="11519" max="11522" width="9.140625" style="345"/>
    <col min="11523" max="11523" width="14.85546875" style="345" customWidth="1"/>
    <col min="11524" max="11767" width="9.140625" style="345"/>
    <col min="11768" max="11768" width="20.42578125" style="345" customWidth="1"/>
    <col min="11769" max="11769" width="14.85546875" style="345" customWidth="1"/>
    <col min="11770" max="11770" width="13.85546875" style="345" customWidth="1"/>
    <col min="11771" max="11771" width="15.28515625" style="345" customWidth="1"/>
    <col min="11772" max="11772" width="20.7109375" style="345" customWidth="1"/>
    <col min="11773" max="11773" width="9.140625" style="345"/>
    <col min="11774" max="11774" width="13.42578125" style="345" customWidth="1"/>
    <col min="11775" max="11778" width="9.140625" style="345"/>
    <col min="11779" max="11779" width="14.85546875" style="345" customWidth="1"/>
    <col min="11780" max="12023" width="9.140625" style="345"/>
    <col min="12024" max="12024" width="20.42578125" style="345" customWidth="1"/>
    <col min="12025" max="12025" width="14.85546875" style="345" customWidth="1"/>
    <col min="12026" max="12026" width="13.85546875" style="345" customWidth="1"/>
    <col min="12027" max="12027" width="15.28515625" style="345" customWidth="1"/>
    <col min="12028" max="12028" width="20.7109375" style="345" customWidth="1"/>
    <col min="12029" max="12029" width="9.140625" style="345"/>
    <col min="12030" max="12030" width="13.42578125" style="345" customWidth="1"/>
    <col min="12031" max="12034" width="9.140625" style="345"/>
    <col min="12035" max="12035" width="14.85546875" style="345" customWidth="1"/>
    <col min="12036" max="12279" width="9.140625" style="345"/>
    <col min="12280" max="12280" width="20.42578125" style="345" customWidth="1"/>
    <col min="12281" max="12281" width="14.85546875" style="345" customWidth="1"/>
    <col min="12282" max="12282" width="13.85546875" style="345" customWidth="1"/>
    <col min="12283" max="12283" width="15.28515625" style="345" customWidth="1"/>
    <col min="12284" max="12284" width="20.7109375" style="345" customWidth="1"/>
    <col min="12285" max="12285" width="9.140625" style="345"/>
    <col min="12286" max="12286" width="13.42578125" style="345" customWidth="1"/>
    <col min="12287" max="12290" width="9.140625" style="345"/>
    <col min="12291" max="12291" width="14.85546875" style="345" customWidth="1"/>
    <col min="12292" max="12535" width="9.140625" style="345"/>
    <col min="12536" max="12536" width="20.42578125" style="345" customWidth="1"/>
    <col min="12537" max="12537" width="14.85546875" style="345" customWidth="1"/>
    <col min="12538" max="12538" width="13.85546875" style="345" customWidth="1"/>
    <col min="12539" max="12539" width="15.28515625" style="345" customWidth="1"/>
    <col min="12540" max="12540" width="20.7109375" style="345" customWidth="1"/>
    <col min="12541" max="12541" width="9.140625" style="345"/>
    <col min="12542" max="12542" width="13.42578125" style="345" customWidth="1"/>
    <col min="12543" max="12546" width="9.140625" style="345"/>
    <col min="12547" max="12547" width="14.85546875" style="345" customWidth="1"/>
    <col min="12548" max="12791" width="9.140625" style="345"/>
    <col min="12792" max="12792" width="20.42578125" style="345" customWidth="1"/>
    <col min="12793" max="12793" width="14.85546875" style="345" customWidth="1"/>
    <col min="12794" max="12794" width="13.85546875" style="345" customWidth="1"/>
    <col min="12795" max="12795" width="15.28515625" style="345" customWidth="1"/>
    <col min="12796" max="12796" width="20.7109375" style="345" customWidth="1"/>
    <col min="12797" max="12797" width="9.140625" style="345"/>
    <col min="12798" max="12798" width="13.42578125" style="345" customWidth="1"/>
    <col min="12799" max="12802" width="9.140625" style="345"/>
    <col min="12803" max="12803" width="14.85546875" style="345" customWidth="1"/>
    <col min="12804" max="13047" width="9.140625" style="345"/>
    <col min="13048" max="13048" width="20.42578125" style="345" customWidth="1"/>
    <col min="13049" max="13049" width="14.85546875" style="345" customWidth="1"/>
    <col min="13050" max="13050" width="13.85546875" style="345" customWidth="1"/>
    <col min="13051" max="13051" width="15.28515625" style="345" customWidth="1"/>
    <col min="13052" max="13052" width="20.7109375" style="345" customWidth="1"/>
    <col min="13053" max="13053" width="9.140625" style="345"/>
    <col min="13054" max="13054" width="13.42578125" style="345" customWidth="1"/>
    <col min="13055" max="13058" width="9.140625" style="345"/>
    <col min="13059" max="13059" width="14.85546875" style="345" customWidth="1"/>
    <col min="13060" max="13303" width="9.140625" style="345"/>
    <col min="13304" max="13304" width="20.42578125" style="345" customWidth="1"/>
    <col min="13305" max="13305" width="14.85546875" style="345" customWidth="1"/>
    <col min="13306" max="13306" width="13.85546875" style="345" customWidth="1"/>
    <col min="13307" max="13307" width="15.28515625" style="345" customWidth="1"/>
    <col min="13308" max="13308" width="20.7109375" style="345" customWidth="1"/>
    <col min="13309" max="13309" width="9.140625" style="345"/>
    <col min="13310" max="13310" width="13.42578125" style="345" customWidth="1"/>
    <col min="13311" max="13314" width="9.140625" style="345"/>
    <col min="13315" max="13315" width="14.85546875" style="345" customWidth="1"/>
    <col min="13316" max="13559" width="9.140625" style="345"/>
    <col min="13560" max="13560" width="20.42578125" style="345" customWidth="1"/>
    <col min="13561" max="13561" width="14.85546875" style="345" customWidth="1"/>
    <col min="13562" max="13562" width="13.85546875" style="345" customWidth="1"/>
    <col min="13563" max="13563" width="15.28515625" style="345" customWidth="1"/>
    <col min="13564" max="13564" width="20.7109375" style="345" customWidth="1"/>
    <col min="13565" max="13565" width="9.140625" style="345"/>
    <col min="13566" max="13566" width="13.42578125" style="345" customWidth="1"/>
    <col min="13567" max="13570" width="9.140625" style="345"/>
    <col min="13571" max="13571" width="14.85546875" style="345" customWidth="1"/>
    <col min="13572" max="13815" width="9.140625" style="345"/>
    <col min="13816" max="13816" width="20.42578125" style="345" customWidth="1"/>
    <col min="13817" max="13817" width="14.85546875" style="345" customWidth="1"/>
    <col min="13818" max="13818" width="13.85546875" style="345" customWidth="1"/>
    <col min="13819" max="13819" width="15.28515625" style="345" customWidth="1"/>
    <col min="13820" max="13820" width="20.7109375" style="345" customWidth="1"/>
    <col min="13821" max="13821" width="9.140625" style="345"/>
    <col min="13822" max="13822" width="13.42578125" style="345" customWidth="1"/>
    <col min="13823" max="13826" width="9.140625" style="345"/>
    <col min="13827" max="13827" width="14.85546875" style="345" customWidth="1"/>
    <col min="13828" max="14071" width="9.140625" style="345"/>
    <col min="14072" max="14072" width="20.42578125" style="345" customWidth="1"/>
    <col min="14073" max="14073" width="14.85546875" style="345" customWidth="1"/>
    <col min="14074" max="14074" width="13.85546875" style="345" customWidth="1"/>
    <col min="14075" max="14075" width="15.28515625" style="345" customWidth="1"/>
    <col min="14076" max="14076" width="20.7109375" style="345" customWidth="1"/>
    <col min="14077" max="14077" width="9.140625" style="345"/>
    <col min="14078" max="14078" width="13.42578125" style="345" customWidth="1"/>
    <col min="14079" max="14082" width="9.140625" style="345"/>
    <col min="14083" max="14083" width="14.85546875" style="345" customWidth="1"/>
    <col min="14084" max="14327" width="9.140625" style="345"/>
    <col min="14328" max="14328" width="20.42578125" style="345" customWidth="1"/>
    <col min="14329" max="14329" width="14.85546875" style="345" customWidth="1"/>
    <col min="14330" max="14330" width="13.85546875" style="345" customWidth="1"/>
    <col min="14331" max="14331" width="15.28515625" style="345" customWidth="1"/>
    <col min="14332" max="14332" width="20.7109375" style="345" customWidth="1"/>
    <col min="14333" max="14333" width="9.140625" style="345"/>
    <col min="14334" max="14334" width="13.42578125" style="345" customWidth="1"/>
    <col min="14335" max="14338" width="9.140625" style="345"/>
    <col min="14339" max="14339" width="14.85546875" style="345" customWidth="1"/>
    <col min="14340" max="14583" width="9.140625" style="345"/>
    <col min="14584" max="14584" width="20.42578125" style="345" customWidth="1"/>
    <col min="14585" max="14585" width="14.85546875" style="345" customWidth="1"/>
    <col min="14586" max="14586" width="13.85546875" style="345" customWidth="1"/>
    <col min="14587" max="14587" width="15.28515625" style="345" customWidth="1"/>
    <col min="14588" max="14588" width="20.7109375" style="345" customWidth="1"/>
    <col min="14589" max="14589" width="9.140625" style="345"/>
    <col min="14590" max="14590" width="13.42578125" style="345" customWidth="1"/>
    <col min="14591" max="14594" width="9.140625" style="345"/>
    <col min="14595" max="14595" width="14.85546875" style="345" customWidth="1"/>
    <col min="14596" max="14839" width="9.140625" style="345"/>
    <col min="14840" max="14840" width="20.42578125" style="345" customWidth="1"/>
    <col min="14841" max="14841" width="14.85546875" style="345" customWidth="1"/>
    <col min="14842" max="14842" width="13.85546875" style="345" customWidth="1"/>
    <col min="14843" max="14843" width="15.28515625" style="345" customWidth="1"/>
    <col min="14844" max="14844" width="20.7109375" style="345" customWidth="1"/>
    <col min="14845" max="14845" width="9.140625" style="345"/>
    <col min="14846" max="14846" width="13.42578125" style="345" customWidth="1"/>
    <col min="14847" max="14850" width="9.140625" style="345"/>
    <col min="14851" max="14851" width="14.85546875" style="345" customWidth="1"/>
    <col min="14852" max="15095" width="9.140625" style="345"/>
    <col min="15096" max="15096" width="20.42578125" style="345" customWidth="1"/>
    <col min="15097" max="15097" width="14.85546875" style="345" customWidth="1"/>
    <col min="15098" max="15098" width="13.85546875" style="345" customWidth="1"/>
    <col min="15099" max="15099" width="15.28515625" style="345" customWidth="1"/>
    <col min="15100" max="15100" width="20.7109375" style="345" customWidth="1"/>
    <col min="15101" max="15101" width="9.140625" style="345"/>
    <col min="15102" max="15102" width="13.42578125" style="345" customWidth="1"/>
    <col min="15103" max="15106" width="9.140625" style="345"/>
    <col min="15107" max="15107" width="14.85546875" style="345" customWidth="1"/>
    <col min="15108" max="15351" width="9.140625" style="345"/>
    <col min="15352" max="15352" width="20.42578125" style="345" customWidth="1"/>
    <col min="15353" max="15353" width="14.85546875" style="345" customWidth="1"/>
    <col min="15354" max="15354" width="13.85546875" style="345" customWidth="1"/>
    <col min="15355" max="15355" width="15.28515625" style="345" customWidth="1"/>
    <col min="15356" max="15356" width="20.7109375" style="345" customWidth="1"/>
    <col min="15357" max="15357" width="9.140625" style="345"/>
    <col min="15358" max="15358" width="13.42578125" style="345" customWidth="1"/>
    <col min="15359" max="15362" width="9.140625" style="345"/>
    <col min="15363" max="15363" width="14.85546875" style="345" customWidth="1"/>
    <col min="15364" max="15607" width="9.140625" style="345"/>
    <col min="15608" max="15608" width="20.42578125" style="345" customWidth="1"/>
    <col min="15609" max="15609" width="14.85546875" style="345" customWidth="1"/>
    <col min="15610" max="15610" width="13.85546875" style="345" customWidth="1"/>
    <col min="15611" max="15611" width="15.28515625" style="345" customWidth="1"/>
    <col min="15612" max="15612" width="20.7109375" style="345" customWidth="1"/>
    <col min="15613" max="15613" width="9.140625" style="345"/>
    <col min="15614" max="15614" width="13.42578125" style="345" customWidth="1"/>
    <col min="15615" max="15618" width="9.140625" style="345"/>
    <col min="15619" max="15619" width="14.85546875" style="345" customWidth="1"/>
    <col min="15620" max="15863" width="9.140625" style="345"/>
    <col min="15864" max="15864" width="20.42578125" style="345" customWidth="1"/>
    <col min="15865" max="15865" width="14.85546875" style="345" customWidth="1"/>
    <col min="15866" max="15866" width="13.85546875" style="345" customWidth="1"/>
    <col min="15867" max="15867" width="15.28515625" style="345" customWidth="1"/>
    <col min="15868" max="15868" width="20.7109375" style="345" customWidth="1"/>
    <col min="15869" max="15869" width="9.140625" style="345"/>
    <col min="15870" max="15870" width="13.42578125" style="345" customWidth="1"/>
    <col min="15871" max="15874" width="9.140625" style="345"/>
    <col min="15875" max="15875" width="14.85546875" style="345" customWidth="1"/>
    <col min="15876" max="16119" width="9.140625" style="345"/>
    <col min="16120" max="16120" width="20.42578125" style="345" customWidth="1"/>
    <col min="16121" max="16121" width="14.85546875" style="345" customWidth="1"/>
    <col min="16122" max="16122" width="13.85546875" style="345" customWidth="1"/>
    <col min="16123" max="16123" width="15.28515625" style="345" customWidth="1"/>
    <col min="16124" max="16124" width="20.7109375" style="345" customWidth="1"/>
    <col min="16125" max="16125" width="9.140625" style="345"/>
    <col min="16126" max="16126" width="13.42578125" style="345" customWidth="1"/>
    <col min="16127" max="16130" width="9.140625" style="345"/>
    <col min="16131" max="16131" width="14.85546875" style="345" customWidth="1"/>
    <col min="16132" max="16384" width="9.140625" style="345"/>
  </cols>
  <sheetData>
    <row r="2" spans="2:6" ht="12.75" customHeight="1">
      <c r="B2" s="949" t="s">
        <v>281</v>
      </c>
      <c r="C2" s="950" t="s">
        <v>282</v>
      </c>
      <c r="D2" s="950"/>
      <c r="E2" s="950"/>
      <c r="F2" s="950"/>
    </row>
    <row r="3" spans="2:6" ht="63" customHeight="1">
      <c r="B3" s="949"/>
      <c r="C3" s="381" t="s">
        <v>283</v>
      </c>
      <c r="D3" s="381" t="s">
        <v>284</v>
      </c>
      <c r="E3" s="381" t="s">
        <v>285</v>
      </c>
      <c r="F3" s="381" t="s">
        <v>286</v>
      </c>
    </row>
    <row r="4" spans="2:6" ht="15.75" customHeight="1">
      <c r="B4" s="510" t="s">
        <v>287</v>
      </c>
      <c r="C4" s="282">
        <v>12915.871379999997</v>
      </c>
      <c r="D4" s="282">
        <v>17566.236940000003</v>
      </c>
      <c r="E4" s="282">
        <f t="shared" ref="E4:E41" si="0">D4-C4</f>
        <v>4650.3655600000056</v>
      </c>
      <c r="F4" s="506">
        <v>0.36005046993585088</v>
      </c>
    </row>
    <row r="5" spans="2:6" ht="15.75" customHeight="1">
      <c r="B5" s="510" t="s">
        <v>288</v>
      </c>
      <c r="C5" s="282">
        <v>2273.3382900000006</v>
      </c>
      <c r="D5" s="282">
        <v>2798.01944</v>
      </c>
      <c r="E5" s="282">
        <f t="shared" si="0"/>
        <v>524.68114999999943</v>
      </c>
      <c r="F5" s="506">
        <v>0.23079765660393603</v>
      </c>
    </row>
    <row r="6" spans="2:6" ht="15.75" customHeight="1">
      <c r="B6" s="510" t="s">
        <v>289</v>
      </c>
      <c r="C6" s="282">
        <v>28361.976909999998</v>
      </c>
      <c r="D6" s="282">
        <v>34822.665809999984</v>
      </c>
      <c r="E6" s="282">
        <f t="shared" si="0"/>
        <v>6460.6888999999865</v>
      </c>
      <c r="F6" s="506">
        <v>0.22779402580086172</v>
      </c>
    </row>
    <row r="7" spans="2:6" ht="15.75" customHeight="1">
      <c r="B7" s="510" t="s">
        <v>290</v>
      </c>
      <c r="C7" s="282">
        <v>116737.35584</v>
      </c>
      <c r="D7" s="282">
        <v>142088.96329999994</v>
      </c>
      <c r="E7" s="282">
        <f t="shared" si="0"/>
        <v>25351.607459999941</v>
      </c>
      <c r="F7" s="506">
        <v>0.21716790891466475</v>
      </c>
    </row>
    <row r="8" spans="2:6" ht="15.75" customHeight="1">
      <c r="B8" s="510" t="s">
        <v>291</v>
      </c>
      <c r="C8" s="282">
        <v>9666.8520099999987</v>
      </c>
      <c r="D8" s="282">
        <v>11374.555010000004</v>
      </c>
      <c r="E8" s="282">
        <f t="shared" si="0"/>
        <v>1707.703000000005</v>
      </c>
      <c r="F8" s="506">
        <v>0.17665554393854888</v>
      </c>
    </row>
    <row r="9" spans="2:6" ht="15.75" customHeight="1">
      <c r="B9" s="510" t="s">
        <v>292</v>
      </c>
      <c r="C9" s="282">
        <v>24692.96514</v>
      </c>
      <c r="D9" s="282">
        <v>28824.805319999992</v>
      </c>
      <c r="E9" s="282">
        <f t="shared" si="0"/>
        <v>4131.840179999992</v>
      </c>
      <c r="F9" s="506">
        <v>0.16732863617528237</v>
      </c>
    </row>
    <row r="10" spans="2:6" ht="15.75" customHeight="1">
      <c r="B10" s="510" t="s">
        <v>293</v>
      </c>
      <c r="C10" s="282">
        <v>37183.613070000007</v>
      </c>
      <c r="D10" s="282">
        <v>43383.437089999999</v>
      </c>
      <c r="E10" s="282">
        <f t="shared" si="0"/>
        <v>6199.8240199999927</v>
      </c>
      <c r="F10" s="506">
        <v>0.16673538443745417</v>
      </c>
    </row>
    <row r="11" spans="2:6" ht="15.75" customHeight="1">
      <c r="B11" s="510" t="s">
        <v>294</v>
      </c>
      <c r="C11" s="282">
        <v>21277.628239999995</v>
      </c>
      <c r="D11" s="282">
        <v>24815.482249999994</v>
      </c>
      <c r="E11" s="282">
        <f t="shared" si="0"/>
        <v>3537.8540099999991</v>
      </c>
      <c r="F11" s="506">
        <v>0.16627106978724049</v>
      </c>
    </row>
    <row r="12" spans="2:6" ht="15.75" customHeight="1">
      <c r="B12" s="510" t="s">
        <v>295</v>
      </c>
      <c r="C12" s="282">
        <v>10041.107130000002</v>
      </c>
      <c r="D12" s="282">
        <v>11638.910209999998</v>
      </c>
      <c r="E12" s="282">
        <f t="shared" si="0"/>
        <v>1597.803079999996</v>
      </c>
      <c r="F12" s="506">
        <v>0.15912618591890237</v>
      </c>
    </row>
    <row r="13" spans="2:6" ht="15.75" customHeight="1">
      <c r="B13" s="510" t="s">
        <v>296</v>
      </c>
      <c r="C13" s="282">
        <v>13851.892510000001</v>
      </c>
      <c r="D13" s="282">
        <v>15692.591130000003</v>
      </c>
      <c r="E13" s="282">
        <f t="shared" si="0"/>
        <v>1840.698620000001</v>
      </c>
      <c r="F13" s="506">
        <v>0.13288426968886435</v>
      </c>
    </row>
    <row r="14" spans="2:6" ht="15.75" customHeight="1">
      <c r="B14" s="510" t="s">
        <v>297</v>
      </c>
      <c r="C14" s="282">
        <v>2583.3590799999997</v>
      </c>
      <c r="D14" s="282">
        <v>2915.1241299999997</v>
      </c>
      <c r="E14" s="282">
        <f t="shared" si="0"/>
        <v>331.76504999999997</v>
      </c>
      <c r="F14" s="506">
        <v>0.12842390071456888</v>
      </c>
    </row>
    <row r="15" spans="2:6" ht="15.75" customHeight="1">
      <c r="B15" s="510" t="s">
        <v>298</v>
      </c>
      <c r="C15" s="282">
        <v>11304.729680000002</v>
      </c>
      <c r="D15" s="282">
        <v>12560.960070000003</v>
      </c>
      <c r="E15" s="282">
        <f t="shared" si="0"/>
        <v>1256.2303900000006</v>
      </c>
      <c r="F15" s="506">
        <v>0.11112431925041832</v>
      </c>
    </row>
    <row r="16" spans="2:6" ht="15.75" customHeight="1">
      <c r="B16" s="510" t="s">
        <v>299</v>
      </c>
      <c r="C16" s="282">
        <v>7905.5515300000006</v>
      </c>
      <c r="D16" s="282">
        <v>8651.9704099999981</v>
      </c>
      <c r="E16" s="282">
        <f t="shared" si="0"/>
        <v>746.41887999999744</v>
      </c>
      <c r="F16" s="506">
        <v>9.4417053278001539E-2</v>
      </c>
    </row>
    <row r="17" spans="2:6" ht="15.75" customHeight="1">
      <c r="B17" s="510" t="s">
        <v>300</v>
      </c>
      <c r="C17" s="282">
        <v>24022.282019999995</v>
      </c>
      <c r="D17" s="282">
        <v>26260.73402</v>
      </c>
      <c r="E17" s="282">
        <f t="shared" si="0"/>
        <v>2238.4520000000048</v>
      </c>
      <c r="F17" s="506">
        <v>9.3182321235607768E-2</v>
      </c>
    </row>
    <row r="18" spans="2:6" ht="15.75" customHeight="1">
      <c r="B18" s="510" t="s">
        <v>301</v>
      </c>
      <c r="C18" s="282">
        <v>12668.571179999999</v>
      </c>
      <c r="D18" s="282">
        <v>13674.011860000001</v>
      </c>
      <c r="E18" s="282">
        <f t="shared" si="0"/>
        <v>1005.4406800000015</v>
      </c>
      <c r="F18" s="506">
        <v>7.9364962766069524E-2</v>
      </c>
    </row>
    <row r="19" spans="2:6" ht="15.75" customHeight="1">
      <c r="B19" s="510" t="s">
        <v>302</v>
      </c>
      <c r="C19" s="282">
        <v>16576.019790000002</v>
      </c>
      <c r="D19" s="282">
        <v>17755.742809999996</v>
      </c>
      <c r="E19" s="282">
        <f t="shared" si="0"/>
        <v>1179.723019999994</v>
      </c>
      <c r="F19" s="506">
        <v>7.1170464016440116E-2</v>
      </c>
    </row>
    <row r="20" spans="2:6" ht="15.75" customHeight="1">
      <c r="B20" s="510" t="s">
        <v>303</v>
      </c>
      <c r="C20" s="282">
        <v>18842.438180000005</v>
      </c>
      <c r="D20" s="282">
        <v>20116.701690000002</v>
      </c>
      <c r="E20" s="282">
        <f t="shared" si="0"/>
        <v>1274.263509999997</v>
      </c>
      <c r="F20" s="506">
        <v>6.7627315415716316E-2</v>
      </c>
    </row>
    <row r="21" spans="2:6" ht="15.75" customHeight="1">
      <c r="B21" s="510" t="s">
        <v>304</v>
      </c>
      <c r="C21" s="282">
        <v>18589.101919999997</v>
      </c>
      <c r="D21" s="282">
        <v>19826.898980000002</v>
      </c>
      <c r="E21" s="282">
        <f t="shared" si="0"/>
        <v>1237.7970600000044</v>
      </c>
      <c r="F21" s="506">
        <v>6.6587243715537481E-2</v>
      </c>
    </row>
    <row r="22" spans="2:6" ht="15.75" customHeight="1">
      <c r="B22" s="510" t="s">
        <v>305</v>
      </c>
      <c r="C22" s="282">
        <v>11099.011370000004</v>
      </c>
      <c r="D22" s="282">
        <v>11710.019460000001</v>
      </c>
      <c r="E22" s="282">
        <f t="shared" si="0"/>
        <v>611.00808999999754</v>
      </c>
      <c r="F22" s="506">
        <v>5.5050677004576887E-2</v>
      </c>
    </row>
    <row r="23" spans="2:6" ht="15.75" customHeight="1">
      <c r="B23" s="510" t="s">
        <v>306</v>
      </c>
      <c r="C23" s="282">
        <v>11172.61814</v>
      </c>
      <c r="D23" s="282">
        <v>11764.414800000002</v>
      </c>
      <c r="E23" s="282">
        <f t="shared" si="0"/>
        <v>591.79666000000179</v>
      </c>
      <c r="F23" s="506">
        <v>5.2968485325857628E-2</v>
      </c>
    </row>
    <row r="24" spans="2:6" ht="15.75" customHeight="1">
      <c r="B24" s="510" t="s">
        <v>307</v>
      </c>
      <c r="C24" s="282">
        <v>13961.805620000001</v>
      </c>
      <c r="D24" s="282">
        <v>14658.54084</v>
      </c>
      <c r="E24" s="282">
        <f t="shared" si="0"/>
        <v>696.73521999999866</v>
      </c>
      <c r="F24" s="506">
        <v>4.9902945146431454E-2</v>
      </c>
    </row>
    <row r="25" spans="2:6" ht="15.75" customHeight="1">
      <c r="B25" s="510" t="s">
        <v>308</v>
      </c>
      <c r="C25" s="282">
        <v>19782.956009999998</v>
      </c>
      <c r="D25" s="282">
        <v>20721.444779999998</v>
      </c>
      <c r="E25" s="282">
        <f t="shared" si="0"/>
        <v>938.48876999999993</v>
      </c>
      <c r="F25" s="506">
        <v>4.7439258800636708E-2</v>
      </c>
    </row>
    <row r="26" spans="2:6" ht="15.75" customHeight="1">
      <c r="B26" s="510" t="s">
        <v>309</v>
      </c>
      <c r="C26" s="282">
        <v>10592.520599999998</v>
      </c>
      <c r="D26" s="282">
        <v>10836.361630000003</v>
      </c>
      <c r="E26" s="282">
        <f t="shared" si="0"/>
        <v>243.84103000000505</v>
      </c>
      <c r="F26" s="506">
        <v>2.3020113833907008E-2</v>
      </c>
    </row>
    <row r="27" spans="2:6" ht="15.75" customHeight="1">
      <c r="B27" s="510" t="s">
        <v>310</v>
      </c>
      <c r="C27" s="282">
        <v>3610.1580700000009</v>
      </c>
      <c r="D27" s="282">
        <v>3616.6809099999996</v>
      </c>
      <c r="E27" s="282">
        <f t="shared" si="0"/>
        <v>6.5228399999987232</v>
      </c>
      <c r="F27" s="506">
        <v>1.8068017725325625E-3</v>
      </c>
    </row>
    <row r="28" spans="2:6" ht="15.75" customHeight="1">
      <c r="B28" s="510" t="s">
        <v>311</v>
      </c>
      <c r="C28" s="282">
        <v>6424.7057700000005</v>
      </c>
      <c r="D28" s="282">
        <v>6429.1872200000016</v>
      </c>
      <c r="E28" s="282">
        <f t="shared" si="0"/>
        <v>4.4814500000011321</v>
      </c>
      <c r="F28" s="506">
        <v>6.9753388877780154E-4</v>
      </c>
    </row>
    <row r="29" spans="2:6" ht="15.75" customHeight="1">
      <c r="B29" s="510" t="s">
        <v>312</v>
      </c>
      <c r="C29" s="282">
        <v>7757.4012099999991</v>
      </c>
      <c r="D29" s="282">
        <v>7733.0255699999989</v>
      </c>
      <c r="E29" s="282">
        <f t="shared" si="0"/>
        <v>-24.375640000000203</v>
      </c>
      <c r="F29" s="507">
        <v>-3.1422430450777084E-3</v>
      </c>
    </row>
    <row r="30" spans="2:6" ht="15.75" customHeight="1">
      <c r="B30" s="510" t="s">
        <v>313</v>
      </c>
      <c r="C30" s="282">
        <v>8908.8579099999988</v>
      </c>
      <c r="D30" s="282">
        <v>8809.0371600000017</v>
      </c>
      <c r="E30" s="282">
        <f t="shared" si="0"/>
        <v>-99.820749999997133</v>
      </c>
      <c r="F30" s="507">
        <v>-1.1204662933051224E-2</v>
      </c>
    </row>
    <row r="31" spans="2:6" ht="15.75" customHeight="1">
      <c r="B31" s="510" t="s">
        <v>314</v>
      </c>
      <c r="C31" s="282">
        <v>10258.469150000001</v>
      </c>
      <c r="D31" s="282">
        <v>10135.756729999999</v>
      </c>
      <c r="E31" s="282">
        <f t="shared" si="0"/>
        <v>-122.71242000000166</v>
      </c>
      <c r="F31" s="507">
        <v>-1.19620596607245E-2</v>
      </c>
    </row>
    <row r="32" spans="2:6" ht="15.75" customHeight="1">
      <c r="B32" s="510" t="s">
        <v>315</v>
      </c>
      <c r="C32" s="282">
        <v>8880.8585399999974</v>
      </c>
      <c r="D32" s="282">
        <v>8746.3384099999967</v>
      </c>
      <c r="E32" s="282">
        <f t="shared" si="0"/>
        <v>-134.52013000000079</v>
      </c>
      <c r="F32" s="507">
        <v>-1.5147198820261942E-2</v>
      </c>
    </row>
    <row r="33" spans="2:6" ht="15.75" customHeight="1">
      <c r="B33" s="510" t="s">
        <v>316</v>
      </c>
      <c r="C33" s="282">
        <v>5890.9166399999995</v>
      </c>
      <c r="D33" s="282">
        <v>5784.6563399999995</v>
      </c>
      <c r="E33" s="282">
        <f t="shared" si="0"/>
        <v>-106.26029999999992</v>
      </c>
      <c r="F33" s="507">
        <v>-1.8037990773537738E-2</v>
      </c>
    </row>
    <row r="34" spans="2:6" ht="15.75" customHeight="1">
      <c r="B34" s="510" t="s">
        <v>317</v>
      </c>
      <c r="C34" s="282">
        <v>8854.119480000003</v>
      </c>
      <c r="D34" s="282">
        <v>8225.7123600000014</v>
      </c>
      <c r="E34" s="282">
        <f t="shared" si="0"/>
        <v>-628.40712000000167</v>
      </c>
      <c r="F34" s="507">
        <v>-7.0973417675181616E-2</v>
      </c>
    </row>
    <row r="35" spans="2:6" ht="15.75" customHeight="1">
      <c r="B35" s="510" t="s">
        <v>318</v>
      </c>
      <c r="C35" s="282">
        <v>7187.0642099999986</v>
      </c>
      <c r="D35" s="282">
        <v>6542.5001800000009</v>
      </c>
      <c r="E35" s="282">
        <f t="shared" si="0"/>
        <v>-644.56402999999773</v>
      </c>
      <c r="F35" s="507">
        <v>-8.9683911422853146E-2</v>
      </c>
    </row>
    <row r="36" spans="2:6" ht="15.75" customHeight="1">
      <c r="B36" s="510" t="s">
        <v>319</v>
      </c>
      <c r="C36" s="282">
        <v>14694.894459999998</v>
      </c>
      <c r="D36" s="282">
        <v>13362.024079999999</v>
      </c>
      <c r="E36" s="282">
        <f t="shared" si="0"/>
        <v>-1332.8703799999985</v>
      </c>
      <c r="F36" s="507">
        <v>-9.0702956977888993E-2</v>
      </c>
    </row>
    <row r="37" spans="2:6" ht="15.75" customHeight="1">
      <c r="B37" s="510" t="s">
        <v>320</v>
      </c>
      <c r="C37" s="282">
        <v>6081.5558599999995</v>
      </c>
      <c r="D37" s="282">
        <v>5474.1838099999986</v>
      </c>
      <c r="E37" s="282">
        <f t="shared" si="0"/>
        <v>-607.37205000000085</v>
      </c>
      <c r="F37" s="507">
        <v>-9.9871161916779805E-2</v>
      </c>
    </row>
    <row r="38" spans="2:6" ht="15.75" customHeight="1">
      <c r="B38" s="510" t="s">
        <v>321</v>
      </c>
      <c r="C38" s="282">
        <v>19134.957620000005</v>
      </c>
      <c r="D38" s="282">
        <v>16605.427359999998</v>
      </c>
      <c r="E38" s="282">
        <f t="shared" si="0"/>
        <v>-2529.5302600000068</v>
      </c>
      <c r="F38" s="507">
        <v>-0.13219419192003445</v>
      </c>
    </row>
    <row r="39" spans="2:6" ht="15.75" customHeight="1">
      <c r="B39" s="510" t="s">
        <v>322</v>
      </c>
      <c r="C39" s="282">
        <v>15409.436969999999</v>
      </c>
      <c r="D39" s="282">
        <v>12664.987130000003</v>
      </c>
      <c r="E39" s="282">
        <f t="shared" si="0"/>
        <v>-2744.4498399999957</v>
      </c>
      <c r="F39" s="507">
        <v>-0.17810188946832073</v>
      </c>
    </row>
    <row r="40" spans="2:6" ht="15.75" customHeight="1">
      <c r="B40" s="505" t="s">
        <v>323</v>
      </c>
      <c r="C40" s="281">
        <f>SUM(C4:C39)</f>
        <v>579196.96152999997</v>
      </c>
      <c r="D40" s="281">
        <f>SUM(D4:D39)</f>
        <v>638588.1092399999</v>
      </c>
      <c r="E40" s="281">
        <f t="shared" si="0"/>
        <v>59391.147709999932</v>
      </c>
      <c r="F40" s="508">
        <v>0.10254050289406358</v>
      </c>
    </row>
    <row r="41" spans="2:6" ht="15.75" customHeight="1">
      <c r="B41" s="505" t="s">
        <v>324</v>
      </c>
      <c r="C41" s="281">
        <v>16122.558130000003</v>
      </c>
      <c r="D41" s="281">
        <v>14940.214440000002</v>
      </c>
      <c r="E41" s="281">
        <f t="shared" si="0"/>
        <v>-1182.3436900000015</v>
      </c>
      <c r="F41" s="509">
        <v>-7.3334745048923677E-2</v>
      </c>
    </row>
    <row r="42" spans="2:6" ht="15.75" customHeight="1">
      <c r="B42" s="505" t="s">
        <v>325</v>
      </c>
      <c r="C42" s="281">
        <f>SUM(C40:C41)</f>
        <v>595319.51965999999</v>
      </c>
      <c r="D42" s="281">
        <f>SUM(D40:D41)</f>
        <v>653528.32367999991</v>
      </c>
      <c r="E42" s="281">
        <f>SUM(E40:E41)</f>
        <v>58208.80401999993</v>
      </c>
      <c r="F42" s="508">
        <v>9.7777415484787245E-2</v>
      </c>
    </row>
    <row r="44" spans="2:6" ht="12.75" customHeight="1"/>
  </sheetData>
  <mergeCells count="2">
    <mergeCell ref="B2:B3"/>
    <mergeCell ref="C2:F2"/>
  </mergeCells>
  <conditionalFormatting sqref="E4:E39">
    <cfRule type="cellIs" dxfId="5" priority="3" stopIfTrue="1" operator="lessThan">
      <formula>0</formula>
    </cfRule>
  </conditionalFormatting>
  <conditionalFormatting sqref="E40">
    <cfRule type="cellIs" dxfId="4" priority="1" stopIfTrue="1" operator="lessThan">
      <formula>0</formula>
    </cfRule>
  </conditionalFormatting>
  <conditionalFormatting sqref="E41">
    <cfRule type="cellIs" dxfId="3" priority="2" stopIfTrue="1" operator="lessThan">
      <formula>0</formula>
    </cfRule>
  </conditionalFormatting>
  <pageMargins left="0.39370078740157483" right="0" top="0.31496062992125984" bottom="0.59055118110236227" header="0.19685039370078741" footer="0.1968503937007874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5:I17"/>
  <sheetViews>
    <sheetView topLeftCell="A2" zoomScale="80" zoomScaleNormal="80" workbookViewId="0">
      <selection activeCell="A49" sqref="A49"/>
    </sheetView>
  </sheetViews>
  <sheetFormatPr defaultRowHeight="14.25"/>
  <cols>
    <col min="1" max="1" width="16.140625" style="283" customWidth="1"/>
    <col min="2" max="2" width="16.7109375" style="283" bestFit="1" customWidth="1"/>
    <col min="3" max="3" width="26.85546875" style="283" customWidth="1"/>
    <col min="4" max="4" width="14.42578125" style="283" customWidth="1"/>
    <col min="5" max="5" width="13.5703125" style="283" customWidth="1"/>
    <col min="6" max="6" width="14.28515625" style="283" customWidth="1"/>
    <col min="7" max="7" width="12.42578125" style="283" bestFit="1" customWidth="1"/>
    <col min="8" max="8" width="13.5703125" style="283" bestFit="1" customWidth="1"/>
    <col min="9" max="9" width="16.28515625" style="283" customWidth="1"/>
    <col min="10" max="250" width="9.140625" style="283"/>
    <col min="251" max="252" width="18" style="283" customWidth="1"/>
    <col min="253" max="253" width="22.28515625" style="283" customWidth="1"/>
    <col min="254" max="254" width="20.140625" style="283" customWidth="1"/>
    <col min="255" max="255" width="17.28515625" style="283" customWidth="1"/>
    <col min="256" max="256" width="9.140625" style="283"/>
    <col min="257" max="257" width="13.85546875" style="283" bestFit="1" customWidth="1"/>
    <col min="258" max="258" width="16.7109375" style="283" bestFit="1" customWidth="1"/>
    <col min="259" max="259" width="12.7109375" style="283" bestFit="1" customWidth="1"/>
    <col min="260" max="506" width="9.140625" style="283"/>
    <col min="507" max="508" width="18" style="283" customWidth="1"/>
    <col min="509" max="509" width="22.28515625" style="283" customWidth="1"/>
    <col min="510" max="510" width="20.140625" style="283" customWidth="1"/>
    <col min="511" max="511" width="17.28515625" style="283" customWidth="1"/>
    <col min="512" max="512" width="9.140625" style="283"/>
    <col min="513" max="513" width="13.85546875" style="283" bestFit="1" customWidth="1"/>
    <col min="514" max="514" width="16.7109375" style="283" bestFit="1" customWidth="1"/>
    <col min="515" max="515" width="12.7109375" style="283" bestFit="1" customWidth="1"/>
    <col min="516" max="762" width="9.140625" style="283"/>
    <col min="763" max="764" width="18" style="283" customWidth="1"/>
    <col min="765" max="765" width="22.28515625" style="283" customWidth="1"/>
    <col min="766" max="766" width="20.140625" style="283" customWidth="1"/>
    <col min="767" max="767" width="17.28515625" style="283" customWidth="1"/>
    <col min="768" max="768" width="9.140625" style="283"/>
    <col min="769" max="769" width="13.85546875" style="283" bestFit="1" customWidth="1"/>
    <col min="770" max="770" width="16.7109375" style="283" bestFit="1" customWidth="1"/>
    <col min="771" max="771" width="12.7109375" style="283" bestFit="1" customWidth="1"/>
    <col min="772" max="1018" width="9.140625" style="283"/>
    <col min="1019" max="1020" width="18" style="283" customWidth="1"/>
    <col min="1021" max="1021" width="22.28515625" style="283" customWidth="1"/>
    <col min="1022" max="1022" width="20.140625" style="283" customWidth="1"/>
    <col min="1023" max="1023" width="17.28515625" style="283" customWidth="1"/>
    <col min="1024" max="1024" width="9.140625" style="283"/>
    <col min="1025" max="1025" width="13.85546875" style="283" bestFit="1" customWidth="1"/>
    <col min="1026" max="1026" width="16.7109375" style="283" bestFit="1" customWidth="1"/>
    <col min="1027" max="1027" width="12.7109375" style="283" bestFit="1" customWidth="1"/>
    <col min="1028" max="1274" width="9.140625" style="283"/>
    <col min="1275" max="1276" width="18" style="283" customWidth="1"/>
    <col min="1277" max="1277" width="22.28515625" style="283" customWidth="1"/>
    <col min="1278" max="1278" width="20.140625" style="283" customWidth="1"/>
    <col min="1279" max="1279" width="17.28515625" style="283" customWidth="1"/>
    <col min="1280" max="1280" width="9.140625" style="283"/>
    <col min="1281" max="1281" width="13.85546875" style="283" bestFit="1" customWidth="1"/>
    <col min="1282" max="1282" width="16.7109375" style="283" bestFit="1" customWidth="1"/>
    <col min="1283" max="1283" width="12.7109375" style="283" bestFit="1" customWidth="1"/>
    <col min="1284" max="1530" width="9.140625" style="283"/>
    <col min="1531" max="1532" width="18" style="283" customWidth="1"/>
    <col min="1533" max="1533" width="22.28515625" style="283" customWidth="1"/>
    <col min="1534" max="1534" width="20.140625" style="283" customWidth="1"/>
    <col min="1535" max="1535" width="17.28515625" style="283" customWidth="1"/>
    <col min="1536" max="1536" width="9.140625" style="283"/>
    <col min="1537" max="1537" width="13.85546875" style="283" bestFit="1" customWidth="1"/>
    <col min="1538" max="1538" width="16.7109375" style="283" bestFit="1" customWidth="1"/>
    <col min="1539" max="1539" width="12.7109375" style="283" bestFit="1" customWidth="1"/>
    <col min="1540" max="1786" width="9.140625" style="283"/>
    <col min="1787" max="1788" width="18" style="283" customWidth="1"/>
    <col min="1789" max="1789" width="22.28515625" style="283" customWidth="1"/>
    <col min="1790" max="1790" width="20.140625" style="283" customWidth="1"/>
    <col min="1791" max="1791" width="17.28515625" style="283" customWidth="1"/>
    <col min="1792" max="1792" width="9.140625" style="283"/>
    <col min="1793" max="1793" width="13.85546875" style="283" bestFit="1" customWidth="1"/>
    <col min="1794" max="1794" width="16.7109375" style="283" bestFit="1" customWidth="1"/>
    <col min="1795" max="1795" width="12.7109375" style="283" bestFit="1" customWidth="1"/>
    <col min="1796" max="2042" width="9.140625" style="283"/>
    <col min="2043" max="2044" width="18" style="283" customWidth="1"/>
    <col min="2045" max="2045" width="22.28515625" style="283" customWidth="1"/>
    <col min="2046" max="2046" width="20.140625" style="283" customWidth="1"/>
    <col min="2047" max="2047" width="17.28515625" style="283" customWidth="1"/>
    <col min="2048" max="2048" width="9.140625" style="283"/>
    <col min="2049" max="2049" width="13.85546875" style="283" bestFit="1" customWidth="1"/>
    <col min="2050" max="2050" width="16.7109375" style="283" bestFit="1" customWidth="1"/>
    <col min="2051" max="2051" width="12.7109375" style="283" bestFit="1" customWidth="1"/>
    <col min="2052" max="2298" width="9.140625" style="283"/>
    <col min="2299" max="2300" width="18" style="283" customWidth="1"/>
    <col min="2301" max="2301" width="22.28515625" style="283" customWidth="1"/>
    <col min="2302" max="2302" width="20.140625" style="283" customWidth="1"/>
    <col min="2303" max="2303" width="17.28515625" style="283" customWidth="1"/>
    <col min="2304" max="2304" width="9.140625" style="283"/>
    <col min="2305" max="2305" width="13.85546875" style="283" bestFit="1" customWidth="1"/>
    <col min="2306" max="2306" width="16.7109375" style="283" bestFit="1" customWidth="1"/>
    <col min="2307" max="2307" width="12.7109375" style="283" bestFit="1" customWidth="1"/>
    <col min="2308" max="2554" width="9.140625" style="283"/>
    <col min="2555" max="2556" width="18" style="283" customWidth="1"/>
    <col min="2557" max="2557" width="22.28515625" style="283" customWidth="1"/>
    <col min="2558" max="2558" width="20.140625" style="283" customWidth="1"/>
    <col min="2559" max="2559" width="17.28515625" style="283" customWidth="1"/>
    <col min="2560" max="2560" width="9.140625" style="283"/>
    <col min="2561" max="2561" width="13.85546875" style="283" bestFit="1" customWidth="1"/>
    <col min="2562" max="2562" width="16.7109375" style="283" bestFit="1" customWidth="1"/>
    <col min="2563" max="2563" width="12.7109375" style="283" bestFit="1" customWidth="1"/>
    <col min="2564" max="2810" width="9.140625" style="283"/>
    <col min="2811" max="2812" width="18" style="283" customWidth="1"/>
    <col min="2813" max="2813" width="22.28515625" style="283" customWidth="1"/>
    <col min="2814" max="2814" width="20.140625" style="283" customWidth="1"/>
    <col min="2815" max="2815" width="17.28515625" style="283" customWidth="1"/>
    <col min="2816" max="2816" width="9.140625" style="283"/>
    <col min="2817" max="2817" width="13.85546875" style="283" bestFit="1" customWidth="1"/>
    <col min="2818" max="2818" width="16.7109375" style="283" bestFit="1" customWidth="1"/>
    <col min="2819" max="2819" width="12.7109375" style="283" bestFit="1" customWidth="1"/>
    <col min="2820" max="3066" width="9.140625" style="283"/>
    <col min="3067" max="3068" width="18" style="283" customWidth="1"/>
    <col min="3069" max="3069" width="22.28515625" style="283" customWidth="1"/>
    <col min="3070" max="3070" width="20.140625" style="283" customWidth="1"/>
    <col min="3071" max="3071" width="17.28515625" style="283" customWidth="1"/>
    <col min="3072" max="3072" width="9.140625" style="283"/>
    <col min="3073" max="3073" width="13.85546875" style="283" bestFit="1" customWidth="1"/>
    <col min="3074" max="3074" width="16.7109375" style="283" bestFit="1" customWidth="1"/>
    <col min="3075" max="3075" width="12.7109375" style="283" bestFit="1" customWidth="1"/>
    <col min="3076" max="3322" width="9.140625" style="283"/>
    <col min="3323" max="3324" width="18" style="283" customWidth="1"/>
    <col min="3325" max="3325" width="22.28515625" style="283" customWidth="1"/>
    <col min="3326" max="3326" width="20.140625" style="283" customWidth="1"/>
    <col min="3327" max="3327" width="17.28515625" style="283" customWidth="1"/>
    <col min="3328" max="3328" width="9.140625" style="283"/>
    <col min="3329" max="3329" width="13.85546875" style="283" bestFit="1" customWidth="1"/>
    <col min="3330" max="3330" width="16.7109375" style="283" bestFit="1" customWidth="1"/>
    <col min="3331" max="3331" width="12.7109375" style="283" bestFit="1" customWidth="1"/>
    <col min="3332" max="3578" width="9.140625" style="283"/>
    <col min="3579" max="3580" width="18" style="283" customWidth="1"/>
    <col min="3581" max="3581" width="22.28515625" style="283" customWidth="1"/>
    <col min="3582" max="3582" width="20.140625" style="283" customWidth="1"/>
    <col min="3583" max="3583" width="17.28515625" style="283" customWidth="1"/>
    <col min="3584" max="3584" width="9.140625" style="283"/>
    <col min="3585" max="3585" width="13.85546875" style="283" bestFit="1" customWidth="1"/>
    <col min="3586" max="3586" width="16.7109375" style="283" bestFit="1" customWidth="1"/>
    <col min="3587" max="3587" width="12.7109375" style="283" bestFit="1" customWidth="1"/>
    <col min="3588" max="3834" width="9.140625" style="283"/>
    <col min="3835" max="3836" width="18" style="283" customWidth="1"/>
    <col min="3837" max="3837" width="22.28515625" style="283" customWidth="1"/>
    <col min="3838" max="3838" width="20.140625" style="283" customWidth="1"/>
    <col min="3839" max="3839" width="17.28515625" style="283" customWidth="1"/>
    <col min="3840" max="3840" width="9.140625" style="283"/>
    <col min="3841" max="3841" width="13.85546875" style="283" bestFit="1" customWidth="1"/>
    <col min="3842" max="3842" width="16.7109375" style="283" bestFit="1" customWidth="1"/>
    <col min="3843" max="3843" width="12.7109375" style="283" bestFit="1" customWidth="1"/>
    <col min="3844" max="4090" width="9.140625" style="283"/>
    <col min="4091" max="4092" width="18" style="283" customWidth="1"/>
    <col min="4093" max="4093" width="22.28515625" style="283" customWidth="1"/>
    <col min="4094" max="4094" width="20.140625" style="283" customWidth="1"/>
    <col min="4095" max="4095" width="17.28515625" style="283" customWidth="1"/>
    <col min="4096" max="4096" width="9.140625" style="283"/>
    <col min="4097" max="4097" width="13.85546875" style="283" bestFit="1" customWidth="1"/>
    <col min="4098" max="4098" width="16.7109375" style="283" bestFit="1" customWidth="1"/>
    <col min="4099" max="4099" width="12.7109375" style="283" bestFit="1" customWidth="1"/>
    <col min="4100" max="4346" width="9.140625" style="283"/>
    <col min="4347" max="4348" width="18" style="283" customWidth="1"/>
    <col min="4349" max="4349" width="22.28515625" style="283" customWidth="1"/>
    <col min="4350" max="4350" width="20.140625" style="283" customWidth="1"/>
    <col min="4351" max="4351" width="17.28515625" style="283" customWidth="1"/>
    <col min="4352" max="4352" width="9.140625" style="283"/>
    <col min="4353" max="4353" width="13.85546875" style="283" bestFit="1" customWidth="1"/>
    <col min="4354" max="4354" width="16.7109375" style="283" bestFit="1" customWidth="1"/>
    <col min="4355" max="4355" width="12.7109375" style="283" bestFit="1" customWidth="1"/>
    <col min="4356" max="4602" width="9.140625" style="283"/>
    <col min="4603" max="4604" width="18" style="283" customWidth="1"/>
    <col min="4605" max="4605" width="22.28515625" style="283" customWidth="1"/>
    <col min="4606" max="4606" width="20.140625" style="283" customWidth="1"/>
    <col min="4607" max="4607" width="17.28515625" style="283" customWidth="1"/>
    <col min="4608" max="4608" width="9.140625" style="283"/>
    <col min="4609" max="4609" width="13.85546875" style="283" bestFit="1" customWidth="1"/>
    <col min="4610" max="4610" width="16.7109375" style="283" bestFit="1" customWidth="1"/>
    <col min="4611" max="4611" width="12.7109375" style="283" bestFit="1" customWidth="1"/>
    <col min="4612" max="4858" width="9.140625" style="283"/>
    <col min="4859" max="4860" width="18" style="283" customWidth="1"/>
    <col min="4861" max="4861" width="22.28515625" style="283" customWidth="1"/>
    <col min="4862" max="4862" width="20.140625" style="283" customWidth="1"/>
    <col min="4863" max="4863" width="17.28515625" style="283" customWidth="1"/>
    <col min="4864" max="4864" width="9.140625" style="283"/>
    <col min="4865" max="4865" width="13.85546875" style="283" bestFit="1" customWidth="1"/>
    <col min="4866" max="4866" width="16.7109375" style="283" bestFit="1" customWidth="1"/>
    <col min="4867" max="4867" width="12.7109375" style="283" bestFit="1" customWidth="1"/>
    <col min="4868" max="5114" width="9.140625" style="283"/>
    <col min="5115" max="5116" width="18" style="283" customWidth="1"/>
    <col min="5117" max="5117" width="22.28515625" style="283" customWidth="1"/>
    <col min="5118" max="5118" width="20.140625" style="283" customWidth="1"/>
    <col min="5119" max="5119" width="17.28515625" style="283" customWidth="1"/>
    <col min="5120" max="5120" width="9.140625" style="283"/>
    <col min="5121" max="5121" width="13.85546875" style="283" bestFit="1" customWidth="1"/>
    <col min="5122" max="5122" width="16.7109375" style="283" bestFit="1" customWidth="1"/>
    <col min="5123" max="5123" width="12.7109375" style="283" bestFit="1" customWidth="1"/>
    <col min="5124" max="5370" width="9.140625" style="283"/>
    <col min="5371" max="5372" width="18" style="283" customWidth="1"/>
    <col min="5373" max="5373" width="22.28515625" style="283" customWidth="1"/>
    <col min="5374" max="5374" width="20.140625" style="283" customWidth="1"/>
    <col min="5375" max="5375" width="17.28515625" style="283" customWidth="1"/>
    <col min="5376" max="5376" width="9.140625" style="283"/>
    <col min="5377" max="5377" width="13.85546875" style="283" bestFit="1" customWidth="1"/>
    <col min="5378" max="5378" width="16.7109375" style="283" bestFit="1" customWidth="1"/>
    <col min="5379" max="5379" width="12.7109375" style="283" bestFit="1" customWidth="1"/>
    <col min="5380" max="5626" width="9.140625" style="283"/>
    <col min="5627" max="5628" width="18" style="283" customWidth="1"/>
    <col min="5629" max="5629" width="22.28515625" style="283" customWidth="1"/>
    <col min="5630" max="5630" width="20.140625" style="283" customWidth="1"/>
    <col min="5631" max="5631" width="17.28515625" style="283" customWidth="1"/>
    <col min="5632" max="5632" width="9.140625" style="283"/>
    <col min="5633" max="5633" width="13.85546875" style="283" bestFit="1" customWidth="1"/>
    <col min="5634" max="5634" width="16.7109375" style="283" bestFit="1" customWidth="1"/>
    <col min="5635" max="5635" width="12.7109375" style="283" bestFit="1" customWidth="1"/>
    <col min="5636" max="5882" width="9.140625" style="283"/>
    <col min="5883" max="5884" width="18" style="283" customWidth="1"/>
    <col min="5885" max="5885" width="22.28515625" style="283" customWidth="1"/>
    <col min="5886" max="5886" width="20.140625" style="283" customWidth="1"/>
    <col min="5887" max="5887" width="17.28515625" style="283" customWidth="1"/>
    <col min="5888" max="5888" width="9.140625" style="283"/>
    <col min="5889" max="5889" width="13.85546875" style="283" bestFit="1" customWidth="1"/>
    <col min="5890" max="5890" width="16.7109375" style="283" bestFit="1" customWidth="1"/>
    <col min="5891" max="5891" width="12.7109375" style="283" bestFit="1" customWidth="1"/>
    <col min="5892" max="6138" width="9.140625" style="283"/>
    <col min="6139" max="6140" width="18" style="283" customWidth="1"/>
    <col min="6141" max="6141" width="22.28515625" style="283" customWidth="1"/>
    <col min="6142" max="6142" width="20.140625" style="283" customWidth="1"/>
    <col min="6143" max="6143" width="17.28515625" style="283" customWidth="1"/>
    <col min="6144" max="6144" width="9.140625" style="283"/>
    <col min="6145" max="6145" width="13.85546875" style="283" bestFit="1" customWidth="1"/>
    <col min="6146" max="6146" width="16.7109375" style="283" bestFit="1" customWidth="1"/>
    <col min="6147" max="6147" width="12.7109375" style="283" bestFit="1" customWidth="1"/>
    <col min="6148" max="6394" width="9.140625" style="283"/>
    <col min="6395" max="6396" width="18" style="283" customWidth="1"/>
    <col min="6397" max="6397" width="22.28515625" style="283" customWidth="1"/>
    <col min="6398" max="6398" width="20.140625" style="283" customWidth="1"/>
    <col min="6399" max="6399" width="17.28515625" style="283" customWidth="1"/>
    <col min="6400" max="6400" width="9.140625" style="283"/>
    <col min="6401" max="6401" width="13.85546875" style="283" bestFit="1" customWidth="1"/>
    <col min="6402" max="6402" width="16.7109375" style="283" bestFit="1" customWidth="1"/>
    <col min="6403" max="6403" width="12.7109375" style="283" bestFit="1" customWidth="1"/>
    <col min="6404" max="6650" width="9.140625" style="283"/>
    <col min="6651" max="6652" width="18" style="283" customWidth="1"/>
    <col min="6653" max="6653" width="22.28515625" style="283" customWidth="1"/>
    <col min="6654" max="6654" width="20.140625" style="283" customWidth="1"/>
    <col min="6655" max="6655" width="17.28515625" style="283" customWidth="1"/>
    <col min="6656" max="6656" width="9.140625" style="283"/>
    <col min="6657" max="6657" width="13.85546875" style="283" bestFit="1" customWidth="1"/>
    <col min="6658" max="6658" width="16.7109375" style="283" bestFit="1" customWidth="1"/>
    <col min="6659" max="6659" width="12.7109375" style="283" bestFit="1" customWidth="1"/>
    <col min="6660" max="6906" width="9.140625" style="283"/>
    <col min="6907" max="6908" width="18" style="283" customWidth="1"/>
    <col min="6909" max="6909" width="22.28515625" style="283" customWidth="1"/>
    <col min="6910" max="6910" width="20.140625" style="283" customWidth="1"/>
    <col min="6911" max="6911" width="17.28515625" style="283" customWidth="1"/>
    <col min="6912" max="6912" width="9.140625" style="283"/>
    <col min="6913" max="6913" width="13.85546875" style="283" bestFit="1" customWidth="1"/>
    <col min="6914" max="6914" width="16.7109375" style="283" bestFit="1" customWidth="1"/>
    <col min="6915" max="6915" width="12.7109375" style="283" bestFit="1" customWidth="1"/>
    <col min="6916" max="7162" width="9.140625" style="283"/>
    <col min="7163" max="7164" width="18" style="283" customWidth="1"/>
    <col min="7165" max="7165" width="22.28515625" style="283" customWidth="1"/>
    <col min="7166" max="7166" width="20.140625" style="283" customWidth="1"/>
    <col min="7167" max="7167" width="17.28515625" style="283" customWidth="1"/>
    <col min="7168" max="7168" width="9.140625" style="283"/>
    <col min="7169" max="7169" width="13.85546875" style="283" bestFit="1" customWidth="1"/>
    <col min="7170" max="7170" width="16.7109375" style="283" bestFit="1" customWidth="1"/>
    <col min="7171" max="7171" width="12.7109375" style="283" bestFit="1" customWidth="1"/>
    <col min="7172" max="7418" width="9.140625" style="283"/>
    <col min="7419" max="7420" width="18" style="283" customWidth="1"/>
    <col min="7421" max="7421" width="22.28515625" style="283" customWidth="1"/>
    <col min="7422" max="7422" width="20.140625" style="283" customWidth="1"/>
    <col min="7423" max="7423" width="17.28515625" style="283" customWidth="1"/>
    <col min="7424" max="7424" width="9.140625" style="283"/>
    <col min="7425" max="7425" width="13.85546875" style="283" bestFit="1" customWidth="1"/>
    <col min="7426" max="7426" width="16.7109375" style="283" bestFit="1" customWidth="1"/>
    <col min="7427" max="7427" width="12.7109375" style="283" bestFit="1" customWidth="1"/>
    <col min="7428" max="7674" width="9.140625" style="283"/>
    <col min="7675" max="7676" width="18" style="283" customWidth="1"/>
    <col min="7677" max="7677" width="22.28515625" style="283" customWidth="1"/>
    <col min="7678" max="7678" width="20.140625" style="283" customWidth="1"/>
    <col min="7679" max="7679" width="17.28515625" style="283" customWidth="1"/>
    <col min="7680" max="7680" width="9.140625" style="283"/>
    <col min="7681" max="7681" width="13.85546875" style="283" bestFit="1" customWidth="1"/>
    <col min="7682" max="7682" width="16.7109375" style="283" bestFit="1" customWidth="1"/>
    <col min="7683" max="7683" width="12.7109375" style="283" bestFit="1" customWidth="1"/>
    <col min="7684" max="7930" width="9.140625" style="283"/>
    <col min="7931" max="7932" width="18" style="283" customWidth="1"/>
    <col min="7933" max="7933" width="22.28515625" style="283" customWidth="1"/>
    <col min="7934" max="7934" width="20.140625" style="283" customWidth="1"/>
    <col min="7935" max="7935" width="17.28515625" style="283" customWidth="1"/>
    <col min="7936" max="7936" width="9.140625" style="283"/>
    <col min="7937" max="7937" width="13.85546875" style="283" bestFit="1" customWidth="1"/>
    <col min="7938" max="7938" width="16.7109375" style="283" bestFit="1" customWidth="1"/>
    <col min="7939" max="7939" width="12.7109375" style="283" bestFit="1" customWidth="1"/>
    <col min="7940" max="8186" width="9.140625" style="283"/>
    <col min="8187" max="8188" width="18" style="283" customWidth="1"/>
    <col min="8189" max="8189" width="22.28515625" style="283" customWidth="1"/>
    <col min="8190" max="8190" width="20.140625" style="283" customWidth="1"/>
    <col min="8191" max="8191" width="17.28515625" style="283" customWidth="1"/>
    <col min="8192" max="8192" width="9.140625" style="283"/>
    <col min="8193" max="8193" width="13.85546875" style="283" bestFit="1" customWidth="1"/>
    <col min="8194" max="8194" width="16.7109375" style="283" bestFit="1" customWidth="1"/>
    <col min="8195" max="8195" width="12.7109375" style="283" bestFit="1" customWidth="1"/>
    <col min="8196" max="8442" width="9.140625" style="283"/>
    <col min="8443" max="8444" width="18" style="283" customWidth="1"/>
    <col min="8445" max="8445" width="22.28515625" style="283" customWidth="1"/>
    <col min="8446" max="8446" width="20.140625" style="283" customWidth="1"/>
    <col min="8447" max="8447" width="17.28515625" style="283" customWidth="1"/>
    <col min="8448" max="8448" width="9.140625" style="283"/>
    <col min="8449" max="8449" width="13.85546875" style="283" bestFit="1" customWidth="1"/>
    <col min="8450" max="8450" width="16.7109375" style="283" bestFit="1" customWidth="1"/>
    <col min="8451" max="8451" width="12.7109375" style="283" bestFit="1" customWidth="1"/>
    <col min="8452" max="8698" width="9.140625" style="283"/>
    <col min="8699" max="8700" width="18" style="283" customWidth="1"/>
    <col min="8701" max="8701" width="22.28515625" style="283" customWidth="1"/>
    <col min="8702" max="8702" width="20.140625" style="283" customWidth="1"/>
    <col min="8703" max="8703" width="17.28515625" style="283" customWidth="1"/>
    <col min="8704" max="8704" width="9.140625" style="283"/>
    <col min="8705" max="8705" width="13.85546875" style="283" bestFit="1" customWidth="1"/>
    <col min="8706" max="8706" width="16.7109375" style="283" bestFit="1" customWidth="1"/>
    <col min="8707" max="8707" width="12.7109375" style="283" bestFit="1" customWidth="1"/>
    <col min="8708" max="8954" width="9.140625" style="283"/>
    <col min="8955" max="8956" width="18" style="283" customWidth="1"/>
    <col min="8957" max="8957" width="22.28515625" style="283" customWidth="1"/>
    <col min="8958" max="8958" width="20.140625" style="283" customWidth="1"/>
    <col min="8959" max="8959" width="17.28515625" style="283" customWidth="1"/>
    <col min="8960" max="8960" width="9.140625" style="283"/>
    <col min="8961" max="8961" width="13.85546875" style="283" bestFit="1" customWidth="1"/>
    <col min="8962" max="8962" width="16.7109375" style="283" bestFit="1" customWidth="1"/>
    <col min="8963" max="8963" width="12.7109375" style="283" bestFit="1" customWidth="1"/>
    <col min="8964" max="9210" width="9.140625" style="283"/>
    <col min="9211" max="9212" width="18" style="283" customWidth="1"/>
    <col min="9213" max="9213" width="22.28515625" style="283" customWidth="1"/>
    <col min="9214" max="9214" width="20.140625" style="283" customWidth="1"/>
    <col min="9215" max="9215" width="17.28515625" style="283" customWidth="1"/>
    <col min="9216" max="9216" width="9.140625" style="283"/>
    <col min="9217" max="9217" width="13.85546875" style="283" bestFit="1" customWidth="1"/>
    <col min="9218" max="9218" width="16.7109375" style="283" bestFit="1" customWidth="1"/>
    <col min="9219" max="9219" width="12.7109375" style="283" bestFit="1" customWidth="1"/>
    <col min="9220" max="9466" width="9.140625" style="283"/>
    <col min="9467" max="9468" width="18" style="283" customWidth="1"/>
    <col min="9469" max="9469" width="22.28515625" style="283" customWidth="1"/>
    <col min="9470" max="9470" width="20.140625" style="283" customWidth="1"/>
    <col min="9471" max="9471" width="17.28515625" style="283" customWidth="1"/>
    <col min="9472" max="9472" width="9.140625" style="283"/>
    <col min="9473" max="9473" width="13.85546875" style="283" bestFit="1" customWidth="1"/>
    <col min="9474" max="9474" width="16.7109375" style="283" bestFit="1" customWidth="1"/>
    <col min="9475" max="9475" width="12.7109375" style="283" bestFit="1" customWidth="1"/>
    <col min="9476" max="9722" width="9.140625" style="283"/>
    <col min="9723" max="9724" width="18" style="283" customWidth="1"/>
    <col min="9725" max="9725" width="22.28515625" style="283" customWidth="1"/>
    <col min="9726" max="9726" width="20.140625" style="283" customWidth="1"/>
    <col min="9727" max="9727" width="17.28515625" style="283" customWidth="1"/>
    <col min="9728" max="9728" width="9.140625" style="283"/>
    <col min="9729" max="9729" width="13.85546875" style="283" bestFit="1" customWidth="1"/>
    <col min="9730" max="9730" width="16.7109375" style="283" bestFit="1" customWidth="1"/>
    <col min="9731" max="9731" width="12.7109375" style="283" bestFit="1" customWidth="1"/>
    <col min="9732" max="9978" width="9.140625" style="283"/>
    <col min="9979" max="9980" width="18" style="283" customWidth="1"/>
    <col min="9981" max="9981" width="22.28515625" style="283" customWidth="1"/>
    <col min="9982" max="9982" width="20.140625" style="283" customWidth="1"/>
    <col min="9983" max="9983" width="17.28515625" style="283" customWidth="1"/>
    <col min="9984" max="9984" width="9.140625" style="283"/>
    <col min="9985" max="9985" width="13.85546875" style="283" bestFit="1" customWidth="1"/>
    <col min="9986" max="9986" width="16.7109375" style="283" bestFit="1" customWidth="1"/>
    <col min="9987" max="9987" width="12.7109375" style="283" bestFit="1" customWidth="1"/>
    <col min="9988" max="10234" width="9.140625" style="283"/>
    <col min="10235" max="10236" width="18" style="283" customWidth="1"/>
    <col min="10237" max="10237" width="22.28515625" style="283" customWidth="1"/>
    <col min="10238" max="10238" width="20.140625" style="283" customWidth="1"/>
    <col min="10239" max="10239" width="17.28515625" style="283" customWidth="1"/>
    <col min="10240" max="10240" width="9.140625" style="283"/>
    <col min="10241" max="10241" width="13.85546875" style="283" bestFit="1" customWidth="1"/>
    <col min="10242" max="10242" width="16.7109375" style="283" bestFit="1" customWidth="1"/>
    <col min="10243" max="10243" width="12.7109375" style="283" bestFit="1" customWidth="1"/>
    <col min="10244" max="10490" width="9.140625" style="283"/>
    <col min="10491" max="10492" width="18" style="283" customWidth="1"/>
    <col min="10493" max="10493" width="22.28515625" style="283" customWidth="1"/>
    <col min="10494" max="10494" width="20.140625" style="283" customWidth="1"/>
    <col min="10495" max="10495" width="17.28515625" style="283" customWidth="1"/>
    <col min="10496" max="10496" width="9.140625" style="283"/>
    <col min="10497" max="10497" width="13.85546875" style="283" bestFit="1" customWidth="1"/>
    <col min="10498" max="10498" width="16.7109375" style="283" bestFit="1" customWidth="1"/>
    <col min="10499" max="10499" width="12.7109375" style="283" bestFit="1" customWidth="1"/>
    <col min="10500" max="10746" width="9.140625" style="283"/>
    <col min="10747" max="10748" width="18" style="283" customWidth="1"/>
    <col min="10749" max="10749" width="22.28515625" style="283" customWidth="1"/>
    <col min="10750" max="10750" width="20.140625" style="283" customWidth="1"/>
    <col min="10751" max="10751" width="17.28515625" style="283" customWidth="1"/>
    <col min="10752" max="10752" width="9.140625" style="283"/>
    <col min="10753" max="10753" width="13.85546875" style="283" bestFit="1" customWidth="1"/>
    <col min="10754" max="10754" width="16.7109375" style="283" bestFit="1" customWidth="1"/>
    <col min="10755" max="10755" width="12.7109375" style="283" bestFit="1" customWidth="1"/>
    <col min="10756" max="11002" width="9.140625" style="283"/>
    <col min="11003" max="11004" width="18" style="283" customWidth="1"/>
    <col min="11005" max="11005" width="22.28515625" style="283" customWidth="1"/>
    <col min="11006" max="11006" width="20.140625" style="283" customWidth="1"/>
    <col min="11007" max="11007" width="17.28515625" style="283" customWidth="1"/>
    <col min="11008" max="11008" width="9.140625" style="283"/>
    <col min="11009" max="11009" width="13.85546875" style="283" bestFit="1" customWidth="1"/>
    <col min="11010" max="11010" width="16.7109375" style="283" bestFit="1" customWidth="1"/>
    <col min="11011" max="11011" width="12.7109375" style="283" bestFit="1" customWidth="1"/>
    <col min="11012" max="11258" width="9.140625" style="283"/>
    <col min="11259" max="11260" width="18" style="283" customWidth="1"/>
    <col min="11261" max="11261" width="22.28515625" style="283" customWidth="1"/>
    <col min="11262" max="11262" width="20.140625" style="283" customWidth="1"/>
    <col min="11263" max="11263" width="17.28515625" style="283" customWidth="1"/>
    <col min="11264" max="11264" width="9.140625" style="283"/>
    <col min="11265" max="11265" width="13.85546875" style="283" bestFit="1" customWidth="1"/>
    <col min="11266" max="11266" width="16.7109375" style="283" bestFit="1" customWidth="1"/>
    <col min="11267" max="11267" width="12.7109375" style="283" bestFit="1" customWidth="1"/>
    <col min="11268" max="11514" width="9.140625" style="283"/>
    <col min="11515" max="11516" width="18" style="283" customWidth="1"/>
    <col min="11517" max="11517" width="22.28515625" style="283" customWidth="1"/>
    <col min="11518" max="11518" width="20.140625" style="283" customWidth="1"/>
    <col min="11519" max="11519" width="17.28515625" style="283" customWidth="1"/>
    <col min="11520" max="11520" width="9.140625" style="283"/>
    <col min="11521" max="11521" width="13.85546875" style="283" bestFit="1" customWidth="1"/>
    <col min="11522" max="11522" width="16.7109375" style="283" bestFit="1" customWidth="1"/>
    <col min="11523" max="11523" width="12.7109375" style="283" bestFit="1" customWidth="1"/>
    <col min="11524" max="11770" width="9.140625" style="283"/>
    <col min="11771" max="11772" width="18" style="283" customWidth="1"/>
    <col min="11773" max="11773" width="22.28515625" style="283" customWidth="1"/>
    <col min="11774" max="11774" width="20.140625" style="283" customWidth="1"/>
    <col min="11775" max="11775" width="17.28515625" style="283" customWidth="1"/>
    <col min="11776" max="11776" width="9.140625" style="283"/>
    <col min="11777" max="11777" width="13.85546875" style="283" bestFit="1" customWidth="1"/>
    <col min="11778" max="11778" width="16.7109375" style="283" bestFit="1" customWidth="1"/>
    <col min="11779" max="11779" width="12.7109375" style="283" bestFit="1" customWidth="1"/>
    <col min="11780" max="12026" width="9.140625" style="283"/>
    <col min="12027" max="12028" width="18" style="283" customWidth="1"/>
    <col min="12029" max="12029" width="22.28515625" style="283" customWidth="1"/>
    <col min="12030" max="12030" width="20.140625" style="283" customWidth="1"/>
    <col min="12031" max="12031" width="17.28515625" style="283" customWidth="1"/>
    <col min="12032" max="12032" width="9.140625" style="283"/>
    <col min="12033" max="12033" width="13.85546875" style="283" bestFit="1" customWidth="1"/>
    <col min="12034" max="12034" width="16.7109375" style="283" bestFit="1" customWidth="1"/>
    <col min="12035" max="12035" width="12.7109375" style="283" bestFit="1" customWidth="1"/>
    <col min="12036" max="12282" width="9.140625" style="283"/>
    <col min="12283" max="12284" width="18" style="283" customWidth="1"/>
    <col min="12285" max="12285" width="22.28515625" style="283" customWidth="1"/>
    <col min="12286" max="12286" width="20.140625" style="283" customWidth="1"/>
    <col min="12287" max="12287" width="17.28515625" style="283" customWidth="1"/>
    <col min="12288" max="12288" width="9.140625" style="283"/>
    <col min="12289" max="12289" width="13.85546875" style="283" bestFit="1" customWidth="1"/>
    <col min="12290" max="12290" width="16.7109375" style="283" bestFit="1" customWidth="1"/>
    <col min="12291" max="12291" width="12.7109375" style="283" bestFit="1" customWidth="1"/>
    <col min="12292" max="12538" width="9.140625" style="283"/>
    <col min="12539" max="12540" width="18" style="283" customWidth="1"/>
    <col min="12541" max="12541" width="22.28515625" style="283" customWidth="1"/>
    <col min="12542" max="12542" width="20.140625" style="283" customWidth="1"/>
    <col min="12543" max="12543" width="17.28515625" style="283" customWidth="1"/>
    <col min="12544" max="12544" width="9.140625" style="283"/>
    <col min="12545" max="12545" width="13.85546875" style="283" bestFit="1" customWidth="1"/>
    <col min="12546" max="12546" width="16.7109375" style="283" bestFit="1" customWidth="1"/>
    <col min="12547" max="12547" width="12.7109375" style="283" bestFit="1" customWidth="1"/>
    <col min="12548" max="12794" width="9.140625" style="283"/>
    <col min="12795" max="12796" width="18" style="283" customWidth="1"/>
    <col min="12797" max="12797" width="22.28515625" style="283" customWidth="1"/>
    <col min="12798" max="12798" width="20.140625" style="283" customWidth="1"/>
    <col min="12799" max="12799" width="17.28515625" style="283" customWidth="1"/>
    <col min="12800" max="12800" width="9.140625" style="283"/>
    <col min="12801" max="12801" width="13.85546875" style="283" bestFit="1" customWidth="1"/>
    <col min="12802" max="12802" width="16.7109375" style="283" bestFit="1" customWidth="1"/>
    <col min="12803" max="12803" width="12.7109375" style="283" bestFit="1" customWidth="1"/>
    <col min="12804" max="13050" width="9.140625" style="283"/>
    <col min="13051" max="13052" width="18" style="283" customWidth="1"/>
    <col min="13053" max="13053" width="22.28515625" style="283" customWidth="1"/>
    <col min="13054" max="13054" width="20.140625" style="283" customWidth="1"/>
    <col min="13055" max="13055" width="17.28515625" style="283" customWidth="1"/>
    <col min="13056" max="13056" width="9.140625" style="283"/>
    <col min="13057" max="13057" width="13.85546875" style="283" bestFit="1" customWidth="1"/>
    <col min="13058" max="13058" width="16.7109375" style="283" bestFit="1" customWidth="1"/>
    <col min="13059" max="13059" width="12.7109375" style="283" bestFit="1" customWidth="1"/>
    <col min="13060" max="13306" width="9.140625" style="283"/>
    <col min="13307" max="13308" width="18" style="283" customWidth="1"/>
    <col min="13309" max="13309" width="22.28515625" style="283" customWidth="1"/>
    <col min="13310" max="13310" width="20.140625" style="283" customWidth="1"/>
    <col min="13311" max="13311" width="17.28515625" style="283" customWidth="1"/>
    <col min="13312" max="13312" width="9.140625" style="283"/>
    <col min="13313" max="13313" width="13.85546875" style="283" bestFit="1" customWidth="1"/>
    <col min="13314" max="13314" width="16.7109375" style="283" bestFit="1" customWidth="1"/>
    <col min="13315" max="13315" width="12.7109375" style="283" bestFit="1" customWidth="1"/>
    <col min="13316" max="13562" width="9.140625" style="283"/>
    <col min="13563" max="13564" width="18" style="283" customWidth="1"/>
    <col min="13565" max="13565" width="22.28515625" style="283" customWidth="1"/>
    <col min="13566" max="13566" width="20.140625" style="283" customWidth="1"/>
    <col min="13567" max="13567" width="17.28515625" style="283" customWidth="1"/>
    <col min="13568" max="13568" width="9.140625" style="283"/>
    <col min="13569" max="13569" width="13.85546875" style="283" bestFit="1" customWidth="1"/>
    <col min="13570" max="13570" width="16.7109375" style="283" bestFit="1" customWidth="1"/>
    <col min="13571" max="13571" width="12.7109375" style="283" bestFit="1" customWidth="1"/>
    <col min="13572" max="13818" width="9.140625" style="283"/>
    <col min="13819" max="13820" width="18" style="283" customWidth="1"/>
    <col min="13821" max="13821" width="22.28515625" style="283" customWidth="1"/>
    <col min="13822" max="13822" width="20.140625" style="283" customWidth="1"/>
    <col min="13823" max="13823" width="17.28515625" style="283" customWidth="1"/>
    <col min="13824" max="13824" width="9.140625" style="283"/>
    <col min="13825" max="13825" width="13.85546875" style="283" bestFit="1" customWidth="1"/>
    <col min="13826" max="13826" width="16.7109375" style="283" bestFit="1" customWidth="1"/>
    <col min="13827" max="13827" width="12.7109375" style="283" bestFit="1" customWidth="1"/>
    <col min="13828" max="14074" width="9.140625" style="283"/>
    <col min="14075" max="14076" width="18" style="283" customWidth="1"/>
    <col min="14077" max="14077" width="22.28515625" style="283" customWidth="1"/>
    <col min="14078" max="14078" width="20.140625" style="283" customWidth="1"/>
    <col min="14079" max="14079" width="17.28515625" style="283" customWidth="1"/>
    <col min="14080" max="14080" width="9.140625" style="283"/>
    <col min="14081" max="14081" width="13.85546875" style="283" bestFit="1" customWidth="1"/>
    <col min="14082" max="14082" width="16.7109375" style="283" bestFit="1" customWidth="1"/>
    <col min="14083" max="14083" width="12.7109375" style="283" bestFit="1" customWidth="1"/>
    <col min="14084" max="14330" width="9.140625" style="283"/>
    <col min="14331" max="14332" width="18" style="283" customWidth="1"/>
    <col min="14333" max="14333" width="22.28515625" style="283" customWidth="1"/>
    <col min="14334" max="14334" width="20.140625" style="283" customWidth="1"/>
    <col min="14335" max="14335" width="17.28515625" style="283" customWidth="1"/>
    <col min="14336" max="14336" width="9.140625" style="283"/>
    <col min="14337" max="14337" width="13.85546875" style="283" bestFit="1" customWidth="1"/>
    <col min="14338" max="14338" width="16.7109375" style="283" bestFit="1" customWidth="1"/>
    <col min="14339" max="14339" width="12.7109375" style="283" bestFit="1" customWidth="1"/>
    <col min="14340" max="14586" width="9.140625" style="283"/>
    <col min="14587" max="14588" width="18" style="283" customWidth="1"/>
    <col min="14589" max="14589" width="22.28515625" style="283" customWidth="1"/>
    <col min="14590" max="14590" width="20.140625" style="283" customWidth="1"/>
    <col min="14591" max="14591" width="17.28515625" style="283" customWidth="1"/>
    <col min="14592" max="14592" width="9.140625" style="283"/>
    <col min="14593" max="14593" width="13.85546875" style="283" bestFit="1" customWidth="1"/>
    <col min="14594" max="14594" width="16.7109375" style="283" bestFit="1" customWidth="1"/>
    <col min="14595" max="14595" width="12.7109375" style="283" bestFit="1" customWidth="1"/>
    <col min="14596" max="14842" width="9.140625" style="283"/>
    <col min="14843" max="14844" width="18" style="283" customWidth="1"/>
    <col min="14845" max="14845" width="22.28515625" style="283" customWidth="1"/>
    <col min="14846" max="14846" width="20.140625" style="283" customWidth="1"/>
    <col min="14847" max="14847" width="17.28515625" style="283" customWidth="1"/>
    <col min="14848" max="14848" width="9.140625" style="283"/>
    <col min="14849" max="14849" width="13.85546875" style="283" bestFit="1" customWidth="1"/>
    <col min="14850" max="14850" width="16.7109375" style="283" bestFit="1" customWidth="1"/>
    <col min="14851" max="14851" width="12.7109375" style="283" bestFit="1" customWidth="1"/>
    <col min="14852" max="15098" width="9.140625" style="283"/>
    <col min="15099" max="15100" width="18" style="283" customWidth="1"/>
    <col min="15101" max="15101" width="22.28515625" style="283" customWidth="1"/>
    <col min="15102" max="15102" width="20.140625" style="283" customWidth="1"/>
    <col min="15103" max="15103" width="17.28515625" style="283" customWidth="1"/>
    <col min="15104" max="15104" width="9.140625" style="283"/>
    <col min="15105" max="15105" width="13.85546875" style="283" bestFit="1" customWidth="1"/>
    <col min="15106" max="15106" width="16.7109375" style="283" bestFit="1" customWidth="1"/>
    <col min="15107" max="15107" width="12.7109375" style="283" bestFit="1" customWidth="1"/>
    <col min="15108" max="15354" width="9.140625" style="283"/>
    <col min="15355" max="15356" width="18" style="283" customWidth="1"/>
    <col min="15357" max="15357" width="22.28515625" style="283" customWidth="1"/>
    <col min="15358" max="15358" width="20.140625" style="283" customWidth="1"/>
    <col min="15359" max="15359" width="17.28515625" style="283" customWidth="1"/>
    <col min="15360" max="15360" width="9.140625" style="283"/>
    <col min="15361" max="15361" width="13.85546875" style="283" bestFit="1" customWidth="1"/>
    <col min="15362" max="15362" width="16.7109375" style="283" bestFit="1" customWidth="1"/>
    <col min="15363" max="15363" width="12.7109375" style="283" bestFit="1" customWidth="1"/>
    <col min="15364" max="15610" width="9.140625" style="283"/>
    <col min="15611" max="15612" width="18" style="283" customWidth="1"/>
    <col min="15613" max="15613" width="22.28515625" style="283" customWidth="1"/>
    <col min="15614" max="15614" width="20.140625" style="283" customWidth="1"/>
    <col min="15615" max="15615" width="17.28515625" style="283" customWidth="1"/>
    <col min="15616" max="15616" width="9.140625" style="283"/>
    <col min="15617" max="15617" width="13.85546875" style="283" bestFit="1" customWidth="1"/>
    <col min="15618" max="15618" width="16.7109375" style="283" bestFit="1" customWidth="1"/>
    <col min="15619" max="15619" width="12.7109375" style="283" bestFit="1" customWidth="1"/>
    <col min="15620" max="15866" width="9.140625" style="283"/>
    <col min="15867" max="15868" width="18" style="283" customWidth="1"/>
    <col min="15869" max="15869" width="22.28515625" style="283" customWidth="1"/>
    <col min="15870" max="15870" width="20.140625" style="283" customWidth="1"/>
    <col min="15871" max="15871" width="17.28515625" style="283" customWidth="1"/>
    <col min="15872" max="15872" width="9.140625" style="283"/>
    <col min="15873" max="15873" width="13.85546875" style="283" bestFit="1" customWidth="1"/>
    <col min="15874" max="15874" width="16.7109375" style="283" bestFit="1" customWidth="1"/>
    <col min="15875" max="15875" width="12.7109375" style="283" bestFit="1" customWidth="1"/>
    <col min="15876" max="16122" width="9.140625" style="283"/>
    <col min="16123" max="16124" width="18" style="283" customWidth="1"/>
    <col min="16125" max="16125" width="22.28515625" style="283" customWidth="1"/>
    <col min="16126" max="16126" width="20.140625" style="283" customWidth="1"/>
    <col min="16127" max="16127" width="17.28515625" style="283" customWidth="1"/>
    <col min="16128" max="16128" width="9.140625" style="283"/>
    <col min="16129" max="16129" width="13.85546875" style="283" bestFit="1" customWidth="1"/>
    <col min="16130" max="16130" width="16.7109375" style="283" bestFit="1" customWidth="1"/>
    <col min="16131" max="16131" width="12.7109375" style="283" bestFit="1" customWidth="1"/>
    <col min="16132" max="16384" width="9.140625" style="283"/>
  </cols>
  <sheetData>
    <row r="5" spans="1:9" ht="30.75" customHeight="1">
      <c r="A5" s="951" t="s">
        <v>326</v>
      </c>
      <c r="B5" s="951"/>
      <c r="C5" s="951"/>
      <c r="D5" s="951"/>
      <c r="E5" s="284"/>
    </row>
    <row r="6" spans="1:9" ht="51.75" customHeight="1">
      <c r="A6" s="501"/>
      <c r="B6" s="502" t="s">
        <v>327</v>
      </c>
      <c r="C6" s="502" t="s">
        <v>328</v>
      </c>
      <c r="D6" s="502" t="s">
        <v>329</v>
      </c>
      <c r="E6" s="285"/>
    </row>
    <row r="7" spans="1:9" ht="23.25" customHeight="1">
      <c r="A7" s="501" t="s">
        <v>330</v>
      </c>
      <c r="B7" s="503">
        <v>16766</v>
      </c>
      <c r="C7" s="504">
        <v>10221.490160137952</v>
      </c>
      <c r="D7" s="504">
        <v>522.40755000000013</v>
      </c>
      <c r="E7"/>
      <c r="F7"/>
      <c r="G7"/>
      <c r="H7"/>
      <c r="I7"/>
    </row>
    <row r="8" spans="1:9" ht="23.25" customHeight="1">
      <c r="A8" s="501" t="s">
        <v>331</v>
      </c>
      <c r="B8" s="503">
        <v>30979</v>
      </c>
      <c r="C8" s="504">
        <v>19261.6743261386</v>
      </c>
      <c r="D8" s="504">
        <v>1797.3535799999972</v>
      </c>
      <c r="E8"/>
      <c r="F8"/>
      <c r="G8"/>
      <c r="H8"/>
      <c r="I8"/>
    </row>
    <row r="9" spans="1:9" ht="23.25" customHeight="1">
      <c r="A9" s="501" t="s">
        <v>332</v>
      </c>
      <c r="B9" s="503">
        <v>46466</v>
      </c>
      <c r="C9" s="504">
        <v>28238.644731139724</v>
      </c>
      <c r="D9" s="504">
        <v>3972.4532199999853</v>
      </c>
      <c r="E9"/>
      <c r="F9"/>
      <c r="G9"/>
      <c r="H9"/>
      <c r="I9"/>
    </row>
    <row r="10" spans="1:9" ht="23.25" customHeight="1">
      <c r="A10" s="501" t="s">
        <v>333</v>
      </c>
      <c r="B10" s="503">
        <v>58125</v>
      </c>
      <c r="C10" s="504">
        <v>34503.795013139905</v>
      </c>
      <c r="D10" s="504">
        <v>6260.7362199999707</v>
      </c>
      <c r="E10"/>
      <c r="F10"/>
      <c r="G10"/>
      <c r="H10"/>
      <c r="I10"/>
    </row>
    <row r="11" spans="1:9" ht="23.25" customHeight="1">
      <c r="A11" s="501" t="s">
        <v>334</v>
      </c>
      <c r="B11" s="503">
        <v>68689</v>
      </c>
      <c r="C11" s="504">
        <v>39857.028715629371</v>
      </c>
      <c r="D11" s="504">
        <v>8317.3731399999579</v>
      </c>
      <c r="E11"/>
      <c r="F11"/>
      <c r="G11"/>
      <c r="H11"/>
      <c r="I11"/>
    </row>
    <row r="12" spans="1:9" ht="23.25" customHeight="1">
      <c r="A12" s="501" t="s">
        <v>335</v>
      </c>
      <c r="B12" s="503">
        <v>82522</v>
      </c>
      <c r="C12" s="504">
        <v>51018.421293629588</v>
      </c>
      <c r="D12" s="504">
        <v>10310.309031999954</v>
      </c>
      <c r="E12"/>
      <c r="F12"/>
      <c r="G12"/>
      <c r="H12"/>
      <c r="I12"/>
    </row>
    <row r="13" spans="1:9" ht="23.25" customHeight="1">
      <c r="A13" s="501" t="s">
        <v>336</v>
      </c>
      <c r="B13" s="503">
        <v>93381</v>
      </c>
      <c r="C13" s="504">
        <v>60432.72462063792</v>
      </c>
      <c r="D13" s="504">
        <v>13419.566241999953</v>
      </c>
      <c r="E13"/>
      <c r="F13"/>
      <c r="G13"/>
      <c r="H13"/>
      <c r="I13"/>
    </row>
    <row r="14" spans="1:9" ht="23.25" customHeight="1">
      <c r="A14" s="501" t="s">
        <v>337</v>
      </c>
      <c r="B14" s="503">
        <v>102606</v>
      </c>
      <c r="C14" s="504">
        <v>68777.962710637687</v>
      </c>
      <c r="D14" s="504">
        <v>16463.636641999965</v>
      </c>
      <c r="E14"/>
      <c r="F14"/>
      <c r="G14"/>
      <c r="H14"/>
      <c r="I14"/>
    </row>
    <row r="15" spans="1:9" ht="24.75" customHeight="1">
      <c r="A15" s="501" t="s">
        <v>338</v>
      </c>
      <c r="B15" s="503">
        <v>113826</v>
      </c>
      <c r="C15" s="504">
        <v>78043.202220637424</v>
      </c>
      <c r="D15" s="504">
        <v>20133.921051999991</v>
      </c>
      <c r="E15"/>
      <c r="F15"/>
      <c r="G15"/>
      <c r="H15"/>
      <c r="I15"/>
    </row>
    <row r="16" spans="1:9" ht="19.5" customHeight="1">
      <c r="A16" s="501" t="s">
        <v>339</v>
      </c>
      <c r="B16" s="503">
        <v>127317</v>
      </c>
      <c r="C16" s="504">
        <v>89535.51268052758</v>
      </c>
      <c r="D16" s="504">
        <v>24178.209012000018</v>
      </c>
      <c r="E16"/>
      <c r="F16"/>
    </row>
    <row r="17" spans="3:3">
      <c r="C17" s="286"/>
    </row>
  </sheetData>
  <mergeCells count="1">
    <mergeCell ref="A5:D5"/>
  </mergeCells>
  <pageMargins left="0.39370078740157483" right="0" top="0.31496062992125984" bottom="0.59055118110236227" header="0.19685039370078741" footer="0.1968503937007874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18"/>
  <sheetViews>
    <sheetView zoomScale="80" zoomScaleNormal="80" workbookViewId="0">
      <selection activeCell="A49" sqref="A49"/>
    </sheetView>
  </sheetViews>
  <sheetFormatPr defaultRowHeight="12.75"/>
  <cols>
    <col min="1" max="1" width="19.140625" style="280" customWidth="1"/>
    <col min="2" max="2" width="17.85546875" style="280" customWidth="1"/>
    <col min="3" max="3" width="21.5703125" style="280" customWidth="1"/>
    <col min="4" max="4" width="17.85546875" style="280" customWidth="1"/>
    <col min="5" max="256" width="9.140625" style="280"/>
    <col min="257" max="257" width="19.140625" style="280" customWidth="1"/>
    <col min="258" max="260" width="17.85546875" style="280" customWidth="1"/>
    <col min="261" max="512" width="9.140625" style="280"/>
    <col min="513" max="513" width="19.140625" style="280" customWidth="1"/>
    <col min="514" max="516" width="17.85546875" style="280" customWidth="1"/>
    <col min="517" max="768" width="9.140625" style="280"/>
    <col min="769" max="769" width="19.140625" style="280" customWidth="1"/>
    <col min="770" max="772" width="17.85546875" style="280" customWidth="1"/>
    <col min="773" max="1024" width="9.140625" style="280"/>
    <col min="1025" max="1025" width="19.140625" style="280" customWidth="1"/>
    <col min="1026" max="1028" width="17.85546875" style="280" customWidth="1"/>
    <col min="1029" max="1280" width="9.140625" style="280"/>
    <col min="1281" max="1281" width="19.140625" style="280" customWidth="1"/>
    <col min="1282" max="1284" width="17.85546875" style="280" customWidth="1"/>
    <col min="1285" max="1536" width="9.140625" style="280"/>
    <col min="1537" max="1537" width="19.140625" style="280" customWidth="1"/>
    <col min="1538" max="1540" width="17.85546875" style="280" customWidth="1"/>
    <col min="1541" max="1792" width="9.140625" style="280"/>
    <col min="1793" max="1793" width="19.140625" style="280" customWidth="1"/>
    <col min="1794" max="1796" width="17.85546875" style="280" customWidth="1"/>
    <col min="1797" max="2048" width="9.140625" style="280"/>
    <col min="2049" max="2049" width="19.140625" style="280" customWidth="1"/>
    <col min="2050" max="2052" width="17.85546875" style="280" customWidth="1"/>
    <col min="2053" max="2304" width="9.140625" style="280"/>
    <col min="2305" max="2305" width="19.140625" style="280" customWidth="1"/>
    <col min="2306" max="2308" width="17.85546875" style="280" customWidth="1"/>
    <col min="2309" max="2560" width="9.140625" style="280"/>
    <col min="2561" max="2561" width="19.140625" style="280" customWidth="1"/>
    <col min="2562" max="2564" width="17.85546875" style="280" customWidth="1"/>
    <col min="2565" max="2816" width="9.140625" style="280"/>
    <col min="2817" max="2817" width="19.140625" style="280" customWidth="1"/>
    <col min="2818" max="2820" width="17.85546875" style="280" customWidth="1"/>
    <col min="2821" max="3072" width="9.140625" style="280"/>
    <col min="3073" max="3073" width="19.140625" style="280" customWidth="1"/>
    <col min="3074" max="3076" width="17.85546875" style="280" customWidth="1"/>
    <col min="3077" max="3328" width="9.140625" style="280"/>
    <col min="3329" max="3329" width="19.140625" style="280" customWidth="1"/>
    <col min="3330" max="3332" width="17.85546875" style="280" customWidth="1"/>
    <col min="3333" max="3584" width="9.140625" style="280"/>
    <col min="3585" max="3585" width="19.140625" style="280" customWidth="1"/>
    <col min="3586" max="3588" width="17.85546875" style="280" customWidth="1"/>
    <col min="3589" max="3840" width="9.140625" style="280"/>
    <col min="3841" max="3841" width="19.140625" style="280" customWidth="1"/>
    <col min="3842" max="3844" width="17.85546875" style="280" customWidth="1"/>
    <col min="3845" max="4096" width="9.140625" style="280"/>
    <col min="4097" max="4097" width="19.140625" style="280" customWidth="1"/>
    <col min="4098" max="4100" width="17.85546875" style="280" customWidth="1"/>
    <col min="4101" max="4352" width="9.140625" style="280"/>
    <col min="4353" max="4353" width="19.140625" style="280" customWidth="1"/>
    <col min="4354" max="4356" width="17.85546875" style="280" customWidth="1"/>
    <col min="4357" max="4608" width="9.140625" style="280"/>
    <col min="4609" max="4609" width="19.140625" style="280" customWidth="1"/>
    <col min="4610" max="4612" width="17.85546875" style="280" customWidth="1"/>
    <col min="4613" max="4864" width="9.140625" style="280"/>
    <col min="4865" max="4865" width="19.140625" style="280" customWidth="1"/>
    <col min="4866" max="4868" width="17.85546875" style="280" customWidth="1"/>
    <col min="4869" max="5120" width="9.140625" style="280"/>
    <col min="5121" max="5121" width="19.140625" style="280" customWidth="1"/>
    <col min="5122" max="5124" width="17.85546875" style="280" customWidth="1"/>
    <col min="5125" max="5376" width="9.140625" style="280"/>
    <col min="5377" max="5377" width="19.140625" style="280" customWidth="1"/>
    <col min="5378" max="5380" width="17.85546875" style="280" customWidth="1"/>
    <col min="5381" max="5632" width="9.140625" style="280"/>
    <col min="5633" max="5633" width="19.140625" style="280" customWidth="1"/>
    <col min="5634" max="5636" width="17.85546875" style="280" customWidth="1"/>
    <col min="5637" max="5888" width="9.140625" style="280"/>
    <col min="5889" max="5889" width="19.140625" style="280" customWidth="1"/>
    <col min="5890" max="5892" width="17.85546875" style="280" customWidth="1"/>
    <col min="5893" max="6144" width="9.140625" style="280"/>
    <col min="6145" max="6145" width="19.140625" style="280" customWidth="1"/>
    <col min="6146" max="6148" width="17.85546875" style="280" customWidth="1"/>
    <col min="6149" max="6400" width="9.140625" style="280"/>
    <col min="6401" max="6401" width="19.140625" style="280" customWidth="1"/>
    <col min="6402" max="6404" width="17.85546875" style="280" customWidth="1"/>
    <col min="6405" max="6656" width="9.140625" style="280"/>
    <col min="6657" max="6657" width="19.140625" style="280" customWidth="1"/>
    <col min="6658" max="6660" width="17.85546875" style="280" customWidth="1"/>
    <col min="6661" max="6912" width="9.140625" style="280"/>
    <col min="6913" max="6913" width="19.140625" style="280" customWidth="1"/>
    <col min="6914" max="6916" width="17.85546875" style="280" customWidth="1"/>
    <col min="6917" max="7168" width="9.140625" style="280"/>
    <col min="7169" max="7169" width="19.140625" style="280" customWidth="1"/>
    <col min="7170" max="7172" width="17.85546875" style="280" customWidth="1"/>
    <col min="7173" max="7424" width="9.140625" style="280"/>
    <col min="7425" max="7425" width="19.140625" style="280" customWidth="1"/>
    <col min="7426" max="7428" width="17.85546875" style="280" customWidth="1"/>
    <col min="7429" max="7680" width="9.140625" style="280"/>
    <col min="7681" max="7681" width="19.140625" style="280" customWidth="1"/>
    <col min="7682" max="7684" width="17.85546875" style="280" customWidth="1"/>
    <col min="7685" max="7936" width="9.140625" style="280"/>
    <col min="7937" max="7937" width="19.140625" style="280" customWidth="1"/>
    <col min="7938" max="7940" width="17.85546875" style="280" customWidth="1"/>
    <col min="7941" max="8192" width="9.140625" style="280"/>
    <col min="8193" max="8193" width="19.140625" style="280" customWidth="1"/>
    <col min="8194" max="8196" width="17.85546875" style="280" customWidth="1"/>
    <col min="8197" max="8448" width="9.140625" style="280"/>
    <col min="8449" max="8449" width="19.140625" style="280" customWidth="1"/>
    <col min="8450" max="8452" width="17.85546875" style="280" customWidth="1"/>
    <col min="8453" max="8704" width="9.140625" style="280"/>
    <col min="8705" max="8705" width="19.140625" style="280" customWidth="1"/>
    <col min="8706" max="8708" width="17.85546875" style="280" customWidth="1"/>
    <col min="8709" max="8960" width="9.140625" style="280"/>
    <col min="8961" max="8961" width="19.140625" style="280" customWidth="1"/>
    <col min="8962" max="8964" width="17.85546875" style="280" customWidth="1"/>
    <col min="8965" max="9216" width="9.140625" style="280"/>
    <col min="9217" max="9217" width="19.140625" style="280" customWidth="1"/>
    <col min="9218" max="9220" width="17.85546875" style="280" customWidth="1"/>
    <col min="9221" max="9472" width="9.140625" style="280"/>
    <col min="9473" max="9473" width="19.140625" style="280" customWidth="1"/>
    <col min="9474" max="9476" width="17.85546875" style="280" customWidth="1"/>
    <col min="9477" max="9728" width="9.140625" style="280"/>
    <col min="9729" max="9729" width="19.140625" style="280" customWidth="1"/>
    <col min="9730" max="9732" width="17.85546875" style="280" customWidth="1"/>
    <col min="9733" max="9984" width="9.140625" style="280"/>
    <col min="9985" max="9985" width="19.140625" style="280" customWidth="1"/>
    <col min="9986" max="9988" width="17.85546875" style="280" customWidth="1"/>
    <col min="9989" max="10240" width="9.140625" style="280"/>
    <col min="10241" max="10241" width="19.140625" style="280" customWidth="1"/>
    <col min="10242" max="10244" width="17.85546875" style="280" customWidth="1"/>
    <col min="10245" max="10496" width="9.140625" style="280"/>
    <col min="10497" max="10497" width="19.140625" style="280" customWidth="1"/>
    <col min="10498" max="10500" width="17.85546875" style="280" customWidth="1"/>
    <col min="10501" max="10752" width="9.140625" style="280"/>
    <col min="10753" max="10753" width="19.140625" style="280" customWidth="1"/>
    <col min="10754" max="10756" width="17.85546875" style="280" customWidth="1"/>
    <col min="10757" max="11008" width="9.140625" style="280"/>
    <col min="11009" max="11009" width="19.140625" style="280" customWidth="1"/>
    <col min="11010" max="11012" width="17.85546875" style="280" customWidth="1"/>
    <col min="11013" max="11264" width="9.140625" style="280"/>
    <col min="11265" max="11265" width="19.140625" style="280" customWidth="1"/>
    <col min="11266" max="11268" width="17.85546875" style="280" customWidth="1"/>
    <col min="11269" max="11520" width="9.140625" style="280"/>
    <col min="11521" max="11521" width="19.140625" style="280" customWidth="1"/>
    <col min="11522" max="11524" width="17.85546875" style="280" customWidth="1"/>
    <col min="11525" max="11776" width="9.140625" style="280"/>
    <col min="11777" max="11777" width="19.140625" style="280" customWidth="1"/>
    <col min="11778" max="11780" width="17.85546875" style="280" customWidth="1"/>
    <col min="11781" max="12032" width="9.140625" style="280"/>
    <col min="12033" max="12033" width="19.140625" style="280" customWidth="1"/>
    <col min="12034" max="12036" width="17.85546875" style="280" customWidth="1"/>
    <col min="12037" max="12288" width="9.140625" style="280"/>
    <col min="12289" max="12289" width="19.140625" style="280" customWidth="1"/>
    <col min="12290" max="12292" width="17.85546875" style="280" customWidth="1"/>
    <col min="12293" max="12544" width="9.140625" style="280"/>
    <col min="12545" max="12545" width="19.140625" style="280" customWidth="1"/>
    <col min="12546" max="12548" width="17.85546875" style="280" customWidth="1"/>
    <col min="12549" max="12800" width="9.140625" style="280"/>
    <col min="12801" max="12801" width="19.140625" style="280" customWidth="1"/>
    <col min="12802" max="12804" width="17.85546875" style="280" customWidth="1"/>
    <col min="12805" max="13056" width="9.140625" style="280"/>
    <col min="13057" max="13057" width="19.140625" style="280" customWidth="1"/>
    <col min="13058" max="13060" width="17.85546875" style="280" customWidth="1"/>
    <col min="13061" max="13312" width="9.140625" style="280"/>
    <col min="13313" max="13313" width="19.140625" style="280" customWidth="1"/>
    <col min="13314" max="13316" width="17.85546875" style="280" customWidth="1"/>
    <col min="13317" max="13568" width="9.140625" style="280"/>
    <col min="13569" max="13569" width="19.140625" style="280" customWidth="1"/>
    <col min="13570" max="13572" width="17.85546875" style="280" customWidth="1"/>
    <col min="13573" max="13824" width="9.140625" style="280"/>
    <col min="13825" max="13825" width="19.140625" style="280" customWidth="1"/>
    <col min="13826" max="13828" width="17.85546875" style="280" customWidth="1"/>
    <col min="13829" max="14080" width="9.140625" style="280"/>
    <col min="14081" max="14081" width="19.140625" style="280" customWidth="1"/>
    <col min="14082" max="14084" width="17.85546875" style="280" customWidth="1"/>
    <col min="14085" max="14336" width="9.140625" style="280"/>
    <col min="14337" max="14337" width="19.140625" style="280" customWidth="1"/>
    <col min="14338" max="14340" width="17.85546875" style="280" customWidth="1"/>
    <col min="14341" max="14592" width="9.140625" style="280"/>
    <col min="14593" max="14593" width="19.140625" style="280" customWidth="1"/>
    <col min="14594" max="14596" width="17.85546875" style="280" customWidth="1"/>
    <col min="14597" max="14848" width="9.140625" style="280"/>
    <col min="14849" max="14849" width="19.140625" style="280" customWidth="1"/>
    <col min="14850" max="14852" width="17.85546875" style="280" customWidth="1"/>
    <col min="14853" max="15104" width="9.140625" style="280"/>
    <col min="15105" max="15105" width="19.140625" style="280" customWidth="1"/>
    <col min="15106" max="15108" width="17.85546875" style="280" customWidth="1"/>
    <col min="15109" max="15360" width="9.140625" style="280"/>
    <col min="15361" max="15361" width="19.140625" style="280" customWidth="1"/>
    <col min="15362" max="15364" width="17.85546875" style="280" customWidth="1"/>
    <col min="15365" max="15616" width="9.140625" style="280"/>
    <col min="15617" max="15617" width="19.140625" style="280" customWidth="1"/>
    <col min="15618" max="15620" width="17.85546875" style="280" customWidth="1"/>
    <col min="15621" max="15872" width="9.140625" style="280"/>
    <col min="15873" max="15873" width="19.140625" style="280" customWidth="1"/>
    <col min="15874" max="15876" width="17.85546875" style="280" customWidth="1"/>
    <col min="15877" max="16128" width="9.140625" style="280"/>
    <col min="16129" max="16129" width="19.140625" style="280" customWidth="1"/>
    <col min="16130" max="16132" width="17.85546875" style="280" customWidth="1"/>
    <col min="16133" max="16384" width="9.140625" style="280"/>
  </cols>
  <sheetData>
    <row r="1" spans="1:4">
      <c r="D1" s="287"/>
    </row>
    <row r="2" spans="1:4">
      <c r="A2" s="288"/>
      <c r="B2" s="288"/>
      <c r="C2" s="288"/>
      <c r="D2" s="288"/>
    </row>
    <row r="3" spans="1:4" ht="25.5" customHeight="1">
      <c r="A3" s="952" t="s">
        <v>340</v>
      </c>
      <c r="B3" s="952"/>
      <c r="C3" s="952"/>
      <c r="D3" s="952"/>
    </row>
    <row r="4" spans="1:4" ht="78" customHeight="1">
      <c r="A4" s="371" t="s">
        <v>341</v>
      </c>
      <c r="B4" s="14" t="s">
        <v>342</v>
      </c>
      <c r="C4" s="14" t="s">
        <v>343</v>
      </c>
      <c r="D4" s="14" t="s">
        <v>344</v>
      </c>
    </row>
    <row r="5" spans="1:4" ht="19.5" customHeight="1">
      <c r="A5" s="499">
        <v>41305</v>
      </c>
      <c r="B5" s="78">
        <v>143</v>
      </c>
      <c r="C5" s="78">
        <v>352.91674999999992</v>
      </c>
      <c r="D5" s="78">
        <v>20.808869999999995</v>
      </c>
    </row>
    <row r="6" spans="1:4" ht="19.5" customHeight="1">
      <c r="A6" s="499">
        <v>41333</v>
      </c>
      <c r="B6" s="78">
        <v>247</v>
      </c>
      <c r="C6" s="78">
        <v>1840.8863200000001</v>
      </c>
      <c r="D6" s="78">
        <v>76.487190000000012</v>
      </c>
    </row>
    <row r="7" spans="1:4" ht="19.5" customHeight="1">
      <c r="A7" s="499">
        <v>41364</v>
      </c>
      <c r="B7" s="78">
        <v>377</v>
      </c>
      <c r="C7" s="78">
        <v>2071.87147</v>
      </c>
      <c r="D7" s="78">
        <v>166.59764000000001</v>
      </c>
    </row>
    <row r="8" spans="1:4" ht="19.5" customHeight="1">
      <c r="A8" s="499">
        <v>41394</v>
      </c>
      <c r="B8" s="78">
        <v>491</v>
      </c>
      <c r="C8" s="78">
        <v>2557.6208599999995</v>
      </c>
      <c r="D8" s="78">
        <v>294.72310000000004</v>
      </c>
    </row>
    <row r="9" spans="1:4" ht="19.5" customHeight="1">
      <c r="A9" s="499">
        <v>41425</v>
      </c>
      <c r="B9" s="78">
        <v>592</v>
      </c>
      <c r="C9" s="78">
        <v>2768.5567099999998</v>
      </c>
      <c r="D9" s="78">
        <v>459.93510000000003</v>
      </c>
    </row>
    <row r="10" spans="1:4" ht="19.5" customHeight="1">
      <c r="A10" s="499">
        <v>41455</v>
      </c>
      <c r="B10" s="78">
        <v>736</v>
      </c>
      <c r="C10" s="78">
        <v>3164.5297199999995</v>
      </c>
      <c r="D10" s="78">
        <v>649.1825</v>
      </c>
    </row>
    <row r="11" spans="1:4" ht="19.5" customHeight="1">
      <c r="A11" s="499">
        <v>41486</v>
      </c>
      <c r="B11" s="78">
        <v>847</v>
      </c>
      <c r="C11" s="78">
        <v>3455</v>
      </c>
      <c r="D11" s="78">
        <v>903</v>
      </c>
    </row>
    <row r="12" spans="1:4" ht="19.5" customHeight="1">
      <c r="A12" s="499">
        <v>41517</v>
      </c>
      <c r="B12" s="78">
        <v>936</v>
      </c>
      <c r="C12" s="78">
        <v>3665.0133400000004</v>
      </c>
      <c r="D12" s="78">
        <v>1131.3202800000006</v>
      </c>
    </row>
    <row r="13" spans="1:4" ht="19.5" customHeight="1">
      <c r="A13" s="499">
        <v>41547</v>
      </c>
      <c r="B13" s="78">
        <v>1039</v>
      </c>
      <c r="C13" s="78">
        <v>3917.1825499999991</v>
      </c>
      <c r="D13" s="78">
        <v>1339.6852699999999</v>
      </c>
    </row>
    <row r="14" spans="1:4" ht="19.5" customHeight="1">
      <c r="A14" s="499">
        <v>41578</v>
      </c>
      <c r="B14" s="500">
        <v>1155</v>
      </c>
      <c r="C14" s="500">
        <v>4128.7662799999998</v>
      </c>
      <c r="D14" s="500">
        <v>1544.7128600000001</v>
      </c>
    </row>
    <row r="15" spans="1:4" ht="19.5" customHeight="1">
      <c r="A15"/>
      <c r="B15"/>
      <c r="C15"/>
      <c r="D15"/>
    </row>
    <row r="16" spans="1:4" ht="19.5" customHeight="1">
      <c r="A16"/>
      <c r="B16"/>
      <c r="C16"/>
      <c r="D16"/>
    </row>
    <row r="17" ht="19.5" customHeight="1"/>
    <row r="18" ht="19.5" customHeight="1"/>
  </sheetData>
  <mergeCells count="1">
    <mergeCell ref="A3:D3"/>
  </mergeCells>
  <pageMargins left="0.39370078740157483" right="0" top="0.31496062992125984" bottom="0.59055118110236227" header="0.19685039370078741" footer="0.1968503937007874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T20"/>
  <sheetViews>
    <sheetView zoomScaleNormal="100" workbookViewId="0">
      <selection activeCell="A49" sqref="A49"/>
    </sheetView>
  </sheetViews>
  <sheetFormatPr defaultRowHeight="14.25"/>
  <cols>
    <col min="1" max="1" width="9.140625" style="283"/>
    <col min="2" max="2" width="34.28515625" style="283" customWidth="1"/>
    <col min="3" max="3" width="18" style="283" customWidth="1"/>
    <col min="4" max="4" width="11.140625" style="283" customWidth="1"/>
    <col min="5" max="5" width="10.7109375" style="283" customWidth="1"/>
    <col min="6" max="6" width="10.42578125" style="283" customWidth="1"/>
    <col min="7" max="7" width="10.28515625" style="283" customWidth="1"/>
    <col min="8" max="8" width="11" style="283" customWidth="1"/>
    <col min="9" max="12" width="10.42578125" style="283" customWidth="1"/>
    <col min="13" max="18" width="12.7109375" style="283" customWidth="1"/>
    <col min="19" max="19" width="25" style="283" customWidth="1"/>
    <col min="20" max="20" width="12.28515625" style="283" customWidth="1"/>
    <col min="21" max="265" width="9.140625" style="283"/>
    <col min="266" max="266" width="34.28515625" style="283" customWidth="1"/>
    <col min="267" max="267" width="28.7109375" style="283" customWidth="1"/>
    <col min="268" max="273" width="10.28515625" style="283" customWidth="1"/>
    <col min="274" max="274" width="11.7109375" style="283" customWidth="1"/>
    <col min="275" max="275" width="25" style="283" customWidth="1"/>
    <col min="276" max="276" width="12.28515625" style="283" customWidth="1"/>
    <col min="277" max="521" width="9.140625" style="283"/>
    <col min="522" max="522" width="34.28515625" style="283" customWidth="1"/>
    <col min="523" max="523" width="28.7109375" style="283" customWidth="1"/>
    <col min="524" max="529" width="10.28515625" style="283" customWidth="1"/>
    <col min="530" max="530" width="11.7109375" style="283" customWidth="1"/>
    <col min="531" max="531" width="25" style="283" customWidth="1"/>
    <col min="532" max="532" width="12.28515625" style="283" customWidth="1"/>
    <col min="533" max="777" width="9.140625" style="283"/>
    <col min="778" max="778" width="34.28515625" style="283" customWidth="1"/>
    <col min="779" max="779" width="28.7109375" style="283" customWidth="1"/>
    <col min="780" max="785" width="10.28515625" style="283" customWidth="1"/>
    <col min="786" max="786" width="11.7109375" style="283" customWidth="1"/>
    <col min="787" max="787" width="25" style="283" customWidth="1"/>
    <col min="788" max="788" width="12.28515625" style="283" customWidth="1"/>
    <col min="789" max="1033" width="9.140625" style="283"/>
    <col min="1034" max="1034" width="34.28515625" style="283" customWidth="1"/>
    <col min="1035" max="1035" width="28.7109375" style="283" customWidth="1"/>
    <col min="1036" max="1041" width="10.28515625" style="283" customWidth="1"/>
    <col min="1042" max="1042" width="11.7109375" style="283" customWidth="1"/>
    <col min="1043" max="1043" width="25" style="283" customWidth="1"/>
    <col min="1044" max="1044" width="12.28515625" style="283" customWidth="1"/>
    <col min="1045" max="1289" width="9.140625" style="283"/>
    <col min="1290" max="1290" width="34.28515625" style="283" customWidth="1"/>
    <col min="1291" max="1291" width="28.7109375" style="283" customWidth="1"/>
    <col min="1292" max="1297" width="10.28515625" style="283" customWidth="1"/>
    <col min="1298" max="1298" width="11.7109375" style="283" customWidth="1"/>
    <col min="1299" max="1299" width="25" style="283" customWidth="1"/>
    <col min="1300" max="1300" width="12.28515625" style="283" customWidth="1"/>
    <col min="1301" max="1545" width="9.140625" style="283"/>
    <col min="1546" max="1546" width="34.28515625" style="283" customWidth="1"/>
    <col min="1547" max="1547" width="28.7109375" style="283" customWidth="1"/>
    <col min="1548" max="1553" width="10.28515625" style="283" customWidth="1"/>
    <col min="1554" max="1554" width="11.7109375" style="283" customWidth="1"/>
    <col min="1555" max="1555" width="25" style="283" customWidth="1"/>
    <col min="1556" max="1556" width="12.28515625" style="283" customWidth="1"/>
    <col min="1557" max="1801" width="9.140625" style="283"/>
    <col min="1802" max="1802" width="34.28515625" style="283" customWidth="1"/>
    <col min="1803" max="1803" width="28.7109375" style="283" customWidth="1"/>
    <col min="1804" max="1809" width="10.28515625" style="283" customWidth="1"/>
    <col min="1810" max="1810" width="11.7109375" style="283" customWidth="1"/>
    <col min="1811" max="1811" width="25" style="283" customWidth="1"/>
    <col min="1812" max="1812" width="12.28515625" style="283" customWidth="1"/>
    <col min="1813" max="2057" width="9.140625" style="283"/>
    <col min="2058" max="2058" width="34.28515625" style="283" customWidth="1"/>
    <col min="2059" max="2059" width="28.7109375" style="283" customWidth="1"/>
    <col min="2060" max="2065" width="10.28515625" style="283" customWidth="1"/>
    <col min="2066" max="2066" width="11.7109375" style="283" customWidth="1"/>
    <col min="2067" max="2067" width="25" style="283" customWidth="1"/>
    <col min="2068" max="2068" width="12.28515625" style="283" customWidth="1"/>
    <col min="2069" max="2313" width="9.140625" style="283"/>
    <col min="2314" max="2314" width="34.28515625" style="283" customWidth="1"/>
    <col min="2315" max="2315" width="28.7109375" style="283" customWidth="1"/>
    <col min="2316" max="2321" width="10.28515625" style="283" customWidth="1"/>
    <col min="2322" max="2322" width="11.7109375" style="283" customWidth="1"/>
    <col min="2323" max="2323" width="25" style="283" customWidth="1"/>
    <col min="2324" max="2324" width="12.28515625" style="283" customWidth="1"/>
    <col min="2325" max="2569" width="9.140625" style="283"/>
    <col min="2570" max="2570" width="34.28515625" style="283" customWidth="1"/>
    <col min="2571" max="2571" width="28.7109375" style="283" customWidth="1"/>
    <col min="2572" max="2577" width="10.28515625" style="283" customWidth="1"/>
    <col min="2578" max="2578" width="11.7109375" style="283" customWidth="1"/>
    <col min="2579" max="2579" width="25" style="283" customWidth="1"/>
    <col min="2580" max="2580" width="12.28515625" style="283" customWidth="1"/>
    <col min="2581" max="2825" width="9.140625" style="283"/>
    <col min="2826" max="2826" width="34.28515625" style="283" customWidth="1"/>
    <col min="2827" max="2827" width="28.7109375" style="283" customWidth="1"/>
    <col min="2828" max="2833" width="10.28515625" style="283" customWidth="1"/>
    <col min="2834" max="2834" width="11.7109375" style="283" customWidth="1"/>
    <col min="2835" max="2835" width="25" style="283" customWidth="1"/>
    <col min="2836" max="2836" width="12.28515625" style="283" customWidth="1"/>
    <col min="2837" max="3081" width="9.140625" style="283"/>
    <col min="3082" max="3082" width="34.28515625" style="283" customWidth="1"/>
    <col min="3083" max="3083" width="28.7109375" style="283" customWidth="1"/>
    <col min="3084" max="3089" width="10.28515625" style="283" customWidth="1"/>
    <col min="3090" max="3090" width="11.7109375" style="283" customWidth="1"/>
    <col min="3091" max="3091" width="25" style="283" customWidth="1"/>
    <col min="3092" max="3092" width="12.28515625" style="283" customWidth="1"/>
    <col min="3093" max="3337" width="9.140625" style="283"/>
    <col min="3338" max="3338" width="34.28515625" style="283" customWidth="1"/>
    <col min="3339" max="3339" width="28.7109375" style="283" customWidth="1"/>
    <col min="3340" max="3345" width="10.28515625" style="283" customWidth="1"/>
    <col min="3346" max="3346" width="11.7109375" style="283" customWidth="1"/>
    <col min="3347" max="3347" width="25" style="283" customWidth="1"/>
    <col min="3348" max="3348" width="12.28515625" style="283" customWidth="1"/>
    <col min="3349" max="3593" width="9.140625" style="283"/>
    <col min="3594" max="3594" width="34.28515625" style="283" customWidth="1"/>
    <col min="3595" max="3595" width="28.7109375" style="283" customWidth="1"/>
    <col min="3596" max="3601" width="10.28515625" style="283" customWidth="1"/>
    <col min="3602" max="3602" width="11.7109375" style="283" customWidth="1"/>
    <col min="3603" max="3603" width="25" style="283" customWidth="1"/>
    <col min="3604" max="3604" width="12.28515625" style="283" customWidth="1"/>
    <col min="3605" max="3849" width="9.140625" style="283"/>
    <col min="3850" max="3850" width="34.28515625" style="283" customWidth="1"/>
    <col min="3851" max="3851" width="28.7109375" style="283" customWidth="1"/>
    <col min="3852" max="3857" width="10.28515625" style="283" customWidth="1"/>
    <col min="3858" max="3858" width="11.7109375" style="283" customWidth="1"/>
    <col min="3859" max="3859" width="25" style="283" customWidth="1"/>
    <col min="3860" max="3860" width="12.28515625" style="283" customWidth="1"/>
    <col min="3861" max="4105" width="9.140625" style="283"/>
    <col min="4106" max="4106" width="34.28515625" style="283" customWidth="1"/>
    <col min="4107" max="4107" width="28.7109375" style="283" customWidth="1"/>
    <col min="4108" max="4113" width="10.28515625" style="283" customWidth="1"/>
    <col min="4114" max="4114" width="11.7109375" style="283" customWidth="1"/>
    <col min="4115" max="4115" width="25" style="283" customWidth="1"/>
    <col min="4116" max="4116" width="12.28515625" style="283" customWidth="1"/>
    <col min="4117" max="4361" width="9.140625" style="283"/>
    <col min="4362" max="4362" width="34.28515625" style="283" customWidth="1"/>
    <col min="4363" max="4363" width="28.7109375" style="283" customWidth="1"/>
    <col min="4364" max="4369" width="10.28515625" style="283" customWidth="1"/>
    <col min="4370" max="4370" width="11.7109375" style="283" customWidth="1"/>
    <col min="4371" max="4371" width="25" style="283" customWidth="1"/>
    <col min="4372" max="4372" width="12.28515625" style="283" customWidth="1"/>
    <col min="4373" max="4617" width="9.140625" style="283"/>
    <col min="4618" max="4618" width="34.28515625" style="283" customWidth="1"/>
    <col min="4619" max="4619" width="28.7109375" style="283" customWidth="1"/>
    <col min="4620" max="4625" width="10.28515625" style="283" customWidth="1"/>
    <col min="4626" max="4626" width="11.7109375" style="283" customWidth="1"/>
    <col min="4627" max="4627" width="25" style="283" customWidth="1"/>
    <col min="4628" max="4628" width="12.28515625" style="283" customWidth="1"/>
    <col min="4629" max="4873" width="9.140625" style="283"/>
    <col min="4874" max="4874" width="34.28515625" style="283" customWidth="1"/>
    <col min="4875" max="4875" width="28.7109375" style="283" customWidth="1"/>
    <col min="4876" max="4881" width="10.28515625" style="283" customWidth="1"/>
    <col min="4882" max="4882" width="11.7109375" style="283" customWidth="1"/>
    <col min="4883" max="4883" width="25" style="283" customWidth="1"/>
    <col min="4884" max="4884" width="12.28515625" style="283" customWidth="1"/>
    <col min="4885" max="5129" width="9.140625" style="283"/>
    <col min="5130" max="5130" width="34.28515625" style="283" customWidth="1"/>
    <col min="5131" max="5131" width="28.7109375" style="283" customWidth="1"/>
    <col min="5132" max="5137" width="10.28515625" style="283" customWidth="1"/>
    <col min="5138" max="5138" width="11.7109375" style="283" customWidth="1"/>
    <col min="5139" max="5139" width="25" style="283" customWidth="1"/>
    <col min="5140" max="5140" width="12.28515625" style="283" customWidth="1"/>
    <col min="5141" max="5385" width="9.140625" style="283"/>
    <col min="5386" max="5386" width="34.28515625" style="283" customWidth="1"/>
    <col min="5387" max="5387" width="28.7109375" style="283" customWidth="1"/>
    <col min="5388" max="5393" width="10.28515625" style="283" customWidth="1"/>
    <col min="5394" max="5394" width="11.7109375" style="283" customWidth="1"/>
    <col min="5395" max="5395" width="25" style="283" customWidth="1"/>
    <col min="5396" max="5396" width="12.28515625" style="283" customWidth="1"/>
    <col min="5397" max="5641" width="9.140625" style="283"/>
    <col min="5642" max="5642" width="34.28515625" style="283" customWidth="1"/>
    <col min="5643" max="5643" width="28.7109375" style="283" customWidth="1"/>
    <col min="5644" max="5649" width="10.28515625" style="283" customWidth="1"/>
    <col min="5650" max="5650" width="11.7109375" style="283" customWidth="1"/>
    <col min="5651" max="5651" width="25" style="283" customWidth="1"/>
    <col min="5652" max="5652" width="12.28515625" style="283" customWidth="1"/>
    <col min="5653" max="5897" width="9.140625" style="283"/>
    <col min="5898" max="5898" width="34.28515625" style="283" customWidth="1"/>
    <col min="5899" max="5899" width="28.7109375" style="283" customWidth="1"/>
    <col min="5900" max="5905" width="10.28515625" style="283" customWidth="1"/>
    <col min="5906" max="5906" width="11.7109375" style="283" customWidth="1"/>
    <col min="5907" max="5907" width="25" style="283" customWidth="1"/>
    <col min="5908" max="5908" width="12.28515625" style="283" customWidth="1"/>
    <col min="5909" max="6153" width="9.140625" style="283"/>
    <col min="6154" max="6154" width="34.28515625" style="283" customWidth="1"/>
    <col min="6155" max="6155" width="28.7109375" style="283" customWidth="1"/>
    <col min="6156" max="6161" width="10.28515625" style="283" customWidth="1"/>
    <col min="6162" max="6162" width="11.7109375" style="283" customWidth="1"/>
    <col min="6163" max="6163" width="25" style="283" customWidth="1"/>
    <col min="6164" max="6164" width="12.28515625" style="283" customWidth="1"/>
    <col min="6165" max="6409" width="9.140625" style="283"/>
    <col min="6410" max="6410" width="34.28515625" style="283" customWidth="1"/>
    <col min="6411" max="6411" width="28.7109375" style="283" customWidth="1"/>
    <col min="6412" max="6417" width="10.28515625" style="283" customWidth="1"/>
    <col min="6418" max="6418" width="11.7109375" style="283" customWidth="1"/>
    <col min="6419" max="6419" width="25" style="283" customWidth="1"/>
    <col min="6420" max="6420" width="12.28515625" style="283" customWidth="1"/>
    <col min="6421" max="6665" width="9.140625" style="283"/>
    <col min="6666" max="6666" width="34.28515625" style="283" customWidth="1"/>
    <col min="6667" max="6667" width="28.7109375" style="283" customWidth="1"/>
    <col min="6668" max="6673" width="10.28515625" style="283" customWidth="1"/>
    <col min="6674" max="6674" width="11.7109375" style="283" customWidth="1"/>
    <col min="6675" max="6675" width="25" style="283" customWidth="1"/>
    <col min="6676" max="6676" width="12.28515625" style="283" customWidth="1"/>
    <col min="6677" max="6921" width="9.140625" style="283"/>
    <col min="6922" max="6922" width="34.28515625" style="283" customWidth="1"/>
    <col min="6923" max="6923" width="28.7109375" style="283" customWidth="1"/>
    <col min="6924" max="6929" width="10.28515625" style="283" customWidth="1"/>
    <col min="6930" max="6930" width="11.7109375" style="283" customWidth="1"/>
    <col min="6931" max="6931" width="25" style="283" customWidth="1"/>
    <col min="6932" max="6932" width="12.28515625" style="283" customWidth="1"/>
    <col min="6933" max="7177" width="9.140625" style="283"/>
    <col min="7178" max="7178" width="34.28515625" style="283" customWidth="1"/>
    <col min="7179" max="7179" width="28.7109375" style="283" customWidth="1"/>
    <col min="7180" max="7185" width="10.28515625" style="283" customWidth="1"/>
    <col min="7186" max="7186" width="11.7109375" style="283" customWidth="1"/>
    <col min="7187" max="7187" width="25" style="283" customWidth="1"/>
    <col min="7188" max="7188" width="12.28515625" style="283" customWidth="1"/>
    <col min="7189" max="7433" width="9.140625" style="283"/>
    <col min="7434" max="7434" width="34.28515625" style="283" customWidth="1"/>
    <col min="7435" max="7435" width="28.7109375" style="283" customWidth="1"/>
    <col min="7436" max="7441" width="10.28515625" style="283" customWidth="1"/>
    <col min="7442" max="7442" width="11.7109375" style="283" customWidth="1"/>
    <col min="7443" max="7443" width="25" style="283" customWidth="1"/>
    <col min="7444" max="7444" width="12.28515625" style="283" customWidth="1"/>
    <col min="7445" max="7689" width="9.140625" style="283"/>
    <col min="7690" max="7690" width="34.28515625" style="283" customWidth="1"/>
    <col min="7691" max="7691" width="28.7109375" style="283" customWidth="1"/>
    <col min="7692" max="7697" width="10.28515625" style="283" customWidth="1"/>
    <col min="7698" max="7698" width="11.7109375" style="283" customWidth="1"/>
    <col min="7699" max="7699" width="25" style="283" customWidth="1"/>
    <col min="7700" max="7700" width="12.28515625" style="283" customWidth="1"/>
    <col min="7701" max="7945" width="9.140625" style="283"/>
    <col min="7946" max="7946" width="34.28515625" style="283" customWidth="1"/>
    <col min="7947" max="7947" width="28.7109375" style="283" customWidth="1"/>
    <col min="7948" max="7953" width="10.28515625" style="283" customWidth="1"/>
    <col min="7954" max="7954" width="11.7109375" style="283" customWidth="1"/>
    <col min="7955" max="7955" width="25" style="283" customWidth="1"/>
    <col min="7956" max="7956" width="12.28515625" style="283" customWidth="1"/>
    <col min="7957" max="8201" width="9.140625" style="283"/>
    <col min="8202" max="8202" width="34.28515625" style="283" customWidth="1"/>
    <col min="8203" max="8203" width="28.7109375" style="283" customWidth="1"/>
    <col min="8204" max="8209" width="10.28515625" style="283" customWidth="1"/>
    <col min="8210" max="8210" width="11.7109375" style="283" customWidth="1"/>
    <col min="8211" max="8211" width="25" style="283" customWidth="1"/>
    <col min="8212" max="8212" width="12.28515625" style="283" customWidth="1"/>
    <col min="8213" max="8457" width="9.140625" style="283"/>
    <col min="8458" max="8458" width="34.28515625" style="283" customWidth="1"/>
    <col min="8459" max="8459" width="28.7109375" style="283" customWidth="1"/>
    <col min="8460" max="8465" width="10.28515625" style="283" customWidth="1"/>
    <col min="8466" max="8466" width="11.7109375" style="283" customWidth="1"/>
    <col min="8467" max="8467" width="25" style="283" customWidth="1"/>
    <col min="8468" max="8468" width="12.28515625" style="283" customWidth="1"/>
    <col min="8469" max="8713" width="9.140625" style="283"/>
    <col min="8714" max="8714" width="34.28515625" style="283" customWidth="1"/>
    <col min="8715" max="8715" width="28.7109375" style="283" customWidth="1"/>
    <col min="8716" max="8721" width="10.28515625" style="283" customWidth="1"/>
    <col min="8722" max="8722" width="11.7109375" style="283" customWidth="1"/>
    <col min="8723" max="8723" width="25" style="283" customWidth="1"/>
    <col min="8724" max="8724" width="12.28515625" style="283" customWidth="1"/>
    <col min="8725" max="8969" width="9.140625" style="283"/>
    <col min="8970" max="8970" width="34.28515625" style="283" customWidth="1"/>
    <col min="8971" max="8971" width="28.7109375" style="283" customWidth="1"/>
    <col min="8972" max="8977" width="10.28515625" style="283" customWidth="1"/>
    <col min="8978" max="8978" width="11.7109375" style="283" customWidth="1"/>
    <col min="8979" max="8979" width="25" style="283" customWidth="1"/>
    <col min="8980" max="8980" width="12.28515625" style="283" customWidth="1"/>
    <col min="8981" max="9225" width="9.140625" style="283"/>
    <col min="9226" max="9226" width="34.28515625" style="283" customWidth="1"/>
    <col min="9227" max="9227" width="28.7109375" style="283" customWidth="1"/>
    <col min="9228" max="9233" width="10.28515625" style="283" customWidth="1"/>
    <col min="9234" max="9234" width="11.7109375" style="283" customWidth="1"/>
    <col min="9235" max="9235" width="25" style="283" customWidth="1"/>
    <col min="9236" max="9236" width="12.28515625" style="283" customWidth="1"/>
    <col min="9237" max="9481" width="9.140625" style="283"/>
    <col min="9482" max="9482" width="34.28515625" style="283" customWidth="1"/>
    <col min="9483" max="9483" width="28.7109375" style="283" customWidth="1"/>
    <col min="9484" max="9489" width="10.28515625" style="283" customWidth="1"/>
    <col min="9490" max="9490" width="11.7109375" style="283" customWidth="1"/>
    <col min="9491" max="9491" width="25" style="283" customWidth="1"/>
    <col min="9492" max="9492" width="12.28515625" style="283" customWidth="1"/>
    <col min="9493" max="9737" width="9.140625" style="283"/>
    <col min="9738" max="9738" width="34.28515625" style="283" customWidth="1"/>
    <col min="9739" max="9739" width="28.7109375" style="283" customWidth="1"/>
    <col min="9740" max="9745" width="10.28515625" style="283" customWidth="1"/>
    <col min="9746" max="9746" width="11.7109375" style="283" customWidth="1"/>
    <col min="9747" max="9747" width="25" style="283" customWidth="1"/>
    <col min="9748" max="9748" width="12.28515625" style="283" customWidth="1"/>
    <col min="9749" max="9993" width="9.140625" style="283"/>
    <col min="9994" max="9994" width="34.28515625" style="283" customWidth="1"/>
    <col min="9995" max="9995" width="28.7109375" style="283" customWidth="1"/>
    <col min="9996" max="10001" width="10.28515625" style="283" customWidth="1"/>
    <col min="10002" max="10002" width="11.7109375" style="283" customWidth="1"/>
    <col min="10003" max="10003" width="25" style="283" customWidth="1"/>
    <col min="10004" max="10004" width="12.28515625" style="283" customWidth="1"/>
    <col min="10005" max="10249" width="9.140625" style="283"/>
    <col min="10250" max="10250" width="34.28515625" style="283" customWidth="1"/>
    <col min="10251" max="10251" width="28.7109375" style="283" customWidth="1"/>
    <col min="10252" max="10257" width="10.28515625" style="283" customWidth="1"/>
    <col min="10258" max="10258" width="11.7109375" style="283" customWidth="1"/>
    <col min="10259" max="10259" width="25" style="283" customWidth="1"/>
    <col min="10260" max="10260" width="12.28515625" style="283" customWidth="1"/>
    <col min="10261" max="10505" width="9.140625" style="283"/>
    <col min="10506" max="10506" width="34.28515625" style="283" customWidth="1"/>
    <col min="10507" max="10507" width="28.7109375" style="283" customWidth="1"/>
    <col min="10508" max="10513" width="10.28515625" style="283" customWidth="1"/>
    <col min="10514" max="10514" width="11.7109375" style="283" customWidth="1"/>
    <col min="10515" max="10515" width="25" style="283" customWidth="1"/>
    <col min="10516" max="10516" width="12.28515625" style="283" customWidth="1"/>
    <col min="10517" max="10761" width="9.140625" style="283"/>
    <col min="10762" max="10762" width="34.28515625" style="283" customWidth="1"/>
    <col min="10763" max="10763" width="28.7109375" style="283" customWidth="1"/>
    <col min="10764" max="10769" width="10.28515625" style="283" customWidth="1"/>
    <col min="10770" max="10770" width="11.7109375" style="283" customWidth="1"/>
    <col min="10771" max="10771" width="25" style="283" customWidth="1"/>
    <col min="10772" max="10772" width="12.28515625" style="283" customWidth="1"/>
    <col min="10773" max="11017" width="9.140625" style="283"/>
    <col min="11018" max="11018" width="34.28515625" style="283" customWidth="1"/>
    <col min="11019" max="11019" width="28.7109375" style="283" customWidth="1"/>
    <col min="11020" max="11025" width="10.28515625" style="283" customWidth="1"/>
    <col min="11026" max="11026" width="11.7109375" style="283" customWidth="1"/>
    <col min="11027" max="11027" width="25" style="283" customWidth="1"/>
    <col min="11028" max="11028" width="12.28515625" style="283" customWidth="1"/>
    <col min="11029" max="11273" width="9.140625" style="283"/>
    <col min="11274" max="11274" width="34.28515625" style="283" customWidth="1"/>
    <col min="11275" max="11275" width="28.7109375" style="283" customWidth="1"/>
    <col min="11276" max="11281" width="10.28515625" style="283" customWidth="1"/>
    <col min="11282" max="11282" width="11.7109375" style="283" customWidth="1"/>
    <col min="11283" max="11283" width="25" style="283" customWidth="1"/>
    <col min="11284" max="11284" width="12.28515625" style="283" customWidth="1"/>
    <col min="11285" max="11529" width="9.140625" style="283"/>
    <col min="11530" max="11530" width="34.28515625" style="283" customWidth="1"/>
    <col min="11531" max="11531" width="28.7109375" style="283" customWidth="1"/>
    <col min="11532" max="11537" width="10.28515625" style="283" customWidth="1"/>
    <col min="11538" max="11538" width="11.7109375" style="283" customWidth="1"/>
    <col min="11539" max="11539" width="25" style="283" customWidth="1"/>
    <col min="11540" max="11540" width="12.28515625" style="283" customWidth="1"/>
    <col min="11541" max="11785" width="9.140625" style="283"/>
    <col min="11786" max="11786" width="34.28515625" style="283" customWidth="1"/>
    <col min="11787" max="11787" width="28.7109375" style="283" customWidth="1"/>
    <col min="11788" max="11793" width="10.28515625" style="283" customWidth="1"/>
    <col min="11794" max="11794" width="11.7109375" style="283" customWidth="1"/>
    <col min="11795" max="11795" width="25" style="283" customWidth="1"/>
    <col min="11796" max="11796" width="12.28515625" style="283" customWidth="1"/>
    <col min="11797" max="12041" width="9.140625" style="283"/>
    <col min="12042" max="12042" width="34.28515625" style="283" customWidth="1"/>
    <col min="12043" max="12043" width="28.7109375" style="283" customWidth="1"/>
    <col min="12044" max="12049" width="10.28515625" style="283" customWidth="1"/>
    <col min="12050" max="12050" width="11.7109375" style="283" customWidth="1"/>
    <col min="12051" max="12051" width="25" style="283" customWidth="1"/>
    <col min="12052" max="12052" width="12.28515625" style="283" customWidth="1"/>
    <col min="12053" max="12297" width="9.140625" style="283"/>
    <col min="12298" max="12298" width="34.28515625" style="283" customWidth="1"/>
    <col min="12299" max="12299" width="28.7109375" style="283" customWidth="1"/>
    <col min="12300" max="12305" width="10.28515625" style="283" customWidth="1"/>
    <col min="12306" max="12306" width="11.7109375" style="283" customWidth="1"/>
    <col min="12307" max="12307" width="25" style="283" customWidth="1"/>
    <col min="12308" max="12308" width="12.28515625" style="283" customWidth="1"/>
    <col min="12309" max="12553" width="9.140625" style="283"/>
    <col min="12554" max="12554" width="34.28515625" style="283" customWidth="1"/>
    <col min="12555" max="12555" width="28.7109375" style="283" customWidth="1"/>
    <col min="12556" max="12561" width="10.28515625" style="283" customWidth="1"/>
    <col min="12562" max="12562" width="11.7109375" style="283" customWidth="1"/>
    <col min="12563" max="12563" width="25" style="283" customWidth="1"/>
    <col min="12564" max="12564" width="12.28515625" style="283" customWidth="1"/>
    <col min="12565" max="12809" width="9.140625" style="283"/>
    <col min="12810" max="12810" width="34.28515625" style="283" customWidth="1"/>
    <col min="12811" max="12811" width="28.7109375" style="283" customWidth="1"/>
    <col min="12812" max="12817" width="10.28515625" style="283" customWidth="1"/>
    <col min="12818" max="12818" width="11.7109375" style="283" customWidth="1"/>
    <col min="12819" max="12819" width="25" style="283" customWidth="1"/>
    <col min="12820" max="12820" width="12.28515625" style="283" customWidth="1"/>
    <col min="12821" max="13065" width="9.140625" style="283"/>
    <col min="13066" max="13066" width="34.28515625" style="283" customWidth="1"/>
    <col min="13067" max="13067" width="28.7109375" style="283" customWidth="1"/>
    <col min="13068" max="13073" width="10.28515625" style="283" customWidth="1"/>
    <col min="13074" max="13074" width="11.7109375" style="283" customWidth="1"/>
    <col min="13075" max="13075" width="25" style="283" customWidth="1"/>
    <col min="13076" max="13076" width="12.28515625" style="283" customWidth="1"/>
    <col min="13077" max="13321" width="9.140625" style="283"/>
    <col min="13322" max="13322" width="34.28515625" style="283" customWidth="1"/>
    <col min="13323" max="13323" width="28.7109375" style="283" customWidth="1"/>
    <col min="13324" max="13329" width="10.28515625" style="283" customWidth="1"/>
    <col min="13330" max="13330" width="11.7109375" style="283" customWidth="1"/>
    <col min="13331" max="13331" width="25" style="283" customWidth="1"/>
    <col min="13332" max="13332" width="12.28515625" style="283" customWidth="1"/>
    <col min="13333" max="13577" width="9.140625" style="283"/>
    <col min="13578" max="13578" width="34.28515625" style="283" customWidth="1"/>
    <col min="13579" max="13579" width="28.7109375" style="283" customWidth="1"/>
    <col min="13580" max="13585" width="10.28515625" style="283" customWidth="1"/>
    <col min="13586" max="13586" width="11.7109375" style="283" customWidth="1"/>
    <col min="13587" max="13587" width="25" style="283" customWidth="1"/>
    <col min="13588" max="13588" width="12.28515625" style="283" customWidth="1"/>
    <col min="13589" max="13833" width="9.140625" style="283"/>
    <col min="13834" max="13834" width="34.28515625" style="283" customWidth="1"/>
    <col min="13835" max="13835" width="28.7109375" style="283" customWidth="1"/>
    <col min="13836" max="13841" width="10.28515625" style="283" customWidth="1"/>
    <col min="13842" max="13842" width="11.7109375" style="283" customWidth="1"/>
    <col min="13843" max="13843" width="25" style="283" customWidth="1"/>
    <col min="13844" max="13844" width="12.28515625" style="283" customWidth="1"/>
    <col min="13845" max="14089" width="9.140625" style="283"/>
    <col min="14090" max="14090" width="34.28515625" style="283" customWidth="1"/>
    <col min="14091" max="14091" width="28.7109375" style="283" customWidth="1"/>
    <col min="14092" max="14097" width="10.28515625" style="283" customWidth="1"/>
    <col min="14098" max="14098" width="11.7109375" style="283" customWidth="1"/>
    <col min="14099" max="14099" width="25" style="283" customWidth="1"/>
    <col min="14100" max="14100" width="12.28515625" style="283" customWidth="1"/>
    <col min="14101" max="14345" width="9.140625" style="283"/>
    <col min="14346" max="14346" width="34.28515625" style="283" customWidth="1"/>
    <col min="14347" max="14347" width="28.7109375" style="283" customWidth="1"/>
    <col min="14348" max="14353" width="10.28515625" style="283" customWidth="1"/>
    <col min="14354" max="14354" width="11.7109375" style="283" customWidth="1"/>
    <col min="14355" max="14355" width="25" style="283" customWidth="1"/>
    <col min="14356" max="14356" width="12.28515625" style="283" customWidth="1"/>
    <col min="14357" max="14601" width="9.140625" style="283"/>
    <col min="14602" max="14602" width="34.28515625" style="283" customWidth="1"/>
    <col min="14603" max="14603" width="28.7109375" style="283" customWidth="1"/>
    <col min="14604" max="14609" width="10.28515625" style="283" customWidth="1"/>
    <col min="14610" max="14610" width="11.7109375" style="283" customWidth="1"/>
    <col min="14611" max="14611" width="25" style="283" customWidth="1"/>
    <col min="14612" max="14612" width="12.28515625" style="283" customWidth="1"/>
    <col min="14613" max="14857" width="9.140625" style="283"/>
    <col min="14858" max="14858" width="34.28515625" style="283" customWidth="1"/>
    <col min="14859" max="14859" width="28.7109375" style="283" customWidth="1"/>
    <col min="14860" max="14865" width="10.28515625" style="283" customWidth="1"/>
    <col min="14866" max="14866" width="11.7109375" style="283" customWidth="1"/>
    <col min="14867" max="14867" width="25" style="283" customWidth="1"/>
    <col min="14868" max="14868" width="12.28515625" style="283" customWidth="1"/>
    <col min="14869" max="15113" width="9.140625" style="283"/>
    <col min="15114" max="15114" width="34.28515625" style="283" customWidth="1"/>
    <col min="15115" max="15115" width="28.7109375" style="283" customWidth="1"/>
    <col min="15116" max="15121" width="10.28515625" style="283" customWidth="1"/>
    <col min="15122" max="15122" width="11.7109375" style="283" customWidth="1"/>
    <col min="15123" max="15123" width="25" style="283" customWidth="1"/>
    <col min="15124" max="15124" width="12.28515625" style="283" customWidth="1"/>
    <col min="15125" max="15369" width="9.140625" style="283"/>
    <col min="15370" max="15370" width="34.28515625" style="283" customWidth="1"/>
    <col min="15371" max="15371" width="28.7109375" style="283" customWidth="1"/>
    <col min="15372" max="15377" width="10.28515625" style="283" customWidth="1"/>
    <col min="15378" max="15378" width="11.7109375" style="283" customWidth="1"/>
    <col min="15379" max="15379" width="25" style="283" customWidth="1"/>
    <col min="15380" max="15380" width="12.28515625" style="283" customWidth="1"/>
    <col min="15381" max="15625" width="9.140625" style="283"/>
    <col min="15626" max="15626" width="34.28515625" style="283" customWidth="1"/>
    <col min="15627" max="15627" width="28.7109375" style="283" customWidth="1"/>
    <col min="15628" max="15633" width="10.28515625" style="283" customWidth="1"/>
    <col min="15634" max="15634" width="11.7109375" style="283" customWidth="1"/>
    <col min="15635" max="15635" width="25" style="283" customWidth="1"/>
    <col min="15636" max="15636" width="12.28515625" style="283" customWidth="1"/>
    <col min="15637" max="15881" width="9.140625" style="283"/>
    <col min="15882" max="15882" width="34.28515625" style="283" customWidth="1"/>
    <col min="15883" max="15883" width="28.7109375" style="283" customWidth="1"/>
    <col min="15884" max="15889" width="10.28515625" style="283" customWidth="1"/>
    <col min="15890" max="15890" width="11.7109375" style="283" customWidth="1"/>
    <col min="15891" max="15891" width="25" style="283" customWidth="1"/>
    <col min="15892" max="15892" width="12.28515625" style="283" customWidth="1"/>
    <col min="15893" max="16137" width="9.140625" style="283"/>
    <col min="16138" max="16138" width="34.28515625" style="283" customWidth="1"/>
    <col min="16139" max="16139" width="28.7109375" style="283" customWidth="1"/>
    <col min="16140" max="16145" width="10.28515625" style="283" customWidth="1"/>
    <col min="16146" max="16146" width="11.7109375" style="283" customWidth="1"/>
    <col min="16147" max="16147" width="25" style="283" customWidth="1"/>
    <col min="16148" max="16148" width="12.28515625" style="283" customWidth="1"/>
    <col min="16149" max="16384" width="9.140625" style="283"/>
  </cols>
  <sheetData>
    <row r="3" spans="2:20" ht="52.5" customHeight="1">
      <c r="B3" s="953" t="s">
        <v>345</v>
      </c>
      <c r="C3" s="954"/>
      <c r="D3" s="289"/>
      <c r="E3" s="289"/>
      <c r="F3" s="289"/>
      <c r="G3" s="289"/>
      <c r="H3" s="289"/>
      <c r="I3" s="289"/>
      <c r="J3" s="289"/>
      <c r="K3" s="289"/>
      <c r="L3" s="289"/>
      <c r="M3"/>
      <c r="N3"/>
      <c r="O3"/>
      <c r="P3"/>
      <c r="Q3"/>
      <c r="R3"/>
    </row>
    <row r="4" spans="2:20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/>
      <c r="N4"/>
      <c r="O4"/>
      <c r="P4"/>
      <c r="Q4"/>
      <c r="R4"/>
    </row>
    <row r="5" spans="2:20" ht="24" customHeight="1">
      <c r="B5" s="955" t="s">
        <v>346</v>
      </c>
      <c r="C5" s="955"/>
      <c r="D5" s="290"/>
      <c r="E5" s="290"/>
      <c r="F5" s="290"/>
      <c r="G5" s="290"/>
      <c r="H5" s="290"/>
      <c r="I5" s="290"/>
      <c r="J5" s="290"/>
      <c r="K5" s="290"/>
      <c r="L5" s="290"/>
      <c r="M5"/>
      <c r="N5"/>
      <c r="O5"/>
      <c r="P5"/>
      <c r="Q5"/>
      <c r="R5"/>
    </row>
    <row r="6" spans="2:20">
      <c r="B6" s="955"/>
      <c r="C6" s="955"/>
      <c r="D6" s="290"/>
      <c r="E6" s="290"/>
      <c r="F6" s="290"/>
      <c r="G6" s="290"/>
      <c r="H6" s="290"/>
      <c r="I6" s="290"/>
      <c r="J6" s="290"/>
      <c r="K6" s="290"/>
      <c r="L6" s="290"/>
      <c r="M6"/>
      <c r="N6"/>
      <c r="O6"/>
      <c r="P6"/>
      <c r="Q6"/>
      <c r="R6"/>
    </row>
    <row r="7" spans="2:20" ht="32.25" customHeight="1">
      <c r="B7" s="355" t="s">
        <v>347</v>
      </c>
      <c r="C7" s="498">
        <v>29866.350420000254</v>
      </c>
      <c r="D7" s="290"/>
      <c r="E7" s="290"/>
      <c r="F7" s="290"/>
      <c r="G7" s="290"/>
      <c r="H7" s="290"/>
      <c r="I7" s="290"/>
      <c r="J7" s="290"/>
      <c r="K7" s="290"/>
      <c r="L7" s="290"/>
      <c r="M7"/>
      <c r="N7"/>
      <c r="O7"/>
      <c r="P7"/>
      <c r="Q7"/>
      <c r="R7"/>
      <c r="T7" s="291"/>
    </row>
    <row r="8" spans="2:20" ht="30.75" customHeight="1">
      <c r="B8" s="355" t="s">
        <v>348</v>
      </c>
      <c r="C8" s="498">
        <v>5506.0585000000019</v>
      </c>
      <c r="D8" s="290"/>
      <c r="E8" s="290"/>
      <c r="F8" s="292"/>
      <c r="G8" s="290"/>
      <c r="H8" s="290"/>
      <c r="I8" s="290"/>
      <c r="J8" s="290"/>
      <c r="K8" s="290"/>
      <c r="L8" s="290"/>
      <c r="M8" s="293"/>
      <c r="N8"/>
      <c r="O8"/>
      <c r="P8"/>
      <c r="Q8"/>
      <c r="R8"/>
      <c r="S8" s="294"/>
      <c r="T8" s="294"/>
    </row>
    <row r="9" spans="2:20">
      <c r="B9" s="295" t="s">
        <v>349</v>
      </c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7"/>
      <c r="N9"/>
      <c r="O9"/>
      <c r="P9"/>
      <c r="Q9"/>
      <c r="R9"/>
      <c r="S9" s="294"/>
      <c r="T9" s="294"/>
    </row>
    <row r="10" spans="2:20"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7"/>
      <c r="N10"/>
      <c r="O10"/>
      <c r="P10"/>
      <c r="Q10"/>
      <c r="R10"/>
      <c r="S10" s="294"/>
      <c r="T10" s="294"/>
    </row>
    <row r="11" spans="2:20"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/>
      <c r="N11"/>
      <c r="O11"/>
      <c r="P11"/>
      <c r="Q11"/>
      <c r="R11"/>
      <c r="S11" s="294"/>
      <c r="T11" s="294"/>
    </row>
    <row r="12" spans="2:20" ht="33" customHeight="1">
      <c r="B12" s="955" t="s">
        <v>350</v>
      </c>
      <c r="C12" s="955"/>
      <c r="D12" s="955" t="s">
        <v>351</v>
      </c>
      <c r="E12" s="955"/>
      <c r="F12" s="955"/>
      <c r="G12" s="955"/>
      <c r="H12" s="955"/>
      <c r="I12" s="955"/>
      <c r="J12" s="955"/>
      <c r="K12" s="955"/>
      <c r="L12" s="955"/>
      <c r="M12" s="356" t="s">
        <v>352</v>
      </c>
      <c r="N12"/>
      <c r="O12"/>
      <c r="P12"/>
      <c r="Q12"/>
      <c r="R12"/>
    </row>
    <row r="13" spans="2:20" ht="22.5" customHeight="1">
      <c r="B13" s="955"/>
      <c r="C13" s="955"/>
      <c r="D13" s="359" t="s">
        <v>353</v>
      </c>
      <c r="E13" s="359" t="s">
        <v>354</v>
      </c>
      <c r="F13" s="359" t="s">
        <v>355</v>
      </c>
      <c r="G13" s="359" t="s">
        <v>356</v>
      </c>
      <c r="H13" s="359" t="s">
        <v>357</v>
      </c>
      <c r="I13" s="359" t="s">
        <v>358</v>
      </c>
      <c r="J13" s="359" t="s">
        <v>359</v>
      </c>
      <c r="K13" s="359" t="s">
        <v>360</v>
      </c>
      <c r="L13" s="359" t="s">
        <v>361</v>
      </c>
      <c r="M13" s="359"/>
      <c r="N13"/>
      <c r="O13"/>
      <c r="P13"/>
      <c r="Q13"/>
      <c r="R13"/>
    </row>
    <row r="14" spans="2:20">
      <c r="B14" s="956" t="s">
        <v>362</v>
      </c>
      <c r="C14" s="11" t="s">
        <v>363</v>
      </c>
      <c r="D14" s="498">
        <v>4199</v>
      </c>
      <c r="E14" s="498">
        <v>5938</v>
      </c>
      <c r="F14" s="498">
        <v>5077</v>
      </c>
      <c r="G14" s="498">
        <v>3916</v>
      </c>
      <c r="H14" s="498">
        <v>3736</v>
      </c>
      <c r="I14" s="498">
        <v>10624</v>
      </c>
      <c r="J14" s="498">
        <v>14011</v>
      </c>
      <c r="K14" s="498">
        <v>13387</v>
      </c>
      <c r="L14" s="298">
        <v>11700</v>
      </c>
      <c r="M14" s="498">
        <f>SUM(D14:L14)</f>
        <v>72588</v>
      </c>
      <c r="N14"/>
      <c r="O14"/>
      <c r="P14"/>
      <c r="Q14"/>
      <c r="R14"/>
    </row>
    <row r="15" spans="2:20">
      <c r="B15" s="956"/>
      <c r="C15" s="11" t="s">
        <v>364</v>
      </c>
      <c r="D15" s="498">
        <v>3337.99802</v>
      </c>
      <c r="E15" s="498">
        <v>3227.7787499999999</v>
      </c>
      <c r="F15" s="498">
        <v>2391.9672700000001</v>
      </c>
      <c r="G15" s="498">
        <v>2795.7925799999998</v>
      </c>
      <c r="H15" s="498">
        <v>2348.2169700000004</v>
      </c>
      <c r="I15" s="498">
        <v>4234.2132700000902</v>
      </c>
      <c r="J15" s="498">
        <v>4363.5034900000528</v>
      </c>
      <c r="K15" s="498">
        <v>3767.0592799999999</v>
      </c>
      <c r="L15" s="298">
        <v>3399.8207900001066</v>
      </c>
      <c r="M15" s="498">
        <f>SUM(D15:L15)</f>
        <v>29866.350420000254</v>
      </c>
      <c r="N15"/>
      <c r="O15"/>
      <c r="P15"/>
      <c r="Q15"/>
      <c r="R15"/>
    </row>
    <row r="16" spans="2:20">
      <c r="B16" s="356" t="s">
        <v>365</v>
      </c>
      <c r="C16" s="11" t="s">
        <v>364</v>
      </c>
      <c r="D16" s="498">
        <v>431.82636999999988</v>
      </c>
      <c r="E16" s="498">
        <v>694.49016999999992</v>
      </c>
      <c r="F16" s="498">
        <v>530.17205999999987</v>
      </c>
      <c r="G16" s="498">
        <v>530.02175</v>
      </c>
      <c r="H16" s="498">
        <v>247.38505999999995</v>
      </c>
      <c r="I16" s="498">
        <v>1093.9096900000004</v>
      </c>
      <c r="J16" s="498">
        <v>791.06733000000031</v>
      </c>
      <c r="K16" s="498">
        <v>603.48820000000012</v>
      </c>
      <c r="L16" s="498">
        <v>555.55560000000014</v>
      </c>
      <c r="M16" s="498">
        <f>SUM(D16:L16)</f>
        <v>5477.9162300000007</v>
      </c>
      <c r="N16"/>
      <c r="O16"/>
      <c r="P16"/>
      <c r="Q16"/>
      <c r="R16"/>
    </row>
    <row r="17" spans="2:18">
      <c r="B17" s="295" t="s">
        <v>366</v>
      </c>
      <c r="C17" s="82"/>
      <c r="D17" s="270"/>
      <c r="E17" s="270"/>
      <c r="F17" s="270"/>
      <c r="G17" s="270"/>
      <c r="H17" s="270"/>
      <c r="I17" s="270"/>
      <c r="J17" s="270"/>
      <c r="K17" s="270"/>
      <c r="L17" s="270"/>
      <c r="M17"/>
      <c r="N17"/>
      <c r="O17"/>
      <c r="P17"/>
      <c r="Q17"/>
      <c r="R17"/>
    </row>
    <row r="18" spans="2:18">
      <c r="B18" s="264"/>
      <c r="C18" s="264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</row>
    <row r="19" spans="2:18">
      <c r="C19" s="300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</row>
    <row r="20" spans="2:18"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</row>
  </sheetData>
  <mergeCells count="5">
    <mergeCell ref="B3:C3"/>
    <mergeCell ref="B5:C6"/>
    <mergeCell ref="B12:C13"/>
    <mergeCell ref="D12:L12"/>
    <mergeCell ref="B14:B15"/>
  </mergeCells>
  <pageMargins left="0.39370078740157483" right="0" top="0.31496062992125984" bottom="0.59055118110236227" header="0.19685039370078741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24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27" baseType="lpstr">
      <vt:lpstr>Súhrnná bilancia</vt:lpstr>
      <vt:lpstr>Vývoj príjmov</vt:lpstr>
      <vt:lpstr>Príjmy rozdelenie</vt:lpstr>
      <vt:lpstr>Vývoj pohľadávok</vt:lpstr>
      <vt:lpstr>graf pohľadávky</vt:lpstr>
      <vt:lpstr>stav pohľ.podľa pob.10_13.1 </vt:lpstr>
      <vt:lpstr>Exekučné návrhy</vt:lpstr>
      <vt:lpstr>Vydané rozhodnutia SK </vt:lpstr>
      <vt:lpstr>Mandátna správa</vt:lpstr>
      <vt:lpstr>Pohľadávky voči  ZZ</vt:lpstr>
      <vt:lpstr>Pohľadávky podľa pobočiek ZZ</vt:lpstr>
      <vt:lpstr>V po fondoch podrobne </vt:lpstr>
      <vt:lpstr>V delenie mesačne </vt:lpstr>
      <vt:lpstr>P a V hradené štátom</vt:lpstr>
      <vt:lpstr>zostatky na účtoch</vt:lpstr>
      <vt:lpstr>2012 a 2013</vt:lpstr>
      <vt:lpstr>objednávky a faktúry</vt:lpstr>
      <vt:lpstr>SF</vt:lpstr>
      <vt:lpstr>600</vt:lpstr>
      <vt:lpstr>700</vt:lpstr>
      <vt:lpstr>600 ústredie</vt:lpstr>
      <vt:lpstr>Úprava RR</vt:lpstr>
      <vt:lpstr>Hárok1</vt:lpstr>
      <vt:lpstr>Hárok2</vt:lpstr>
      <vt:lpstr>Graf</vt:lpstr>
      <vt:lpstr>'Pohľadávky podľa pobočiek ZZ'!Názvy_tlače</vt:lpstr>
      <vt:lpstr>'Úprava RR'!Názvy_tlače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farkasova_k</cp:lastModifiedBy>
  <cp:lastPrinted>2013-11-19T09:11:18Z</cp:lastPrinted>
  <dcterms:created xsi:type="dcterms:W3CDTF">2007-11-13T07:23:54Z</dcterms:created>
  <dcterms:modified xsi:type="dcterms:W3CDTF">2013-12-11T10:31:07Z</dcterms:modified>
</cp:coreProperties>
</file>